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eka.y.abimanyu\Downloads\"/>
    </mc:Choice>
  </mc:AlternateContent>
  <xr:revisionPtr revIDLastSave="0" documentId="13_ncr:1_{45338089-C493-4D0B-B42F-02E1BD4C481C}" xr6:coauthVersionLast="47" xr6:coauthVersionMax="47" xr10:uidLastSave="{00000000-0000-0000-0000-000000000000}"/>
  <bookViews>
    <workbookView xWindow="-120" yWindow="-120" windowWidth="20730" windowHeight="11160" tabRatio="859" activeTab="8" xr2:uid="{00000000-000D-0000-FFFF-FFFF00000000}"/>
  </bookViews>
  <sheets>
    <sheet name="HARGA SATUAN" sheetId="10" r:id="rId1"/>
    <sheet name="REKAP MATERIAL" sheetId="41" r:id="rId2"/>
    <sheet name="REKAP MDU" sheetId="29" r:id="rId3"/>
    <sheet name="REKAP TIANG" sheetId="39" r:id="rId4"/>
    <sheet name="DATA" sheetId="59" r:id="rId5"/>
    <sheet name="KKF" sheetId="54" r:id="rId6"/>
    <sheet name="KKO" sheetId="60" r:id="rId7"/>
    <sheet name="Sheet1" sheetId="65" state="hidden" r:id="rId8"/>
    <sheet name="RAB" sheetId="11" r:id="rId9"/>
    <sheet name="GAMBAR " sheetId="76" r:id="rId10"/>
    <sheet name="Peta lokasi" sheetId="71" r:id="rId11"/>
    <sheet name="SLD" sheetId="7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</externalReferences>
  <definedNames>
    <definedName name="\A" localSheetId="4">#REF!</definedName>
    <definedName name="\A" localSheetId="9">#REF!</definedName>
    <definedName name="\A" localSheetId="5">#REF!</definedName>
    <definedName name="\A" localSheetId="6">#REF!</definedName>
    <definedName name="\A" localSheetId="10">#REF!</definedName>
    <definedName name="\A">#REF!</definedName>
    <definedName name="\B" localSheetId="4">#REF!</definedName>
    <definedName name="\B" localSheetId="9">#REF!</definedName>
    <definedName name="\B" localSheetId="5">#REF!</definedName>
    <definedName name="\B" localSheetId="10">#REF!</definedName>
    <definedName name="\B">#REF!</definedName>
    <definedName name="\C" localSheetId="4">#REF!</definedName>
    <definedName name="\C" localSheetId="5">#REF!</definedName>
    <definedName name="\C" localSheetId="10">#REF!</definedName>
    <definedName name="\C">#REF!</definedName>
    <definedName name="\D" localSheetId="4">#REF!</definedName>
    <definedName name="\D" localSheetId="9">#REF!</definedName>
    <definedName name="\D" localSheetId="5">#REF!</definedName>
    <definedName name="\D" localSheetId="10">#REF!</definedName>
    <definedName name="\D">#REF!</definedName>
    <definedName name="\E" localSheetId="4">#REF!</definedName>
    <definedName name="\E" localSheetId="9">#REF!</definedName>
    <definedName name="\E" localSheetId="5">#REF!</definedName>
    <definedName name="\E" localSheetId="10">#REF!</definedName>
    <definedName name="\E">#REF!</definedName>
    <definedName name="\F" localSheetId="4">#REF!</definedName>
    <definedName name="\F" localSheetId="9">#REF!</definedName>
    <definedName name="\F" localSheetId="5">#REF!</definedName>
    <definedName name="\F" localSheetId="10">#REF!</definedName>
    <definedName name="\F">#REF!</definedName>
    <definedName name="\G" localSheetId="4">#REF!</definedName>
    <definedName name="\G" localSheetId="9">#REF!</definedName>
    <definedName name="\G" localSheetId="5">#REF!</definedName>
    <definedName name="\G" localSheetId="10">#REF!</definedName>
    <definedName name="\G">#REF!</definedName>
    <definedName name="\H" localSheetId="4">#REF!</definedName>
    <definedName name="\H" localSheetId="9">#REF!</definedName>
    <definedName name="\H" localSheetId="5">#REF!</definedName>
    <definedName name="\H" localSheetId="10">#REF!</definedName>
    <definedName name="\H">#REF!</definedName>
    <definedName name="\I" localSheetId="4">#REF!</definedName>
    <definedName name="\I" localSheetId="9">#REF!</definedName>
    <definedName name="\I" localSheetId="5">#REF!</definedName>
    <definedName name="\I" localSheetId="10">#REF!</definedName>
    <definedName name="\I">#REF!</definedName>
    <definedName name="\J" localSheetId="4">#REF!</definedName>
    <definedName name="\J" localSheetId="9">#REF!</definedName>
    <definedName name="\J" localSheetId="5">#REF!</definedName>
    <definedName name="\J" localSheetId="10">#REF!</definedName>
    <definedName name="\J">#REF!</definedName>
    <definedName name="\K" localSheetId="4">#REF!</definedName>
    <definedName name="\K" localSheetId="9">#REF!</definedName>
    <definedName name="\K" localSheetId="5">#REF!</definedName>
    <definedName name="\K" localSheetId="10">#REF!</definedName>
    <definedName name="\K">#REF!</definedName>
    <definedName name="\L" localSheetId="4">#REF!</definedName>
    <definedName name="\L" localSheetId="9">#REF!</definedName>
    <definedName name="\L" localSheetId="5">#REF!</definedName>
    <definedName name="\L" localSheetId="10">#REF!</definedName>
    <definedName name="\L">#REF!</definedName>
    <definedName name="\LX1" localSheetId="4">#REF!</definedName>
    <definedName name="\LX1" localSheetId="9">#REF!</definedName>
    <definedName name="\LX1" localSheetId="5">#REF!</definedName>
    <definedName name="\LX1" localSheetId="10">#REF!</definedName>
    <definedName name="\LX1">#REF!</definedName>
    <definedName name="\M" localSheetId="4">#REF!</definedName>
    <definedName name="\M" localSheetId="9">#REF!</definedName>
    <definedName name="\M" localSheetId="5">#REF!</definedName>
    <definedName name="\M" localSheetId="10">#REF!</definedName>
    <definedName name="\M">#REF!</definedName>
    <definedName name="\P" localSheetId="4">#REF!</definedName>
    <definedName name="\P" localSheetId="9">#REF!</definedName>
    <definedName name="\P" localSheetId="5">#REF!</definedName>
    <definedName name="\P" localSheetId="10">#REF!</definedName>
    <definedName name="\P">#REF!</definedName>
    <definedName name="\Q" localSheetId="4">#REF!</definedName>
    <definedName name="\Q" localSheetId="9">#REF!</definedName>
    <definedName name="\Q" localSheetId="5">#REF!</definedName>
    <definedName name="\Q" localSheetId="10">#REF!</definedName>
    <definedName name="\Q">#REF!</definedName>
    <definedName name="\R" localSheetId="4">#REF!</definedName>
    <definedName name="\R" localSheetId="9">#REF!</definedName>
    <definedName name="\R" localSheetId="5">#REF!</definedName>
    <definedName name="\R" localSheetId="10">#REF!</definedName>
    <definedName name="\R">#REF!</definedName>
    <definedName name="\S" localSheetId="4">#REF!</definedName>
    <definedName name="\S" localSheetId="9">#REF!</definedName>
    <definedName name="\S" localSheetId="5">#REF!</definedName>
    <definedName name="\S" localSheetId="10">#REF!</definedName>
    <definedName name="\S">#REF!</definedName>
    <definedName name="\T" localSheetId="4">#REF!</definedName>
    <definedName name="\T" localSheetId="9">#REF!</definedName>
    <definedName name="\T" localSheetId="5">#REF!</definedName>
    <definedName name="\T" localSheetId="10">#REF!</definedName>
    <definedName name="\T">#REF!</definedName>
    <definedName name="\W" localSheetId="4">#REF!</definedName>
    <definedName name="\W" localSheetId="9">#REF!</definedName>
    <definedName name="\W" localSheetId="5">#REF!</definedName>
    <definedName name="\W" localSheetId="10">#REF!</definedName>
    <definedName name="\W">#REF!</definedName>
    <definedName name="\Z" localSheetId="4">#REF!</definedName>
    <definedName name="\Z" localSheetId="9">#REF!</definedName>
    <definedName name="\Z" localSheetId="5">#REF!</definedName>
    <definedName name="\Z" localSheetId="10">#REF!</definedName>
    <definedName name="\Z">#REF!</definedName>
    <definedName name="_" localSheetId="4">#REF!</definedName>
    <definedName name="_" localSheetId="9">#REF!</definedName>
    <definedName name="_" localSheetId="5">#REF!</definedName>
    <definedName name="_" localSheetId="10">#REF!</definedName>
    <definedName name="_">#REF!</definedName>
    <definedName name="____\A" localSheetId="4">#REF!</definedName>
    <definedName name="____\A" localSheetId="5">#REF!</definedName>
    <definedName name="____\A" localSheetId="10">#REF!</definedName>
    <definedName name="____\A">#REF!</definedName>
    <definedName name="____\B" localSheetId="4">#REF!</definedName>
    <definedName name="____\B" localSheetId="5">#REF!</definedName>
    <definedName name="____\B" localSheetId="10">#REF!</definedName>
    <definedName name="____\B">#REF!</definedName>
    <definedName name="____\C" localSheetId="4">#REF!</definedName>
    <definedName name="____\C" localSheetId="5">#REF!</definedName>
    <definedName name="____\C" localSheetId="10">#REF!</definedName>
    <definedName name="____\C">#REF!</definedName>
    <definedName name="____\D" localSheetId="4">#REF!</definedName>
    <definedName name="____\D" localSheetId="5">#REF!</definedName>
    <definedName name="____\D" localSheetId="10">#REF!</definedName>
    <definedName name="____\D">#REF!</definedName>
    <definedName name="____\E" localSheetId="4">#REF!</definedName>
    <definedName name="____\E" localSheetId="5">#REF!</definedName>
    <definedName name="____\E" localSheetId="10">#REF!</definedName>
    <definedName name="____\E">#REF!</definedName>
    <definedName name="____\F" localSheetId="4">#REF!</definedName>
    <definedName name="____\F" localSheetId="5">#REF!</definedName>
    <definedName name="____\F" localSheetId="10">#REF!</definedName>
    <definedName name="____\F">#REF!</definedName>
    <definedName name="____\G" localSheetId="4">#REF!</definedName>
    <definedName name="____\G" localSheetId="5">#REF!</definedName>
    <definedName name="____\G" localSheetId="10">#REF!</definedName>
    <definedName name="____\G">#REF!</definedName>
    <definedName name="____\H" localSheetId="4">#REF!</definedName>
    <definedName name="____\H" localSheetId="5">#REF!</definedName>
    <definedName name="____\H" localSheetId="10">#REF!</definedName>
    <definedName name="____\H">#REF!</definedName>
    <definedName name="____\I" localSheetId="4">#REF!</definedName>
    <definedName name="____\I" localSheetId="5">#REF!</definedName>
    <definedName name="____\I" localSheetId="10">#REF!</definedName>
    <definedName name="____\I">#REF!</definedName>
    <definedName name="____\J" localSheetId="4">#REF!</definedName>
    <definedName name="____\J" localSheetId="5">#REF!</definedName>
    <definedName name="____\J" localSheetId="10">#REF!</definedName>
    <definedName name="____\J">#REF!</definedName>
    <definedName name="____\K" localSheetId="4">#REF!</definedName>
    <definedName name="____\K" localSheetId="5">#REF!</definedName>
    <definedName name="____\K" localSheetId="10">#REF!</definedName>
    <definedName name="____\K">#REF!</definedName>
    <definedName name="____\L" localSheetId="4">#REF!</definedName>
    <definedName name="____\L" localSheetId="5">#REF!</definedName>
    <definedName name="____\L" localSheetId="10">#REF!</definedName>
    <definedName name="____\L">#REF!</definedName>
    <definedName name="____\LX1" localSheetId="4">#REF!</definedName>
    <definedName name="____\LX1" localSheetId="5">#REF!</definedName>
    <definedName name="____\LX1" localSheetId="10">#REF!</definedName>
    <definedName name="____\LX1">#REF!</definedName>
    <definedName name="____\M" localSheetId="4">#REF!</definedName>
    <definedName name="____\M" localSheetId="5">#REF!</definedName>
    <definedName name="____\M" localSheetId="10">#REF!</definedName>
    <definedName name="____\M">#REF!</definedName>
    <definedName name="____\P" localSheetId="4">#REF!</definedName>
    <definedName name="____\P" localSheetId="5">#REF!</definedName>
    <definedName name="____\P" localSheetId="10">#REF!</definedName>
    <definedName name="____\P">#REF!</definedName>
    <definedName name="____\Q" localSheetId="4">#REF!</definedName>
    <definedName name="____\Q" localSheetId="5">#REF!</definedName>
    <definedName name="____\Q" localSheetId="10">#REF!</definedName>
    <definedName name="____\Q">#REF!</definedName>
    <definedName name="____\R" localSheetId="4">#REF!</definedName>
    <definedName name="____\R" localSheetId="5">#REF!</definedName>
    <definedName name="____\R" localSheetId="10">#REF!</definedName>
    <definedName name="____\R">#REF!</definedName>
    <definedName name="____\S" localSheetId="4">#REF!</definedName>
    <definedName name="____\S" localSheetId="5">#REF!</definedName>
    <definedName name="____\S" localSheetId="10">#REF!</definedName>
    <definedName name="____\S">#REF!</definedName>
    <definedName name="____\T" localSheetId="4">#REF!</definedName>
    <definedName name="____\T" localSheetId="5">#REF!</definedName>
    <definedName name="____\T" localSheetId="10">#REF!</definedName>
    <definedName name="____\T">#REF!</definedName>
    <definedName name="____\W" localSheetId="4">#REF!</definedName>
    <definedName name="____\W" localSheetId="5">#REF!</definedName>
    <definedName name="____\W" localSheetId="10">#REF!</definedName>
    <definedName name="____\W">#REF!</definedName>
    <definedName name="____\Z" localSheetId="4">#REF!</definedName>
    <definedName name="____\Z" localSheetId="5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4">[2]prod03!#REF!</definedName>
    <definedName name="____BIM1" localSheetId="9">[2]prod03!#REF!</definedName>
    <definedName name="____BIM1" localSheetId="5">[2]prod03!#REF!</definedName>
    <definedName name="____BIM1" localSheetId="6">[2]prod03!#REF!</definedName>
    <definedName name="____BIM1">[2]prod03!#REF!</definedName>
    <definedName name="____DAF1">[1]Sheet3!$II$7944</definedName>
    <definedName name="____DEN1" localSheetId="4">[2]prod03!#REF!</definedName>
    <definedName name="____DEN1" localSheetId="9">[2]prod03!#REF!</definedName>
    <definedName name="____DEN1" localSheetId="5">[2]prod03!#REF!</definedName>
    <definedName name="____DEN1" localSheetId="6">[2]prod03!#REF!</definedName>
    <definedName name="____DEN1">[2]prod03!#REF!</definedName>
    <definedName name="____DIL1" localSheetId="4">[2]prod03!#REF!</definedName>
    <definedName name="____DIL1" localSheetId="9">[2]prod03!#REF!</definedName>
    <definedName name="____DIL1" localSheetId="5">[2]prod03!#REF!</definedName>
    <definedName name="____DIL1">[2]prod03!#REF!</definedName>
    <definedName name="____END1" localSheetId="4">[2]prod03!#REF!</definedName>
    <definedName name="____END1" localSheetId="9">[2]prod03!#REF!</definedName>
    <definedName name="____END1" localSheetId="5">[2]prod03!#REF!</definedName>
    <definedName name="____END1">[2]prod03!#REF!</definedName>
    <definedName name="____KUP1" localSheetId="4">[2]prod03!#REF!</definedName>
    <definedName name="____KUP1" localSheetId="9">[2]prod03!#REF!</definedName>
    <definedName name="____KUP1" localSheetId="5">[2]prod03!#REF!</definedName>
    <definedName name="____KUP1">[2]prod03!#REF!</definedName>
    <definedName name="____MAT1" localSheetId="4">[2]prod03!#REF!</definedName>
    <definedName name="____MAT1" localSheetId="5">[2]prod03!#REF!</definedName>
    <definedName name="____MAT1">[2]prod03!#REF!</definedName>
    <definedName name="____SIN1" localSheetId="4">[2]prod03!#REF!</definedName>
    <definedName name="____SIN1" localSheetId="5">[2]prod03!#REF!</definedName>
    <definedName name="____SIN1">[2]prod03!#REF!</definedName>
    <definedName name="____SUM1" localSheetId="4">[2]prod03!#REF!</definedName>
    <definedName name="____SUM1" localSheetId="5">[2]prod03!#REF!</definedName>
    <definedName name="____SUM1">[2]prod03!#REF!</definedName>
    <definedName name="____WAI1" localSheetId="4">[2]prod03!#REF!</definedName>
    <definedName name="____WAI1" localSheetId="5">[2]prod03!#REF!</definedName>
    <definedName name="____WAI1">[2]prod03!#REF!</definedName>
    <definedName name="____WIL1" localSheetId="4">[2]prod03!#REF!</definedName>
    <definedName name="____WIL1" localSheetId="5">[2]prod03!#REF!</definedName>
    <definedName name="____WIL1">[2]prod03!#REF!</definedName>
    <definedName name="___BIM1" localSheetId="4">[2]prod03!#REF!</definedName>
    <definedName name="___BIM1" localSheetId="5">[2]prod03!#REF!</definedName>
    <definedName name="___BIM1">[2]prod03!#REF!</definedName>
    <definedName name="___DAF1">[1]Sheet3!$II$7944</definedName>
    <definedName name="___DEN1" localSheetId="4">[2]prod03!#REF!</definedName>
    <definedName name="___DEN1" localSheetId="9">[2]prod03!#REF!</definedName>
    <definedName name="___DEN1" localSheetId="5">[2]prod03!#REF!</definedName>
    <definedName name="___DEN1" localSheetId="6">[2]prod03!#REF!</definedName>
    <definedName name="___DEN1">[2]prod03!#REF!</definedName>
    <definedName name="___DIL1" localSheetId="4">[2]prod03!#REF!</definedName>
    <definedName name="___DIL1" localSheetId="9">[2]prod03!#REF!</definedName>
    <definedName name="___DIL1" localSheetId="5">[2]prod03!#REF!</definedName>
    <definedName name="___DIL1">[2]prod03!#REF!</definedName>
    <definedName name="___END1" localSheetId="4">[2]prod03!#REF!</definedName>
    <definedName name="___END1" localSheetId="9">[2]prod03!#REF!</definedName>
    <definedName name="___END1" localSheetId="5">[2]prod03!#REF!</definedName>
    <definedName name="___END1">[2]prod03!#REF!</definedName>
    <definedName name="___KUP1" localSheetId="4">[2]prod03!#REF!</definedName>
    <definedName name="___KUP1" localSheetId="9">[2]prod03!#REF!</definedName>
    <definedName name="___KUP1" localSheetId="5">[2]prod03!#REF!</definedName>
    <definedName name="___KUP1">[2]prod03!#REF!</definedName>
    <definedName name="___MAT1" localSheetId="4">[2]prod03!#REF!</definedName>
    <definedName name="___MAT1" localSheetId="5">[2]prod03!#REF!</definedName>
    <definedName name="___MAT1">[2]prod03!#REF!</definedName>
    <definedName name="___MEI92" localSheetId="4">#REF!</definedName>
    <definedName name="___MEI92" localSheetId="9">#REF!</definedName>
    <definedName name="___MEI92" localSheetId="5">#REF!</definedName>
    <definedName name="___MEI92" localSheetId="6">#REF!</definedName>
    <definedName name="___MEI92" localSheetId="10">#REF!</definedName>
    <definedName name="___MEI92">#REF!</definedName>
    <definedName name="___SIN1" localSheetId="4">[2]prod03!#REF!</definedName>
    <definedName name="___SIN1" localSheetId="9">[2]prod03!#REF!</definedName>
    <definedName name="___SIN1" localSheetId="5">[2]prod03!#REF!</definedName>
    <definedName name="___SIN1" localSheetId="6">[2]prod03!#REF!</definedName>
    <definedName name="___SIN1" localSheetId="10">[2]prod03!#REF!</definedName>
    <definedName name="___SIN1">[2]prod03!#REF!</definedName>
    <definedName name="___SUM1" localSheetId="4">[2]prod03!#REF!</definedName>
    <definedName name="___SUM1" localSheetId="9">[2]prod03!#REF!</definedName>
    <definedName name="___SUM1" localSheetId="5">[2]prod03!#REF!</definedName>
    <definedName name="___SUM1">[2]prod03!#REF!</definedName>
    <definedName name="___WAI1" localSheetId="4">[2]prod03!#REF!</definedName>
    <definedName name="___WAI1" localSheetId="5">[2]prod03!#REF!</definedName>
    <definedName name="___WAI1">[2]prod03!#REF!</definedName>
    <definedName name="___WIL1" localSheetId="4">[2]prod03!#REF!</definedName>
    <definedName name="___WIL1" localSheetId="5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4" hidden="1">[5]DExp.Lmb!#REF!</definedName>
    <definedName name="__123Graph_A" localSheetId="9" hidden="1">[6]DExp.Lmb!#REF!</definedName>
    <definedName name="__123Graph_A" localSheetId="5" hidden="1">[5]DExp.Lmb!#REF!</definedName>
    <definedName name="__123Graph_A" localSheetId="1" hidden="1">[5]DExp.Lmb!#REF!</definedName>
    <definedName name="__123Graph_A" localSheetId="2" hidden="1">[5]DExp.Lmb!#REF!</definedName>
    <definedName name="__123Graph_A" localSheetId="3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4" hidden="1">[5]DExp.Lmb!#REF!</definedName>
    <definedName name="__123gRAPH_ab" localSheetId="9" hidden="1">[5]DExp.Lmb!#REF!</definedName>
    <definedName name="__123gRAPH_ab" localSheetId="5" hidden="1">[5]DExp.Lmb!#REF!</definedName>
    <definedName name="__123gRAPH_ab" localSheetId="6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4" hidden="1">[5]DExp.Lmb!#REF!</definedName>
    <definedName name="__123Graph_B" localSheetId="9" hidden="1">[6]DExp.Lmb!#REF!</definedName>
    <definedName name="__123Graph_B" localSheetId="5" hidden="1">[5]DExp.Lmb!#REF!</definedName>
    <definedName name="__123Graph_B" localSheetId="1" hidden="1">[5]DExp.Lmb!#REF!</definedName>
    <definedName name="__123Graph_B" localSheetId="2" hidden="1">[5]DExp.Lmb!#REF!</definedName>
    <definedName name="__123Graph_B" localSheetId="3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4" hidden="1">[8]PkRp!#REF!</definedName>
    <definedName name="__123Graph_D" localSheetId="9" hidden="1">[9]PkRp!#REF!</definedName>
    <definedName name="__123Graph_D" localSheetId="5" hidden="1">[8]PkRp!#REF!</definedName>
    <definedName name="__123Graph_D" localSheetId="1" hidden="1">[8]PkRp!#REF!</definedName>
    <definedName name="__123Graph_D" localSheetId="2" hidden="1">[8]PkRp!#REF!</definedName>
    <definedName name="__123Graph_D" localSheetId="3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4" hidden="1">[5]DExp.Lmb!#REF!</definedName>
    <definedName name="__123Graph_X" localSheetId="9" hidden="1">[6]DExp.Lmb!#REF!</definedName>
    <definedName name="__123Graph_X" localSheetId="5" hidden="1">[5]DExp.Lmb!#REF!</definedName>
    <definedName name="__123Graph_X" localSheetId="1" hidden="1">[5]DExp.Lmb!#REF!</definedName>
    <definedName name="__123Graph_X" localSheetId="2" hidden="1">[5]DExp.Lmb!#REF!</definedName>
    <definedName name="__123Graph_X" localSheetId="3" hidden="1">[5]DExp.Lmb!#REF!</definedName>
    <definedName name="__123Graph_X" hidden="1">[6]DExp.Lmb!#REF!</definedName>
    <definedName name="__123gRAPH_x1" localSheetId="4" hidden="1">[5]DExp.Lmb!#REF!</definedName>
    <definedName name="__123gRAPH_x1" localSheetId="9" hidden="1">[5]DExp.Lmb!#REF!</definedName>
    <definedName name="__123gRAPH_x1" localSheetId="5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4">[2]prod03!#REF!</definedName>
    <definedName name="__BIM1" localSheetId="9">[2]prod03!#REF!</definedName>
    <definedName name="__BIM1" localSheetId="5">[2]prod03!#REF!</definedName>
    <definedName name="__BIM1" localSheetId="6">[2]prod03!#REF!</definedName>
    <definedName name="__BIM1">[2]prod03!#REF!</definedName>
    <definedName name="__cch1" localSheetId="4">#REF!</definedName>
    <definedName name="__cch1" localSheetId="9">#REF!</definedName>
    <definedName name="__cch1" localSheetId="5">#REF!</definedName>
    <definedName name="__cch1" localSheetId="6">#REF!</definedName>
    <definedName name="__cch1" localSheetId="10">#REF!</definedName>
    <definedName name="__cch1">#REF!</definedName>
    <definedName name="__DAF1">[1]Sheet3!$II$7944</definedName>
    <definedName name="__DEN1" localSheetId="4">[2]prod03!#REF!</definedName>
    <definedName name="__DEN1" localSheetId="9">[2]prod03!#REF!</definedName>
    <definedName name="__DEN1" localSheetId="5">[2]prod03!#REF!</definedName>
    <definedName name="__DEN1" localSheetId="6">[2]prod03!#REF!</definedName>
    <definedName name="__DEN1">[2]prod03!#REF!</definedName>
    <definedName name="__DIL1" localSheetId="4">[2]prod03!#REF!</definedName>
    <definedName name="__DIL1" localSheetId="9">[2]prod03!#REF!</definedName>
    <definedName name="__DIL1" localSheetId="5">[2]prod03!#REF!</definedName>
    <definedName name="__DIL1">[2]prod03!#REF!</definedName>
    <definedName name="__END1" localSheetId="4">[2]prod03!#REF!</definedName>
    <definedName name="__END1" localSheetId="9">[2]prod03!#REF!</definedName>
    <definedName name="__END1" localSheetId="5">[2]prod03!#REF!</definedName>
    <definedName name="__END1">[2]prod03!#REF!</definedName>
    <definedName name="__KUP1" localSheetId="4">[2]prod03!#REF!</definedName>
    <definedName name="__KUP1" localSheetId="9">[2]prod03!#REF!</definedName>
    <definedName name="__KUP1" localSheetId="5">[2]prod03!#REF!</definedName>
    <definedName name="__KUP1">[2]prod03!#REF!</definedName>
    <definedName name="__MAT1" localSheetId="4">[2]prod03!#REF!</definedName>
    <definedName name="__MAT1" localSheetId="5">[2]prod03!#REF!</definedName>
    <definedName name="__MAT1">[2]prod03!#REF!</definedName>
    <definedName name="__mat2" localSheetId="4">#REF!</definedName>
    <definedName name="__mat2" localSheetId="9">#REF!</definedName>
    <definedName name="__mat2" localSheetId="5">#REF!</definedName>
    <definedName name="__mat2" localSheetId="6">#REF!</definedName>
    <definedName name="__mat2" localSheetId="10">#REF!</definedName>
    <definedName name="__mat2">#REF!</definedName>
    <definedName name="__MEI92" localSheetId="4">#REF!</definedName>
    <definedName name="__MEI92" localSheetId="9">#REF!</definedName>
    <definedName name="__MEI92" localSheetId="5">#REF!</definedName>
    <definedName name="__MEI92" localSheetId="10">#REF!</definedName>
    <definedName name="__MEI92">#REF!</definedName>
    <definedName name="__SIN1" localSheetId="4">[2]prod03!#REF!</definedName>
    <definedName name="__SIN1" localSheetId="9">[2]prod03!#REF!</definedName>
    <definedName name="__SIN1" localSheetId="5">[2]prod03!#REF!</definedName>
    <definedName name="__SIN1" localSheetId="10">[2]prod03!#REF!</definedName>
    <definedName name="__SIN1">[2]prod03!#REF!</definedName>
    <definedName name="__SUM1" localSheetId="4">[2]prod03!#REF!</definedName>
    <definedName name="__SUM1" localSheetId="9">[2]prod03!#REF!</definedName>
    <definedName name="__SUM1" localSheetId="5">[2]prod03!#REF!</definedName>
    <definedName name="__SUM1">[2]prod03!#REF!</definedName>
    <definedName name="__TGL1" localSheetId="4">#REF!</definedName>
    <definedName name="__TGL1" localSheetId="9">#REF!</definedName>
    <definedName name="__TGL1" localSheetId="5">#REF!</definedName>
    <definedName name="__TGL1" localSheetId="6">#REF!</definedName>
    <definedName name="__TGL1" localSheetId="10">#REF!</definedName>
    <definedName name="__TGL1">#REF!</definedName>
    <definedName name="__TGL2" localSheetId="4">#REF!</definedName>
    <definedName name="__TGL2" localSheetId="9">#REF!</definedName>
    <definedName name="__TGL2" localSheetId="5">#REF!</definedName>
    <definedName name="__TGL2" localSheetId="10">#REF!</definedName>
    <definedName name="__TGL2">#REF!</definedName>
    <definedName name="__WAI1" localSheetId="4">[2]prod03!#REF!</definedName>
    <definedName name="__WAI1" localSheetId="9">[2]prod03!#REF!</definedName>
    <definedName name="__WAI1" localSheetId="5">[2]prod03!#REF!</definedName>
    <definedName name="__WAI1" localSheetId="10">[2]prod03!#REF!</definedName>
    <definedName name="__WAI1">[2]prod03!#REF!</definedName>
    <definedName name="__WIL1" localSheetId="4">[2]prod03!#REF!</definedName>
    <definedName name="__WIL1" localSheetId="9">[2]prod03!#REF!</definedName>
    <definedName name="__WIL1" localSheetId="5">[2]prod03!#REF!</definedName>
    <definedName name="__WIL1">[2]prod03!#REF!</definedName>
    <definedName name="_1" localSheetId="4">#REF!</definedName>
    <definedName name="_1" localSheetId="9">#REF!</definedName>
    <definedName name="_1" localSheetId="5">#REF!</definedName>
    <definedName name="_1" localSheetId="6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1" hidden="1">'[11]PUNCAK-89'!$AB$1:$AB$7</definedName>
    <definedName name="_1__123Graph_BCHART_1" hidden="1">'[10]PUNCAK-89'!$AB$1:$AB$7</definedName>
    <definedName name="_1_2002_VS_2001" localSheetId="4">#REF!</definedName>
    <definedName name="_1_2002_VS_2001" localSheetId="9">#REF!</definedName>
    <definedName name="_1_2002_VS_2001" localSheetId="5">#REF!</definedName>
    <definedName name="_1_2002_VS_2001" localSheetId="6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4">#REF!</definedName>
    <definedName name="_10_INV_PERUSAHAA_2" localSheetId="9">#REF!</definedName>
    <definedName name="_10_INV_PERUSAHAA_2" localSheetId="5">#REF!</definedName>
    <definedName name="_10_INV_PERUSAHAA_2" localSheetId="6">#REF!</definedName>
    <definedName name="_10_INV_PERUSAHAA_2" localSheetId="10">#REF!</definedName>
    <definedName name="_10_INV_PERUSAHAA_2">#REF!</definedName>
    <definedName name="_10BAHAS_DISTURB" localSheetId="4">#REF!</definedName>
    <definedName name="_10BAHAS_DISTURB" localSheetId="9">#REF!</definedName>
    <definedName name="_10BAHAS_DISTURB" localSheetId="5">#REF!</definedName>
    <definedName name="_10BAHAS_DISTURB" localSheetId="10">#REF!</definedName>
    <definedName name="_10BAHAS_DISTURB">#REF!</definedName>
    <definedName name="_10GH_2_SPINDEL" localSheetId="4">#REF!</definedName>
    <definedName name="_10GH_2_SPINDEL" localSheetId="9">#REF!</definedName>
    <definedName name="_10GH_2_SPINDEL" localSheetId="5">#REF!</definedName>
    <definedName name="_10GH_2_SPINDEL" localSheetId="10">#REF!</definedName>
    <definedName name="_10GH_2_SPINDEL">#REF!</definedName>
    <definedName name="_10INV_PERUSAHAA_2" localSheetId="4">#REF!</definedName>
    <definedName name="_10INV_PERUSAHAA_2" localSheetId="9">#REF!</definedName>
    <definedName name="_10INV_PERUSAHAA_2" localSheetId="5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4">#REF!</definedName>
    <definedName name="_11_INV_PERUSAHAAN" localSheetId="9">#REF!</definedName>
    <definedName name="_11_INV_PERUSAHAAN" localSheetId="5">#REF!</definedName>
    <definedName name="_11_INV_PERUSAHAAN" localSheetId="6">#REF!</definedName>
    <definedName name="_11_INV_PERUSAHAAN" localSheetId="10">#REF!</definedName>
    <definedName name="_11_INV_PERUSAHAAN">#REF!</definedName>
    <definedName name="_117" localSheetId="4">#REF!</definedName>
    <definedName name="_117" localSheetId="9">#REF!</definedName>
    <definedName name="_117" localSheetId="5">#REF!</definedName>
    <definedName name="_117" localSheetId="10">#REF!</definedName>
    <definedName name="_117">#REF!</definedName>
    <definedName name="_11INV_PERUSAHAA_2" localSheetId="4">#REF!</definedName>
    <definedName name="_11INV_PERUSAHAA_2" localSheetId="9">#REF!</definedName>
    <definedName name="_11INV_PERUSAHAA_2" localSheetId="5">#REF!</definedName>
    <definedName name="_11INV_PERUSAHAA_2" localSheetId="10">#REF!</definedName>
    <definedName name="_11INV_PERUSAHAA_2">#REF!</definedName>
    <definedName name="_11INV_PERUSAHAAN" localSheetId="4">#REF!</definedName>
    <definedName name="_11INV_PERUSAHAAN" localSheetId="9">#REF!</definedName>
    <definedName name="_11INV_PERUSAHAAN" localSheetId="5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4">#REF!</definedName>
    <definedName name="_12_JTM_PER_TW" localSheetId="9">#REF!</definedName>
    <definedName name="_12_JTM_PER_TW" localSheetId="5">#REF!</definedName>
    <definedName name="_12_JTM_PER_TW" localSheetId="6">#REF!</definedName>
    <definedName name="_12_JTM_PER_TW" localSheetId="10">#REF!</definedName>
    <definedName name="_12_JTM_PER_TW">#REF!</definedName>
    <definedName name="_12FORM_A" localSheetId="4">#REF!</definedName>
    <definedName name="_12FORM_A" localSheetId="9">#REF!</definedName>
    <definedName name="_12FORM_A" localSheetId="5">#REF!</definedName>
    <definedName name="_12FORM_A" localSheetId="10">#REF!</definedName>
    <definedName name="_12FORM_A">#REF!</definedName>
    <definedName name="_12INV_PERUSAHAAN" localSheetId="4">#REF!</definedName>
    <definedName name="_12INV_PERUSAHAAN" localSheetId="9">#REF!</definedName>
    <definedName name="_12INV_PERUSAHAAN" localSheetId="5">#REF!</definedName>
    <definedName name="_12INV_PERUSAHAAN" localSheetId="10">#REF!</definedName>
    <definedName name="_12INV_PERUSAHAAN">#REF!</definedName>
    <definedName name="_12JTM_PER_TW" localSheetId="4">#REF!</definedName>
    <definedName name="_12JTM_PER_TW" localSheetId="9">#REF!</definedName>
    <definedName name="_12JTM_PER_TW" localSheetId="5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4">#REF!</definedName>
    <definedName name="_13_REKAP_KEGIATAN" localSheetId="9">#REF!</definedName>
    <definedName name="_13_REKAP_KEGIATAN" localSheetId="5">#REF!</definedName>
    <definedName name="_13_REKAP_KEGIATAN" localSheetId="6">#REF!</definedName>
    <definedName name="_13_REKAP_KEGIATAN" localSheetId="10">#REF!</definedName>
    <definedName name="_13_REKAP_KEGIATAN">#REF!</definedName>
    <definedName name="_13JTM_PER_TW" localSheetId="4">#REF!</definedName>
    <definedName name="_13JTM_PER_TW" localSheetId="9">#REF!</definedName>
    <definedName name="_13JTM_PER_TW" localSheetId="5">#REF!</definedName>
    <definedName name="_13JTM_PER_TW" localSheetId="10">#REF!</definedName>
    <definedName name="_13JTM_PER_TW">#REF!</definedName>
    <definedName name="_13REKAP_KEGIATAN" localSheetId="4">#REF!</definedName>
    <definedName name="_13REKAP_KEGIATAN" localSheetId="9">#REF!</definedName>
    <definedName name="_13REKAP_KEGIATAN" localSheetId="5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4">#REF!</definedName>
    <definedName name="_14_REKAP_PAK_AEP" localSheetId="9">#REF!</definedName>
    <definedName name="_14_REKAP_PAK_AEP" localSheetId="5">#REF!</definedName>
    <definedName name="_14_REKAP_PAK_AEP" localSheetId="6">#REF!</definedName>
    <definedName name="_14_REKAP_PAK_AEP" localSheetId="10">#REF!</definedName>
    <definedName name="_14_REKAP_PAK_AEP">#REF!</definedName>
    <definedName name="_14FORM_B" localSheetId="4">#REF!</definedName>
    <definedName name="_14FORM_B" localSheetId="9">#REF!</definedName>
    <definedName name="_14FORM_B" localSheetId="5">#REF!</definedName>
    <definedName name="_14FORM_B" localSheetId="10">#REF!</definedName>
    <definedName name="_14FORM_B">#REF!</definedName>
    <definedName name="_14REKAP_KEGIATAN" localSheetId="4">#REF!</definedName>
    <definedName name="_14REKAP_KEGIATAN" localSheetId="9">#REF!</definedName>
    <definedName name="_14REKAP_KEGIATAN" localSheetId="5">#REF!</definedName>
    <definedName name="_14REKAP_KEGIATAN" localSheetId="10">#REF!</definedName>
    <definedName name="_14REKAP_KEGIATAN">#REF!</definedName>
    <definedName name="_14REKAP_PAK_AEP" localSheetId="4">#REF!</definedName>
    <definedName name="_14REKAP_PAK_AEP" localSheetId="9">#REF!</definedName>
    <definedName name="_14REKAP_PAK_AEP" localSheetId="5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4">#REF!</definedName>
    <definedName name="_15_SUM_MUTDAL" localSheetId="9">#REF!</definedName>
    <definedName name="_15_SUM_MUTDAL" localSheetId="5">#REF!</definedName>
    <definedName name="_15_SUM_MUTDAL" localSheetId="6">#REF!</definedName>
    <definedName name="_15_SUM_MUTDAL" localSheetId="10">#REF!</definedName>
    <definedName name="_15_SUM_MUTDAL">#REF!</definedName>
    <definedName name="_15REKAP_PAK_AEP" localSheetId="4">#REF!</definedName>
    <definedName name="_15REKAP_PAK_AEP" localSheetId="9">#REF!</definedName>
    <definedName name="_15REKAP_PAK_AEP" localSheetId="5">#REF!</definedName>
    <definedName name="_15REKAP_PAK_AEP" localSheetId="10">#REF!</definedName>
    <definedName name="_15REKAP_PAK_AEP">#REF!</definedName>
    <definedName name="_15SUM_MUTDAL" localSheetId="4">#REF!</definedName>
    <definedName name="_15SUM_MUTDAL" localSheetId="9">#REF!</definedName>
    <definedName name="_15SUM_MUTDAL" localSheetId="5">#REF!</definedName>
    <definedName name="_15SUM_MUTDAL" localSheetId="10">#REF!</definedName>
    <definedName name="_15SUM_MUTDAL" localSheetId="1">#REF!</definedName>
    <definedName name="_15SUM_MUTDAL" localSheetId="3">#REF!</definedName>
    <definedName name="_15SUM_MUTDAL">#REF!</definedName>
    <definedName name="_16___123Graph_BCHART_2" hidden="1">[3]graf2!$D$12:$L$12</definedName>
    <definedName name="_16_2002_VS_2001" localSheetId="4">#REF!</definedName>
    <definedName name="_16_2002_VS_2001" localSheetId="9">#REF!</definedName>
    <definedName name="_16_2002_VS_2001" localSheetId="5">#REF!</definedName>
    <definedName name="_16_2002_VS_2001" localSheetId="6">#REF!</definedName>
    <definedName name="_16_2002_VS_2001" localSheetId="10">#REF!</definedName>
    <definedName name="_16_2002_VS_2001">#REF!</definedName>
    <definedName name="_16GD_PER_TW" localSheetId="4">#REF!</definedName>
    <definedName name="_16GD_PER_TW" localSheetId="9">#REF!</definedName>
    <definedName name="_16GD_PER_TW" localSheetId="5">#REF!</definedName>
    <definedName name="_16GD_PER_TW" localSheetId="10">#REF!</definedName>
    <definedName name="_16GD_PER_TW">#REF!</definedName>
    <definedName name="_16SUM_MUTDAL" localSheetId="4">#REF!</definedName>
    <definedName name="_16SUM_MUTDAL" localSheetId="9">#REF!</definedName>
    <definedName name="_16SUM_MUTDAL" localSheetId="5">#REF!</definedName>
    <definedName name="_16SUM_MUTDAL" localSheetId="10">#REF!</definedName>
    <definedName name="_16SUM_MUTDAL" localSheetId="1">#REF!</definedName>
    <definedName name="_16SUM_MUTDAL" localSheetId="3">#REF!</definedName>
    <definedName name="_16SUM_MUTDAL">#REF!</definedName>
    <definedName name="_17___123Graph_CCHART_2" hidden="1">[3]graf2!$D$14:$L$14</definedName>
    <definedName name="_177Lamp_4b_2" localSheetId="4">#REF!</definedName>
    <definedName name="_177Lamp_4b_2" localSheetId="9">#REF!</definedName>
    <definedName name="_177Lamp_4b_2" localSheetId="5">#REF!</definedName>
    <definedName name="_177Lamp_4b_2" localSheetId="6">#REF!</definedName>
    <definedName name="_177Lamp_4b_2" localSheetId="10">#REF!</definedName>
    <definedName name="_177Lamp_4b_2">#REF!</definedName>
    <definedName name="_17ANGG_PERUSAHA_2" localSheetId="4">#REF!</definedName>
    <definedName name="_17ANGG_PERUSAHA_2" localSheetId="9">#REF!</definedName>
    <definedName name="_17ANGG_PERUSAHA_2" localSheetId="5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4">#REF!</definedName>
    <definedName name="_18ANGG_PERUSAHAAN" localSheetId="9">#REF!</definedName>
    <definedName name="_18ANGG_PERUSAHAAN" localSheetId="5">#REF!</definedName>
    <definedName name="_18ANGG_PERUSAHAAN" localSheetId="6">#REF!</definedName>
    <definedName name="_18ANGG_PERUSAHAAN" localSheetId="10">#REF!</definedName>
    <definedName name="_18ANGG_PERUSAHAAN">#REF!</definedName>
    <definedName name="_18GH_2_SPINDEL" localSheetId="4">#REF!</definedName>
    <definedName name="_18GH_2_SPINDEL" localSheetId="9">#REF!</definedName>
    <definedName name="_18GH_2_SPINDEL" localSheetId="5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4">#REF!</definedName>
    <definedName name="_19BAHAS_ANGG." localSheetId="9">#REF!</definedName>
    <definedName name="_19BAHAS_ANGG." localSheetId="5">#REF!</definedName>
    <definedName name="_19BAHAS_ANGG." localSheetId="6">#REF!</definedName>
    <definedName name="_19BAHAS_ANGG." localSheetId="10">#REF!</definedName>
    <definedName name="_19BAHAS_ANGG.">#REF!</definedName>
    <definedName name="_2" localSheetId="4">#REF!</definedName>
    <definedName name="_2" localSheetId="9">#REF!</definedName>
    <definedName name="_2" localSheetId="5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4">#REF!</definedName>
    <definedName name="_2_2002_VS_2001" localSheetId="9">#REF!</definedName>
    <definedName name="_2_2002_VS_2001" localSheetId="5">#REF!</definedName>
    <definedName name="_2_2002_VS_2001" localSheetId="6">#REF!</definedName>
    <definedName name="_2_2002_VS_2001" localSheetId="10">#REF!</definedName>
    <definedName name="_2_2002_VS_2001">#REF!</definedName>
    <definedName name="_2_ANGG_PERUSAHA_2" localSheetId="4">#REF!</definedName>
    <definedName name="_2_ANGG_PERUSAHA_2" localSheetId="9">#REF!</definedName>
    <definedName name="_2_ANGG_PERUSAHA_2" localSheetId="5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4">#REF!</definedName>
    <definedName name="_20BAHAS_DISTURB" localSheetId="9">#REF!</definedName>
    <definedName name="_20BAHAS_DISTURB" localSheetId="5">#REF!</definedName>
    <definedName name="_20BAHAS_DISTURB" localSheetId="6">#REF!</definedName>
    <definedName name="_20BAHAS_DISTURB" localSheetId="10">#REF!</definedName>
    <definedName name="_20BAHAS_DISTURB">#REF!</definedName>
    <definedName name="_20INV_PERUSAHAA_2" localSheetId="4">#REF!</definedName>
    <definedName name="_20INV_PERUSAHAA_2" localSheetId="9">#REF!</definedName>
    <definedName name="_20INV_PERUSAHAA_2" localSheetId="5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4">#REF!</definedName>
    <definedName name="_21FORM_A" localSheetId="9">#REF!</definedName>
    <definedName name="_21FORM_A" localSheetId="5">#REF!</definedName>
    <definedName name="_21FORM_A" localSheetId="6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4">#REF!</definedName>
    <definedName name="_22FORM_B" localSheetId="9">#REF!</definedName>
    <definedName name="_22FORM_B" localSheetId="5">#REF!</definedName>
    <definedName name="_22FORM_B" localSheetId="6">#REF!</definedName>
    <definedName name="_22FORM_B" localSheetId="10">#REF!</definedName>
    <definedName name="_22FORM_B">#REF!</definedName>
    <definedName name="_22INV_PERUSAHAAN" localSheetId="4">#REF!</definedName>
    <definedName name="_22INV_PERUSAHAAN" localSheetId="9">#REF!</definedName>
    <definedName name="_22INV_PERUSAHAAN" localSheetId="5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4">#REF!</definedName>
    <definedName name="_23GD_PER_TW" localSheetId="9">#REF!</definedName>
    <definedName name="_23GD_PER_TW" localSheetId="5">#REF!</definedName>
    <definedName name="_23GD_PER_TW" localSheetId="6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4">#REF!</definedName>
    <definedName name="_24GH_2_SPINDEL" localSheetId="9">#REF!</definedName>
    <definedName name="_24GH_2_SPINDEL" localSheetId="5">#REF!</definedName>
    <definedName name="_24GH_2_SPINDEL" localSheetId="6">#REF!</definedName>
    <definedName name="_24GH_2_SPINDEL" localSheetId="10">#REF!</definedName>
    <definedName name="_24GH_2_SPINDEL">#REF!</definedName>
    <definedName name="_24JTM_PER_TW" localSheetId="4">#REF!</definedName>
    <definedName name="_24JTM_PER_TW" localSheetId="9">#REF!</definedName>
    <definedName name="_24JTM_PER_TW" localSheetId="5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4">#REF!</definedName>
    <definedName name="_25INV_PERUSAHAA_2" localSheetId="9">#REF!</definedName>
    <definedName name="_25INV_PERUSAHAA_2" localSheetId="5">#REF!</definedName>
    <definedName name="_25INV_PERUSAHAA_2" localSheetId="6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4">#REF!</definedName>
    <definedName name="_26INV_PERUSAHAAN" localSheetId="9">#REF!</definedName>
    <definedName name="_26INV_PERUSAHAAN" localSheetId="5">#REF!</definedName>
    <definedName name="_26INV_PERUSAHAAN" localSheetId="6">#REF!</definedName>
    <definedName name="_26INV_PERUSAHAAN" localSheetId="10">#REF!</definedName>
    <definedName name="_26INV_PERUSAHAAN">#REF!</definedName>
    <definedName name="_26REKAP_KEGIATAN" localSheetId="4">#REF!</definedName>
    <definedName name="_26REKAP_KEGIATAN" localSheetId="9">#REF!</definedName>
    <definedName name="_26REKAP_KEGIATAN" localSheetId="5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4">#REF!</definedName>
    <definedName name="_27JTM_PER_TW" localSheetId="9">#REF!</definedName>
    <definedName name="_27JTM_PER_TW" localSheetId="5">#REF!</definedName>
    <definedName name="_27JTM_PER_TW" localSheetId="6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4">#REF!</definedName>
    <definedName name="_28REKAP_KEGIATAN" localSheetId="9">#REF!</definedName>
    <definedName name="_28REKAP_KEGIATAN" localSheetId="5">#REF!</definedName>
    <definedName name="_28REKAP_KEGIATAN" localSheetId="6">#REF!</definedName>
    <definedName name="_28REKAP_KEGIATAN" localSheetId="10">#REF!</definedName>
    <definedName name="_28REKAP_KEGIATAN">#REF!</definedName>
    <definedName name="_28REKAP_PAK_AEP" localSheetId="4">#REF!</definedName>
    <definedName name="_28REKAP_PAK_AEP" localSheetId="9">#REF!</definedName>
    <definedName name="_28REKAP_PAK_AEP" localSheetId="5">#REF!</definedName>
    <definedName name="_28REKAP_PAK_AEP" localSheetId="10">#REF!</definedName>
    <definedName name="_28REKAP_PAK_AEP">#REF!</definedName>
    <definedName name="_29REKAP_PAK_AEP" localSheetId="4">#REF!</definedName>
    <definedName name="_29REKAP_PAK_AEP" localSheetId="9">#REF!</definedName>
    <definedName name="_29REKAP_PAK_AEP" localSheetId="5">#REF!</definedName>
    <definedName name="_29REKAP_PAK_AEP" localSheetId="10">#REF!</definedName>
    <definedName name="_29REKAP_PAK_AEP">#REF!</definedName>
    <definedName name="_2ANGG_PERUSAHA_2" localSheetId="4">#REF!</definedName>
    <definedName name="_2ANGG_PERUSAHA_2" localSheetId="9">#REF!</definedName>
    <definedName name="_2ANGG_PERUSAHA_2" localSheetId="5">#REF!</definedName>
    <definedName name="_2ANGG_PERUSAHA_2" localSheetId="10">#REF!</definedName>
    <definedName name="_2ANGG_PERUSAHA_2" localSheetId="1">#REF!</definedName>
    <definedName name="_2ANGG_PERUSAHA_2" localSheetId="3">#REF!</definedName>
    <definedName name="_2ANGG_PERUSAHA_2">#REF!</definedName>
    <definedName name="_3" localSheetId="4">#REF!</definedName>
    <definedName name="_3" localSheetId="9">#REF!</definedName>
    <definedName name="_3" localSheetId="5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4">#REF!</definedName>
    <definedName name="_3_ANGG_PERUSAHAAN" localSheetId="9">#REF!</definedName>
    <definedName name="_3_ANGG_PERUSAHAAN" localSheetId="5">#REF!</definedName>
    <definedName name="_3_ANGG_PERUSAHAAN" localSheetId="6">#REF!</definedName>
    <definedName name="_3_ANGG_PERUSAHAAN" localSheetId="10">#REF!</definedName>
    <definedName name="_3_ANGG_PERUSAHAAN">#REF!</definedName>
    <definedName name="_30SUM_MUTDAL" localSheetId="4">#REF!</definedName>
    <definedName name="_30SUM_MUTDAL" localSheetId="9">#REF!</definedName>
    <definedName name="_30SUM_MUTDAL" localSheetId="5">#REF!</definedName>
    <definedName name="_30SUM_MUTDAL" localSheetId="10">#REF!</definedName>
    <definedName name="_30SUM_MUTDAL">#REF!</definedName>
    <definedName name="_3ANGG_PERUSAHA_2" localSheetId="4">#REF!</definedName>
    <definedName name="_3ANGG_PERUSAHA_2" localSheetId="9">#REF!</definedName>
    <definedName name="_3ANGG_PERUSAHA_2" localSheetId="5">#REF!</definedName>
    <definedName name="_3ANGG_PERUSAHA_2" localSheetId="10">#REF!</definedName>
    <definedName name="_3ANGG_PERUSAHA_2" localSheetId="1">#REF!</definedName>
    <definedName name="_3ANGG_PERUSAHA_2" localSheetId="3">#REF!</definedName>
    <definedName name="_3ANGG_PERUSAHA_2">#REF!</definedName>
    <definedName name="_3ANGG_PERUSAHAAN" localSheetId="4">#REF!</definedName>
    <definedName name="_3ANGG_PERUSAHAAN" localSheetId="9">#REF!</definedName>
    <definedName name="_3ANGG_PERUSAHAAN" localSheetId="5">#REF!</definedName>
    <definedName name="_3ANGG_PERUSAHAAN" localSheetId="10">#REF!</definedName>
    <definedName name="_3ANGG_PERUSAHAAN">#REF!</definedName>
    <definedName name="_4" localSheetId="4">#REF!</definedName>
    <definedName name="_4" localSheetId="9">#REF!</definedName>
    <definedName name="_4" localSheetId="5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4">#REF!</definedName>
    <definedName name="_4_BAHAS_ANGG." localSheetId="9">#REF!</definedName>
    <definedName name="_4_BAHAS_ANGG." localSheetId="5">#REF!</definedName>
    <definedName name="_4_BAHAS_ANGG." localSheetId="6">#REF!</definedName>
    <definedName name="_4_BAHAS_ANGG." localSheetId="10">#REF!</definedName>
    <definedName name="_4_BAHAS_ANGG.">#REF!</definedName>
    <definedName name="_4ANGG_PERUSAHA_2" localSheetId="4">#REF!</definedName>
    <definedName name="_4ANGG_PERUSAHA_2" localSheetId="9">#REF!</definedName>
    <definedName name="_4ANGG_PERUSAHA_2" localSheetId="5">#REF!</definedName>
    <definedName name="_4ANGG_PERUSAHA_2" localSheetId="10">#REF!</definedName>
    <definedName name="_4ANGG_PERUSAHA_2">#REF!</definedName>
    <definedName name="_4ANGG_PERUSAHAAN" localSheetId="4">#REF!</definedName>
    <definedName name="_4ANGG_PERUSAHAAN" localSheetId="9">#REF!</definedName>
    <definedName name="_4ANGG_PERUSAHAAN" localSheetId="5">#REF!</definedName>
    <definedName name="_4ANGG_PERUSAHAAN" localSheetId="10">#REF!</definedName>
    <definedName name="_4ANGG_PERUSAHAAN" localSheetId="1">#REF!</definedName>
    <definedName name="_4ANGG_PERUSAHAAN" localSheetId="3">#REF!</definedName>
    <definedName name="_4ANGG_PERUSAHAAN">#REF!</definedName>
    <definedName name="_4BAHAS_ANGG." localSheetId="4">#REF!</definedName>
    <definedName name="_4BAHAS_ANGG." localSheetId="9">#REF!</definedName>
    <definedName name="_4BAHAS_ANGG." localSheetId="5">#REF!</definedName>
    <definedName name="_4BAHAS_ANGG." localSheetId="10">#REF!</definedName>
    <definedName name="_4BAHAS_ANGG.">#REF!</definedName>
    <definedName name="_5" localSheetId="4">#REF!</definedName>
    <definedName name="_5" localSheetId="9">#REF!</definedName>
    <definedName name="_5" localSheetId="5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4">#REF!</definedName>
    <definedName name="_5_BAHAS_DISTURB" localSheetId="9">#REF!</definedName>
    <definedName name="_5_BAHAS_DISTURB" localSheetId="5">#REF!</definedName>
    <definedName name="_5_BAHAS_DISTURB" localSheetId="6">#REF!</definedName>
    <definedName name="_5_BAHAS_DISTURB" localSheetId="10">#REF!</definedName>
    <definedName name="_5_BAHAS_DISTURB">#REF!</definedName>
    <definedName name="_5BAHAS_ANGG." localSheetId="4">#REF!</definedName>
    <definedName name="_5BAHAS_ANGG." localSheetId="9">#REF!</definedName>
    <definedName name="_5BAHAS_ANGG." localSheetId="5">#REF!</definedName>
    <definedName name="_5BAHAS_ANGG." localSheetId="10">#REF!</definedName>
    <definedName name="_5BAHAS_ANGG.">#REF!</definedName>
    <definedName name="_5BAHAS_DISTURB" localSheetId="4">#REF!</definedName>
    <definedName name="_5BAHAS_DISTURB" localSheetId="9">#REF!</definedName>
    <definedName name="_5BAHAS_DISTURB" localSheetId="5">#REF!</definedName>
    <definedName name="_5BAHAS_DISTURB" localSheetId="10">#REF!</definedName>
    <definedName name="_5BAHAS_DISTURB" localSheetId="1">#REF!</definedName>
    <definedName name="_5BAHAS_DISTURB" localSheetId="3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4">#REF!</definedName>
    <definedName name="_6_FORM_A" localSheetId="9">#REF!</definedName>
    <definedName name="_6_FORM_A" localSheetId="5">#REF!</definedName>
    <definedName name="_6_FORM_A" localSheetId="6">#REF!</definedName>
    <definedName name="_6_FORM_A" localSheetId="10">#REF!</definedName>
    <definedName name="_6_FORM_A">#REF!</definedName>
    <definedName name="_6ANGG_PERUSAHAAN" localSheetId="4">#REF!</definedName>
    <definedName name="_6ANGG_PERUSAHAAN" localSheetId="9">#REF!</definedName>
    <definedName name="_6ANGG_PERUSAHAAN" localSheetId="5">#REF!</definedName>
    <definedName name="_6ANGG_PERUSAHAAN" localSheetId="10">#REF!</definedName>
    <definedName name="_6ANGG_PERUSAHAAN">#REF!</definedName>
    <definedName name="_6BAHAS_DISTURB" localSheetId="4">#REF!</definedName>
    <definedName name="_6BAHAS_DISTURB" localSheetId="9">#REF!</definedName>
    <definedName name="_6BAHAS_DISTURB" localSheetId="5">#REF!</definedName>
    <definedName name="_6BAHAS_DISTURB" localSheetId="10">#REF!</definedName>
    <definedName name="_6BAHAS_DISTURB" localSheetId="1">#REF!</definedName>
    <definedName name="_6BAHAS_DISTURB" localSheetId="3">#REF!</definedName>
    <definedName name="_6BAHAS_DISTURB">#REF!</definedName>
    <definedName name="_6FORM_A" localSheetId="4">#REF!</definedName>
    <definedName name="_6FORM_A" localSheetId="9">#REF!</definedName>
    <definedName name="_6FORM_A" localSheetId="5">#REF!</definedName>
    <definedName name="_6FORM_A" localSheetId="10">#REF!</definedName>
    <definedName name="_6FORM_A">#REF!</definedName>
    <definedName name="_7" localSheetId="4">#REF!</definedName>
    <definedName name="_7" localSheetId="9">#REF!</definedName>
    <definedName name="_7" localSheetId="5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4">#REF!</definedName>
    <definedName name="_7_FORM_B" localSheetId="9">#REF!</definedName>
    <definedName name="_7_FORM_B" localSheetId="5">#REF!</definedName>
    <definedName name="_7_FORM_B" localSheetId="6">#REF!</definedName>
    <definedName name="_7_FORM_B" localSheetId="10">#REF!</definedName>
    <definedName name="_7_FORM_B">#REF!</definedName>
    <definedName name="_7FORM_A" localSheetId="4">#REF!</definedName>
    <definedName name="_7FORM_A" localSheetId="9">#REF!</definedName>
    <definedName name="_7FORM_A" localSheetId="5">#REF!</definedName>
    <definedName name="_7FORM_A" localSheetId="10">#REF!</definedName>
    <definedName name="_7FORM_A">#REF!</definedName>
    <definedName name="_7FORM_B" localSheetId="4">#REF!</definedName>
    <definedName name="_7FORM_B" localSheetId="9">#REF!</definedName>
    <definedName name="_7FORM_B" localSheetId="5">#REF!</definedName>
    <definedName name="_7FORM_B" localSheetId="10">#REF!</definedName>
    <definedName name="_7FORM_B" localSheetId="1">#REF!</definedName>
    <definedName name="_7FORM_B" localSheetId="3">#REF!</definedName>
    <definedName name="_7FORM_B">#REF!</definedName>
    <definedName name="_8" localSheetId="4">#REF!</definedName>
    <definedName name="_8" localSheetId="9">#REF!</definedName>
    <definedName name="_8" localSheetId="5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4">#REF!</definedName>
    <definedName name="_8_GD_PER_TW" localSheetId="9">#REF!</definedName>
    <definedName name="_8_GD_PER_TW" localSheetId="5">#REF!</definedName>
    <definedName name="_8_GD_PER_TW" localSheetId="6">#REF!</definedName>
    <definedName name="_8_GD_PER_TW" localSheetId="10">#REF!</definedName>
    <definedName name="_8_GD_PER_TW">#REF!</definedName>
    <definedName name="_8BAHAS_ANGG." localSheetId="4">#REF!</definedName>
    <definedName name="_8BAHAS_ANGG." localSheetId="9">#REF!</definedName>
    <definedName name="_8BAHAS_ANGG." localSheetId="5">#REF!</definedName>
    <definedName name="_8BAHAS_ANGG." localSheetId="10">#REF!</definedName>
    <definedName name="_8BAHAS_ANGG.">#REF!</definedName>
    <definedName name="_8FORM_B" localSheetId="4">#REF!</definedName>
    <definedName name="_8FORM_B" localSheetId="9">#REF!</definedName>
    <definedName name="_8FORM_B" localSheetId="5">#REF!</definedName>
    <definedName name="_8FORM_B" localSheetId="10">#REF!</definedName>
    <definedName name="_8FORM_B">#REF!</definedName>
    <definedName name="_8GD_PER_TW" localSheetId="4">#REF!</definedName>
    <definedName name="_8GD_PER_TW" localSheetId="9">#REF!</definedName>
    <definedName name="_8GD_PER_TW" localSheetId="5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4">#REF!</definedName>
    <definedName name="_9_GH_2_SPINDEL" localSheetId="9">#REF!</definedName>
    <definedName name="_9_GH_2_SPINDEL" localSheetId="5">#REF!</definedName>
    <definedName name="_9_GH_2_SPINDEL" localSheetId="6">#REF!</definedName>
    <definedName name="_9_GH_2_SPINDEL" localSheetId="10">#REF!</definedName>
    <definedName name="_9_GH_2_SPINDEL">#REF!</definedName>
    <definedName name="_9GD_PER_TW" localSheetId="4">#REF!</definedName>
    <definedName name="_9GD_PER_TW" localSheetId="9">#REF!</definedName>
    <definedName name="_9GD_PER_TW" localSheetId="5">#REF!</definedName>
    <definedName name="_9GD_PER_TW" localSheetId="10">#REF!</definedName>
    <definedName name="_9GD_PER_TW">#REF!</definedName>
    <definedName name="_9GH_2_SPINDEL" localSheetId="4">#REF!</definedName>
    <definedName name="_9GH_2_SPINDEL" localSheetId="9">#REF!</definedName>
    <definedName name="_9GH_2_SPINDEL" localSheetId="5">#REF!</definedName>
    <definedName name="_9GH_2_SPINDEL" localSheetId="10">#REF!</definedName>
    <definedName name="_9GH_2_SPINDEL">#REF!</definedName>
    <definedName name="_A" localSheetId="4">#REF!</definedName>
    <definedName name="_A" localSheetId="9">#REF!</definedName>
    <definedName name="_A" localSheetId="5">#REF!</definedName>
    <definedName name="_A" localSheetId="10">#REF!</definedName>
    <definedName name="_A">#REF!</definedName>
    <definedName name="_add55" localSheetId="4">#REF!</definedName>
    <definedName name="_add55" localSheetId="5">#REF!</definedName>
    <definedName name="_add55" localSheetId="10">#REF!</definedName>
    <definedName name="_add55">#REF!</definedName>
    <definedName name="_B" localSheetId="4">#REF!</definedName>
    <definedName name="_B" localSheetId="9">#REF!</definedName>
    <definedName name="_B" localSheetId="5">#REF!</definedName>
    <definedName name="_B" localSheetId="10">#REF!</definedName>
    <definedName name="_B">#REF!</definedName>
    <definedName name="_bap22" localSheetId="4">#REF!</definedName>
    <definedName name="_bap22" localSheetId="5">#REF!</definedName>
    <definedName name="_bap22" localSheetId="10">#REF!</definedName>
    <definedName name="_bap22">#REF!</definedName>
    <definedName name="_bap23" localSheetId="4">#REF!</definedName>
    <definedName name="_bap23" localSheetId="5">#REF!</definedName>
    <definedName name="_bap23" localSheetId="10">#REF!</definedName>
    <definedName name="_bap23">#REF!</definedName>
    <definedName name="_bap24" localSheetId="4">#REF!</definedName>
    <definedName name="_bap24" localSheetId="5">#REF!</definedName>
    <definedName name="_bap24" localSheetId="10">#REF!</definedName>
    <definedName name="_bap24">#REF!</definedName>
    <definedName name="_bap25" localSheetId="4">#REF!</definedName>
    <definedName name="_bap25" localSheetId="5">#REF!</definedName>
    <definedName name="_bap25" localSheetId="10">#REF!</definedName>
    <definedName name="_bap25">#REF!</definedName>
    <definedName name="_bap26" localSheetId="4">#REF!</definedName>
    <definedName name="_bap26" localSheetId="5">#REF!</definedName>
    <definedName name="_bap26" localSheetId="10">#REF!</definedName>
    <definedName name="_bap26">#REF!</definedName>
    <definedName name="_bap27" localSheetId="4">#REF!</definedName>
    <definedName name="_bap27" localSheetId="5">#REF!</definedName>
    <definedName name="_bap27" localSheetId="10">#REF!</definedName>
    <definedName name="_bap27">#REF!</definedName>
    <definedName name="_bap28" localSheetId="4">#REF!</definedName>
    <definedName name="_bap28" localSheetId="5">#REF!</definedName>
    <definedName name="_bap28" localSheetId="10">#REF!</definedName>
    <definedName name="_bap28">#REF!</definedName>
    <definedName name="_bap29" localSheetId="4">#REF!</definedName>
    <definedName name="_bap29" localSheetId="5">#REF!</definedName>
    <definedName name="_bap29" localSheetId="10">#REF!</definedName>
    <definedName name="_bap29">#REF!</definedName>
    <definedName name="_bap30" localSheetId="4">#REF!</definedName>
    <definedName name="_bap30" localSheetId="5">#REF!</definedName>
    <definedName name="_bap30" localSheetId="10">#REF!</definedName>
    <definedName name="_bap30">#REF!</definedName>
    <definedName name="_bap31" localSheetId="4">#REF!</definedName>
    <definedName name="_bap31" localSheetId="5">#REF!</definedName>
    <definedName name="_bap31" localSheetId="10">#REF!</definedName>
    <definedName name="_bap31">#REF!</definedName>
    <definedName name="_bap32" localSheetId="4">#REF!</definedName>
    <definedName name="_bap32" localSheetId="5">#REF!</definedName>
    <definedName name="_bap32" localSheetId="10">#REF!</definedName>
    <definedName name="_bap32">#REF!</definedName>
    <definedName name="_bap33" localSheetId="4">#REF!</definedName>
    <definedName name="_bap33" localSheetId="5">#REF!</definedName>
    <definedName name="_bap33" localSheetId="10">#REF!</definedName>
    <definedName name="_bap33">#REF!</definedName>
    <definedName name="_bap34" localSheetId="4">#REF!</definedName>
    <definedName name="_bap34" localSheetId="5">#REF!</definedName>
    <definedName name="_bap34" localSheetId="10">#REF!</definedName>
    <definedName name="_bap34">#REF!</definedName>
    <definedName name="_bap35" localSheetId="4">#REF!</definedName>
    <definedName name="_bap35" localSheetId="5">#REF!</definedName>
    <definedName name="_bap35" localSheetId="10">#REF!</definedName>
    <definedName name="_bap35">#REF!</definedName>
    <definedName name="_bap36" localSheetId="4">#REF!</definedName>
    <definedName name="_bap36" localSheetId="5">#REF!</definedName>
    <definedName name="_bap36" localSheetId="10">#REF!</definedName>
    <definedName name="_bap36">#REF!</definedName>
    <definedName name="_bap37" localSheetId="4">#REF!</definedName>
    <definedName name="_bap37" localSheetId="5">#REF!</definedName>
    <definedName name="_bap37" localSheetId="10">#REF!</definedName>
    <definedName name="_bap37">#REF!</definedName>
    <definedName name="_bap38" localSheetId="4">#REF!</definedName>
    <definedName name="_bap38" localSheetId="5">#REF!</definedName>
    <definedName name="_bap38" localSheetId="10">#REF!</definedName>
    <definedName name="_bap38">#REF!</definedName>
    <definedName name="_bap39" localSheetId="4">#REF!</definedName>
    <definedName name="_bap39" localSheetId="5">#REF!</definedName>
    <definedName name="_bap39" localSheetId="10">#REF!</definedName>
    <definedName name="_bap39">#REF!</definedName>
    <definedName name="_bap399" localSheetId="4">#REF!</definedName>
    <definedName name="_bap399" localSheetId="5">#REF!</definedName>
    <definedName name="_bap399" localSheetId="10">#REF!</definedName>
    <definedName name="_bap399">#REF!</definedName>
    <definedName name="_bap40" localSheetId="4">#REF!</definedName>
    <definedName name="_bap40" localSheetId="5">#REF!</definedName>
    <definedName name="_bap40" localSheetId="10">#REF!</definedName>
    <definedName name="_bap40">#REF!</definedName>
    <definedName name="_bap41" localSheetId="4">#REF!</definedName>
    <definedName name="_bap41" localSheetId="5">#REF!</definedName>
    <definedName name="_bap41" localSheetId="10">#REF!</definedName>
    <definedName name="_bap41">#REF!</definedName>
    <definedName name="_bap42" localSheetId="4">#REF!</definedName>
    <definedName name="_bap42" localSheetId="5">#REF!</definedName>
    <definedName name="_bap42" localSheetId="10">#REF!</definedName>
    <definedName name="_bap42">#REF!</definedName>
    <definedName name="_BIM1" localSheetId="4">[2]prod03!#REF!</definedName>
    <definedName name="_BIM1" localSheetId="5">[2]prod03!#REF!</definedName>
    <definedName name="_BIM1" localSheetId="10">[2]prod03!#REF!</definedName>
    <definedName name="_BIM1">[2]prod03!#REF!</definedName>
    <definedName name="_cch1" localSheetId="4">#REF!</definedName>
    <definedName name="_cch1" localSheetId="9">#REF!</definedName>
    <definedName name="_cch1" localSheetId="5">#REF!</definedName>
    <definedName name="_cch1" localSheetId="6">#REF!</definedName>
    <definedName name="_cch1" localSheetId="10">#REF!</definedName>
    <definedName name="_cch1">#REF!</definedName>
    <definedName name="_DAF1" localSheetId="4">#REF!</definedName>
    <definedName name="_DAF1" localSheetId="9">#REF!</definedName>
    <definedName name="_DAF1" localSheetId="5">#REF!</definedName>
    <definedName name="_DAF1" localSheetId="10">#REF!</definedName>
    <definedName name="_DAF1">#REF!</definedName>
    <definedName name="_DAF11" localSheetId="4">#REF!</definedName>
    <definedName name="_DAF11" localSheetId="9">#REF!</definedName>
    <definedName name="_DAF11" localSheetId="5">#REF!</definedName>
    <definedName name="_DAF11" localSheetId="10">#REF!</definedName>
    <definedName name="_DAF11">#REF!</definedName>
    <definedName name="_DAF12" localSheetId="4">#REF!</definedName>
    <definedName name="_DAF12" localSheetId="9">#REF!</definedName>
    <definedName name="_DAF12" localSheetId="5">#REF!</definedName>
    <definedName name="_DAF12" localSheetId="10">#REF!</definedName>
    <definedName name="_DAF12">#REF!</definedName>
    <definedName name="_DAF13" localSheetId="4">#REF!</definedName>
    <definedName name="_DAF13" localSheetId="9">#REF!</definedName>
    <definedName name="_DAF13" localSheetId="5">#REF!</definedName>
    <definedName name="_DAF13" localSheetId="10">#REF!</definedName>
    <definedName name="_DAF13">#REF!</definedName>
    <definedName name="_daf133" localSheetId="4">#REF!</definedName>
    <definedName name="_daf133" localSheetId="9">#REF!</definedName>
    <definedName name="_daf133" localSheetId="5">#REF!</definedName>
    <definedName name="_daf133" localSheetId="10">#REF!</definedName>
    <definedName name="_daf133">#REF!</definedName>
    <definedName name="_DAF14" localSheetId="4">#REF!</definedName>
    <definedName name="_DAF14" localSheetId="9">#REF!</definedName>
    <definedName name="_DAF14" localSheetId="5">#REF!</definedName>
    <definedName name="_DAF14" localSheetId="10">#REF!</definedName>
    <definedName name="_DAF14">#REF!</definedName>
    <definedName name="_DAF15" localSheetId="4">#REF!</definedName>
    <definedName name="_DAF15" localSheetId="9">#REF!</definedName>
    <definedName name="_DAF15" localSheetId="5">#REF!</definedName>
    <definedName name="_DAF15" localSheetId="10">#REF!</definedName>
    <definedName name="_DAF15">#REF!</definedName>
    <definedName name="_DAF16" localSheetId="4">#REF!</definedName>
    <definedName name="_DAF16" localSheetId="9">#REF!</definedName>
    <definedName name="_DAF16" localSheetId="5">#REF!</definedName>
    <definedName name="_DAF16" localSheetId="10">#REF!</definedName>
    <definedName name="_DAF16">#REF!</definedName>
    <definedName name="_DAF17" localSheetId="4">#REF!</definedName>
    <definedName name="_DAF17" localSheetId="9">#REF!</definedName>
    <definedName name="_DAF17" localSheetId="5">#REF!</definedName>
    <definedName name="_DAF17" localSheetId="10">#REF!</definedName>
    <definedName name="_DAF17">#REF!</definedName>
    <definedName name="_DAF2" localSheetId="4">#REF!</definedName>
    <definedName name="_DAF2" localSheetId="9">#REF!</definedName>
    <definedName name="_DAF2" localSheetId="5">#REF!</definedName>
    <definedName name="_DAF2" localSheetId="10">#REF!</definedName>
    <definedName name="_DAF2">#REF!</definedName>
    <definedName name="_DAF3" localSheetId="4">#REF!</definedName>
    <definedName name="_DAF3" localSheetId="9">#REF!</definedName>
    <definedName name="_DAF3" localSheetId="5">#REF!</definedName>
    <definedName name="_DAF3" localSheetId="10">#REF!</definedName>
    <definedName name="_DAF3">#REF!</definedName>
    <definedName name="_DEN1" localSheetId="4">[2]prod03!#REF!</definedName>
    <definedName name="_DEN1" localSheetId="5">[2]prod03!#REF!</definedName>
    <definedName name="_DEN1" localSheetId="10">[2]prod03!#REF!</definedName>
    <definedName name="_DEN1">[2]prod03!#REF!</definedName>
    <definedName name="_DIL1" localSheetId="4">[2]prod03!#REF!</definedName>
    <definedName name="_DIL1" localSheetId="5">[2]prod03!#REF!</definedName>
    <definedName name="_DIL1">[2]prod03!#REF!</definedName>
    <definedName name="_END1" localSheetId="4">[2]prod03!#REF!</definedName>
    <definedName name="_END1" localSheetId="5">[2]prod03!#REF!</definedName>
    <definedName name="_END1">[2]prod03!#REF!</definedName>
    <definedName name="_Fill" localSheetId="4" hidden="1">#REF!</definedName>
    <definedName name="_Fill" localSheetId="9" hidden="1">#REF!</definedName>
    <definedName name="_Fill" localSheetId="5" hidden="1">#REF!</definedName>
    <definedName name="_Fill" localSheetId="10" hidden="1">#REF!</definedName>
    <definedName name="_Fill" localSheetId="1" hidden="1">#REF!</definedName>
    <definedName name="_Fill" localSheetId="2" hidden="1">#REF!</definedName>
    <definedName name="_Fill" localSheetId="3" hidden="1">#REF!</definedName>
    <definedName name="_Fill" hidden="1">#REF!</definedName>
    <definedName name="_Fill1" localSheetId="4" hidden="1">#REF!</definedName>
    <definedName name="_Fill1" localSheetId="9" hidden="1">#REF!</definedName>
    <definedName name="_Fill1" localSheetId="5" hidden="1">#REF!</definedName>
    <definedName name="_Fill1" localSheetId="10" hidden="1">#REF!</definedName>
    <definedName name="_Fill1" hidden="1">#REF!</definedName>
    <definedName name="_xlnm._FilterDatabase" localSheetId="0" hidden="1">'HARGA SATUAN'!$A$4:$IU$4</definedName>
    <definedName name="_xlnm._FilterDatabase" localSheetId="8" hidden="1">RAB!$A$11:$K$136</definedName>
    <definedName name="_xlnm._FilterDatabase" localSheetId="1" hidden="1">'REKAP MATERIAL'!$B$10:$H$41</definedName>
    <definedName name="_xlnm._FilterDatabase" localSheetId="2" hidden="1">'REKAP MDU'!$B$14:$K$166</definedName>
    <definedName name="_xlnm._FilterDatabase" localSheetId="3" hidden="1">'REKAP TIANG'!$B$14:$K$36</definedName>
    <definedName name="_gmb1" localSheetId="4">#REF!</definedName>
    <definedName name="_gmb1" localSheetId="5">#REF!</definedName>
    <definedName name="_gmb1" localSheetId="6">#REF!</definedName>
    <definedName name="_gmb1" localSheetId="10">#REF!</definedName>
    <definedName name="_gmb1">#REF!</definedName>
    <definedName name="_isi" localSheetId="4" hidden="1">#REF!</definedName>
    <definedName name="_isi" localSheetId="9" hidden="1">#REF!</definedName>
    <definedName name="_isi" localSheetId="5" hidden="1">#REF!</definedName>
    <definedName name="_isi" localSheetId="10" hidden="1">#REF!</definedName>
    <definedName name="_isi" localSheetId="1" hidden="1">#REF!</definedName>
    <definedName name="_isi" hidden="1">#REF!</definedName>
    <definedName name="_ke2" localSheetId="4" hidden="1">#REF!</definedName>
    <definedName name="_ke2" localSheetId="9" hidden="1">#REF!</definedName>
    <definedName name="_ke2" localSheetId="5" hidden="1">#REF!</definedName>
    <definedName name="_ke2" localSheetId="10" hidden="1">#REF!</definedName>
    <definedName name="_ke2" localSheetId="1" hidden="1">#REF!</definedName>
    <definedName name="_ke2" localSheetId="2" hidden="1">#REF!</definedName>
    <definedName name="_ke2" localSheetId="3" hidden="1">#REF!</definedName>
    <definedName name="_ke2" hidden="1">#REF!</definedName>
    <definedName name="_Key1" localSheetId="4" hidden="1">#REF!</definedName>
    <definedName name="_Key1" localSheetId="9" hidden="1">#REF!</definedName>
    <definedName name="_Key1" localSheetId="5" hidden="1">#REF!</definedName>
    <definedName name="_Key1" localSheetId="10" hidden="1">#REF!</definedName>
    <definedName name="_Key1" localSheetId="1" hidden="1">#REF!</definedName>
    <definedName name="_Key1" localSheetId="2" hidden="1">#REF!</definedName>
    <definedName name="_Key1" localSheetId="3" hidden="1">#REF!</definedName>
    <definedName name="_Key1" hidden="1">#REF!</definedName>
    <definedName name="_Key2" localSheetId="4" hidden="1">#REF!</definedName>
    <definedName name="_Key2" localSheetId="9" hidden="1">#REF!</definedName>
    <definedName name="_Key2" localSheetId="5" hidden="1">#REF!</definedName>
    <definedName name="_Key2" localSheetId="10" hidden="1">#REF!</definedName>
    <definedName name="_Key2" localSheetId="1" hidden="1">#REF!</definedName>
    <definedName name="_Key2" localSheetId="2" hidden="1">#REF!</definedName>
    <definedName name="_Key2" localSheetId="3" hidden="1">#REF!</definedName>
    <definedName name="_Key2" hidden="1">#REF!</definedName>
    <definedName name="_Kunci2" localSheetId="4" hidden="1">#REF!</definedName>
    <definedName name="_Kunci2" localSheetId="9" hidden="1">#REF!</definedName>
    <definedName name="_Kunci2" localSheetId="5" hidden="1">#REF!</definedName>
    <definedName name="_Kunci2" localSheetId="10" hidden="1">#REF!</definedName>
    <definedName name="_Kunci2" localSheetId="1" hidden="1">#REF!</definedName>
    <definedName name="_Kunci2" localSheetId="2" hidden="1">#REF!</definedName>
    <definedName name="_Kunci2" localSheetId="3" hidden="1">#REF!</definedName>
    <definedName name="_Kunci2" hidden="1">#REF!</definedName>
    <definedName name="_KUP1" localSheetId="4">[2]prod03!#REF!</definedName>
    <definedName name="_KUP1" localSheetId="5">[2]prod03!#REF!</definedName>
    <definedName name="_KUP1" localSheetId="10">[2]prod03!#REF!</definedName>
    <definedName name="_KUP1">[2]prod03!#REF!</definedName>
    <definedName name="_MAT1" localSheetId="4">[2]prod03!#REF!</definedName>
    <definedName name="_MAT1" localSheetId="5">[2]prod03!#REF!</definedName>
    <definedName name="_MAT1">[2]prod03!#REF!</definedName>
    <definedName name="_mat2" localSheetId="4">#REF!</definedName>
    <definedName name="_mat2" localSheetId="9">#REF!</definedName>
    <definedName name="_mat2" localSheetId="5">#REF!</definedName>
    <definedName name="_mat2" localSheetId="6">#REF!</definedName>
    <definedName name="_mat2" localSheetId="10">#REF!</definedName>
    <definedName name="_mat2">#REF!</definedName>
    <definedName name="_MEI92" localSheetId="4">#REF!</definedName>
    <definedName name="_MEI92" localSheetId="9">#REF!</definedName>
    <definedName name="_MEI92" localSheetId="5">#REF!</definedName>
    <definedName name="_MEI92" localSheetId="10">#REF!</definedName>
    <definedName name="_MEI92">#REF!</definedName>
    <definedName name="_no23" localSheetId="4">#REF!</definedName>
    <definedName name="_no23" localSheetId="9">#REF!</definedName>
    <definedName name="_no23" localSheetId="5">#REF!</definedName>
    <definedName name="_no23" localSheetId="10">#REF!</definedName>
    <definedName name="_no23">#REF!</definedName>
    <definedName name="_no24" localSheetId="4">#REF!</definedName>
    <definedName name="_no24" localSheetId="5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4">#REF!</definedName>
    <definedName name="_P" localSheetId="9">#REF!</definedName>
    <definedName name="_P" localSheetId="5">#REF!</definedName>
    <definedName name="_P" localSheetId="10">#REF!</definedName>
    <definedName name="_P">#REF!</definedName>
    <definedName name="_pot22" localSheetId="4">#REF!</definedName>
    <definedName name="_pot22" localSheetId="9">#REF!</definedName>
    <definedName name="_pot22" localSheetId="5">#REF!</definedName>
    <definedName name="_pot22" localSheetId="10">#REF!</definedName>
    <definedName name="_pot22">#REF!</definedName>
    <definedName name="_pot23" localSheetId="4">#REF!</definedName>
    <definedName name="_pot23" localSheetId="5">#REF!</definedName>
    <definedName name="_pot23" localSheetId="10">#REF!</definedName>
    <definedName name="_pot23">#REF!</definedName>
    <definedName name="_pot24" localSheetId="4">#REF!</definedName>
    <definedName name="_pot24" localSheetId="5">#REF!</definedName>
    <definedName name="_pot24" localSheetId="10">#REF!</definedName>
    <definedName name="_pot24">#REF!</definedName>
    <definedName name="_pot25" localSheetId="4">#REF!</definedName>
    <definedName name="_pot25" localSheetId="5">#REF!</definedName>
    <definedName name="_pot25" localSheetId="10">#REF!</definedName>
    <definedName name="_pot25">#REF!</definedName>
    <definedName name="_pot26" localSheetId="4">#REF!</definedName>
    <definedName name="_pot26" localSheetId="5">#REF!</definedName>
    <definedName name="_pot26" localSheetId="10">#REF!</definedName>
    <definedName name="_pot26">#REF!</definedName>
    <definedName name="_pot27" localSheetId="4">#REF!</definedName>
    <definedName name="_pot27" localSheetId="5">#REF!</definedName>
    <definedName name="_pot27" localSheetId="10">#REF!</definedName>
    <definedName name="_pot27">#REF!</definedName>
    <definedName name="_pot28" localSheetId="4">#REF!</definedName>
    <definedName name="_pot28" localSheetId="5">#REF!</definedName>
    <definedName name="_pot28" localSheetId="10">#REF!</definedName>
    <definedName name="_pot28">#REF!</definedName>
    <definedName name="_pot29" localSheetId="4">#REF!</definedName>
    <definedName name="_pot29" localSheetId="5">#REF!</definedName>
    <definedName name="_pot29" localSheetId="10">#REF!</definedName>
    <definedName name="_pot29">#REF!</definedName>
    <definedName name="_pot30" localSheetId="4">#REF!</definedName>
    <definedName name="_pot30" localSheetId="5">#REF!</definedName>
    <definedName name="_pot30" localSheetId="10">#REF!</definedName>
    <definedName name="_pot30">#REF!</definedName>
    <definedName name="_pot31" localSheetId="4">#REF!</definedName>
    <definedName name="_pot31" localSheetId="5">#REF!</definedName>
    <definedName name="_pot31" localSheetId="10">#REF!</definedName>
    <definedName name="_pot31">#REF!</definedName>
    <definedName name="_pot32" localSheetId="4">#REF!</definedName>
    <definedName name="_pot32" localSheetId="5">#REF!</definedName>
    <definedName name="_pot32" localSheetId="10">#REF!</definedName>
    <definedName name="_pot32">#REF!</definedName>
    <definedName name="_pot322" localSheetId="4">#REF!</definedName>
    <definedName name="_pot322" localSheetId="5">#REF!</definedName>
    <definedName name="_pot322" localSheetId="10">#REF!</definedName>
    <definedName name="_pot322">#REF!</definedName>
    <definedName name="_pot33" localSheetId="4">#REF!</definedName>
    <definedName name="_pot33" localSheetId="5">#REF!</definedName>
    <definedName name="_pot33" localSheetId="10">#REF!</definedName>
    <definedName name="_pot33">#REF!</definedName>
    <definedName name="_pot34" localSheetId="4">#REF!</definedName>
    <definedName name="_pot34" localSheetId="5">#REF!</definedName>
    <definedName name="_pot34" localSheetId="10">#REF!</definedName>
    <definedName name="_pot34">#REF!</definedName>
    <definedName name="_PRSB_A11..B_O1" localSheetId="4">#REF!</definedName>
    <definedName name="_PRSB_A11..B_O1" localSheetId="9">#REF!</definedName>
    <definedName name="_PRSB_A11..B_O1" localSheetId="5">#REF!</definedName>
    <definedName name="_PRSB_A11..B_O1" localSheetId="10">#REF!</definedName>
    <definedName name="_PRSB_A11..B_O1">#REF!</definedName>
    <definedName name="_PRSS1..AD1683_" localSheetId="4">#REF!</definedName>
    <definedName name="_PRSS1..AD1683_" localSheetId="9">#REF!</definedName>
    <definedName name="_PRSS1..AD1683_" localSheetId="5">#REF!</definedName>
    <definedName name="_PRSS1..AD1683_" localSheetId="10">#REF!</definedName>
    <definedName name="_PRSS1..AD1683_">#REF!</definedName>
    <definedName name="_R" localSheetId="4">#REF!</definedName>
    <definedName name="_R" localSheetId="9">#REF!</definedName>
    <definedName name="_R" localSheetId="5">#REF!</definedName>
    <definedName name="_R" localSheetId="10">#REF!</definedName>
    <definedName name="_R">#REF!</definedName>
    <definedName name="_Regression_Int">1</definedName>
    <definedName name="_S" localSheetId="4">#REF!</definedName>
    <definedName name="_S" localSheetId="9">#REF!</definedName>
    <definedName name="_S" localSheetId="5">#REF!</definedName>
    <definedName name="_S" localSheetId="10">#REF!</definedName>
    <definedName name="_S">#REF!</definedName>
    <definedName name="_SIN1" localSheetId="4">[2]prod03!#REF!</definedName>
    <definedName name="_SIN1" localSheetId="9">[2]prod03!#REF!</definedName>
    <definedName name="_SIN1" localSheetId="5">[2]prod03!#REF!</definedName>
    <definedName name="_SIN1" localSheetId="10">[2]prod03!#REF!</definedName>
    <definedName name="_SIN1">[2]prod03!#REF!</definedName>
    <definedName name="_SMSJM" localSheetId="4" hidden="1">#REF!</definedName>
    <definedName name="_SMSJM" localSheetId="9" hidden="1">#REF!</definedName>
    <definedName name="_SMSJM" localSheetId="5" hidden="1">#REF!</definedName>
    <definedName name="_SMSJM" localSheetId="6" hidden="1">#REF!</definedName>
    <definedName name="_SMSJM" localSheetId="10" hidden="1">#REF!</definedName>
    <definedName name="_SMSJM" hidden="1">#REF!</definedName>
    <definedName name="_Sort" localSheetId="4" hidden="1">#REF!</definedName>
    <definedName name="_Sort" localSheetId="9" hidden="1">#REF!</definedName>
    <definedName name="_Sort" localSheetId="5" hidden="1">#REF!</definedName>
    <definedName name="_Sort" localSheetId="10" hidden="1">#REF!</definedName>
    <definedName name="_Sort" localSheetId="1" hidden="1">#REF!</definedName>
    <definedName name="_Sort" localSheetId="2" hidden="1">#REF!</definedName>
    <definedName name="_Sort" localSheetId="3" hidden="1">#REF!</definedName>
    <definedName name="_Sort" hidden="1">#REF!</definedName>
    <definedName name="_Sortir" localSheetId="4" hidden="1">#REF!</definedName>
    <definedName name="_Sortir" localSheetId="9" hidden="1">#REF!</definedName>
    <definedName name="_Sortir" localSheetId="5" hidden="1">#REF!</definedName>
    <definedName name="_Sortir" localSheetId="10" hidden="1">#REF!</definedName>
    <definedName name="_Sortir" localSheetId="1" hidden="1">#REF!</definedName>
    <definedName name="_Sortir" localSheetId="2" hidden="1">#REF!</definedName>
    <definedName name="_Sortir" localSheetId="3" hidden="1">#REF!</definedName>
    <definedName name="_Sortir" hidden="1">#REF!</definedName>
    <definedName name="_srot" localSheetId="4" hidden="1">#REF!</definedName>
    <definedName name="_srot" localSheetId="9" hidden="1">#REF!</definedName>
    <definedName name="_srot" localSheetId="5" hidden="1">#REF!</definedName>
    <definedName name="_srot" localSheetId="10" hidden="1">#REF!</definedName>
    <definedName name="_srot" localSheetId="1" hidden="1">#REF!</definedName>
    <definedName name="_srot" localSheetId="2" hidden="1">#REF!</definedName>
    <definedName name="_srot" localSheetId="3" hidden="1">#REF!</definedName>
    <definedName name="_srot" hidden="1">#REF!</definedName>
    <definedName name="_SUM1" localSheetId="4">[2]prod03!#REF!</definedName>
    <definedName name="_SUM1" localSheetId="5">[2]prod03!#REF!</definedName>
    <definedName name="_SUM1" localSheetId="10">[2]prod03!#REF!</definedName>
    <definedName name="_SUM1">[2]prod03!#REF!</definedName>
    <definedName name="_TGL1" localSheetId="4">#REF!</definedName>
    <definedName name="_TGL1" localSheetId="9">#REF!</definedName>
    <definedName name="_TGL1" localSheetId="5">#REF!</definedName>
    <definedName name="_TGL1" localSheetId="6">#REF!</definedName>
    <definedName name="_TGL1" localSheetId="10">#REF!</definedName>
    <definedName name="_TGL1">#REF!</definedName>
    <definedName name="_TGL2" localSheetId="4">#REF!</definedName>
    <definedName name="_TGL2" localSheetId="9">#REF!</definedName>
    <definedName name="_TGL2" localSheetId="5">#REF!</definedName>
    <definedName name="_TGL2" localSheetId="10">#REF!</definedName>
    <definedName name="_TGL2">#REF!</definedName>
    <definedName name="_tgl22" localSheetId="4">#REF!</definedName>
    <definedName name="_tgl22" localSheetId="9">#REF!</definedName>
    <definedName name="_tgl22" localSheetId="5">#REF!</definedName>
    <definedName name="_tgl22" localSheetId="10">#REF!</definedName>
    <definedName name="_tgl22">#REF!</definedName>
    <definedName name="_tgl23" localSheetId="4">#REF!</definedName>
    <definedName name="_tgl23" localSheetId="5">#REF!</definedName>
    <definedName name="_tgl23" localSheetId="10">#REF!</definedName>
    <definedName name="_tgl23">#REF!</definedName>
    <definedName name="_tgl24" localSheetId="4">#REF!</definedName>
    <definedName name="_tgl24" localSheetId="5">#REF!</definedName>
    <definedName name="_tgl24" localSheetId="10">#REF!</definedName>
    <definedName name="_tgl24">#REF!</definedName>
    <definedName name="_tgl25" localSheetId="4">#REF!</definedName>
    <definedName name="_tgl25" localSheetId="5">#REF!</definedName>
    <definedName name="_tgl25" localSheetId="10">#REF!</definedName>
    <definedName name="_tgl25">#REF!</definedName>
    <definedName name="_tgl26" localSheetId="4">#REF!</definedName>
    <definedName name="_tgl26" localSheetId="5">#REF!</definedName>
    <definedName name="_tgl26" localSheetId="10">#REF!</definedName>
    <definedName name="_tgl26">#REF!</definedName>
    <definedName name="_tgl27" localSheetId="4">#REF!</definedName>
    <definedName name="_tgl27" localSheetId="5">#REF!</definedName>
    <definedName name="_tgl27" localSheetId="10">#REF!</definedName>
    <definedName name="_tgl27">#REF!</definedName>
    <definedName name="_tgl28" localSheetId="4">#REF!</definedName>
    <definedName name="_tgl28" localSheetId="5">#REF!</definedName>
    <definedName name="_tgl28" localSheetId="10">#REF!</definedName>
    <definedName name="_tgl28">#REF!</definedName>
    <definedName name="_tgl29" localSheetId="4">#REF!</definedName>
    <definedName name="_tgl29" localSheetId="5">#REF!</definedName>
    <definedName name="_tgl29" localSheetId="10">#REF!</definedName>
    <definedName name="_tgl29">#REF!</definedName>
    <definedName name="_tgl30" localSheetId="4">#REF!</definedName>
    <definedName name="_tgl30" localSheetId="5">#REF!</definedName>
    <definedName name="_tgl30" localSheetId="10">#REF!</definedName>
    <definedName name="_tgl30">#REF!</definedName>
    <definedName name="_tgl31" localSheetId="4">#REF!</definedName>
    <definedName name="_tgl31" localSheetId="5">#REF!</definedName>
    <definedName name="_tgl31" localSheetId="10">#REF!</definedName>
    <definedName name="_tgl31">#REF!</definedName>
    <definedName name="_tgl32" localSheetId="4">#REF!</definedName>
    <definedName name="_tgl32" localSheetId="5">#REF!</definedName>
    <definedName name="_tgl32" localSheetId="10">#REF!</definedName>
    <definedName name="_tgl32">#REF!</definedName>
    <definedName name="_tgl33" localSheetId="4">#REF!</definedName>
    <definedName name="_tgl33" localSheetId="5">#REF!</definedName>
    <definedName name="_tgl33" localSheetId="10">#REF!</definedName>
    <definedName name="_tgl33">#REF!</definedName>
    <definedName name="_tgl34" localSheetId="4">#REF!</definedName>
    <definedName name="_tgl34" localSheetId="5">#REF!</definedName>
    <definedName name="_tgl34" localSheetId="10">#REF!</definedName>
    <definedName name="_tgl34">#REF!</definedName>
    <definedName name="_TH1" localSheetId="4" hidden="1">{#N/A,#N/A,FALSE,"M.34"}</definedName>
    <definedName name="_TH1" localSheetId="9" hidden="1">{#N/A,#N/A,FALSE,"M.34"}</definedName>
    <definedName name="_TH1" localSheetId="5" hidden="1">{#N/A,#N/A,FALSE,"M.34"}</definedName>
    <definedName name="_TH1" localSheetId="6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4" hidden="1">{#N/A,#N/A,FALSE,"M.34"}</definedName>
    <definedName name="_TH1A" localSheetId="9" hidden="1">{#N/A,#N/A,FALSE,"M.34"}</definedName>
    <definedName name="_TH1A" localSheetId="5" hidden="1">{#N/A,#N/A,FALSE,"M.34"}</definedName>
    <definedName name="_TH1A" localSheetId="6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4" hidden="1">{#N/A,#N/A,FALSE,"M.42"}</definedName>
    <definedName name="_th2" localSheetId="9" hidden="1">{#N/A,#N/A,FALSE,"M.42"}</definedName>
    <definedName name="_th2" localSheetId="5" hidden="1">{#N/A,#N/A,FALSE,"M.42"}</definedName>
    <definedName name="_th2" localSheetId="6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4">#REF!</definedName>
    <definedName name="_TW1" localSheetId="9">#REF!</definedName>
    <definedName name="_TW1" localSheetId="5">#REF!</definedName>
    <definedName name="_TW1" localSheetId="6">#REF!</definedName>
    <definedName name="_TW1" localSheetId="10">#REF!</definedName>
    <definedName name="_TW1">#REF!</definedName>
    <definedName name="_TW2" localSheetId="4">#REF!</definedName>
    <definedName name="_TW2" localSheetId="9">#REF!</definedName>
    <definedName name="_TW2" localSheetId="5">#REF!</definedName>
    <definedName name="_TW2" localSheetId="10">#REF!</definedName>
    <definedName name="_TW2">#REF!</definedName>
    <definedName name="_WAI1" localSheetId="4">[2]prod03!#REF!</definedName>
    <definedName name="_WAI1" localSheetId="9">[2]prod03!#REF!</definedName>
    <definedName name="_WAI1" localSheetId="5">[2]prod03!#REF!</definedName>
    <definedName name="_WAI1" localSheetId="10">[2]prod03!#REF!</definedName>
    <definedName name="_WAI1">[2]prod03!#REF!</definedName>
    <definedName name="_WIL1" localSheetId="4">[2]prod03!#REF!</definedName>
    <definedName name="_WIL1" localSheetId="9">[2]prod03!#REF!</definedName>
    <definedName name="_WIL1" localSheetId="5">[2]prod03!#REF!</definedName>
    <definedName name="_WIL1">[2]prod03!#REF!</definedName>
    <definedName name="_Z" localSheetId="4">#REF!</definedName>
    <definedName name="_Z" localSheetId="9">#REF!</definedName>
    <definedName name="_Z" localSheetId="5">#REF!</definedName>
    <definedName name="_Z" localSheetId="10">#REF!</definedName>
    <definedName name="_Z">#REF!</definedName>
    <definedName name="a" localSheetId="4">[15]JAN07!#REF!</definedName>
    <definedName name="a" localSheetId="9">#REF!</definedName>
    <definedName name="a" localSheetId="5">[15]JAN07!#REF!</definedName>
    <definedName name="a" localSheetId="10">#REF!</definedName>
    <definedName name="a" localSheetId="11">#REF!</definedName>
    <definedName name="a">#REF!</definedName>
    <definedName name="a3c" localSheetId="4">#REF!</definedName>
    <definedName name="a3c" localSheetId="5">#REF!</definedName>
    <definedName name="a3c" localSheetId="10">#REF!</definedName>
    <definedName name="a3c">#REF!</definedName>
    <definedName name="aa" localSheetId="4">#REF!</definedName>
    <definedName name="aa" localSheetId="5">#REF!</definedName>
    <definedName name="AA" localSheetId="10">#REF!</definedName>
    <definedName name="AA">#REF!</definedName>
    <definedName name="aaa" localSheetId="4">#REF!</definedName>
    <definedName name="aaa" localSheetId="9">#REF!</definedName>
    <definedName name="aaa" localSheetId="5">#REF!</definedName>
    <definedName name="aaa" localSheetId="10">#REF!</definedName>
    <definedName name="aaa">#REF!</definedName>
    <definedName name="AAAA" localSheetId="4">#REF!</definedName>
    <definedName name="AAAA" localSheetId="5">#REF!</definedName>
    <definedName name="AAAA" localSheetId="10">#REF!</definedName>
    <definedName name="AAAA">#REF!</definedName>
    <definedName name="AAAAA">[16]x!$H$9:$H$47</definedName>
    <definedName name="aaaaaaaa" localSheetId="4">#REF!</definedName>
    <definedName name="aaaaaaaa" localSheetId="9">#REF!</definedName>
    <definedName name="aaaaaaaa" localSheetId="5">#REF!</definedName>
    <definedName name="aaaaaaaa" localSheetId="6">#REF!</definedName>
    <definedName name="aaaaaaaa" localSheetId="10">#REF!</definedName>
    <definedName name="aaaaaaaa">#REF!</definedName>
    <definedName name="aaaaaaaaaaaaaa" localSheetId="4" hidden="1">#REF!</definedName>
    <definedName name="aaaaaaaaaaaaaa" localSheetId="9" hidden="1">#REF!</definedName>
    <definedName name="aaaaaaaaaaaaaa" localSheetId="5" hidden="1">#REF!</definedName>
    <definedName name="aaaaaaaaaaaaaa" localSheetId="10" hidden="1">#REF!</definedName>
    <definedName name="aaaaaaaaaaaaaa" hidden="1">#REF!</definedName>
    <definedName name="AAAB" localSheetId="4">#REF!</definedName>
    <definedName name="AAAB" localSheetId="9">#REF!</definedName>
    <definedName name="AAAB" localSheetId="5">#REF!</definedName>
    <definedName name="AAAB" localSheetId="10">#REF!</definedName>
    <definedName name="AAAB">#REF!</definedName>
    <definedName name="AAAC" localSheetId="4">#REF!</definedName>
    <definedName name="AAAC" localSheetId="5">#REF!</definedName>
    <definedName name="AAAC" localSheetId="10">#REF!</definedName>
    <definedName name="AAAC">#REF!</definedName>
    <definedName name="AAAD" localSheetId="4">#REF!</definedName>
    <definedName name="AAAD" localSheetId="5">#REF!</definedName>
    <definedName name="AAAD" localSheetId="10">#REF!</definedName>
    <definedName name="AAAD">#REF!</definedName>
    <definedName name="AAAE" localSheetId="4">#REF!</definedName>
    <definedName name="AAAE" localSheetId="5">#REF!</definedName>
    <definedName name="AAAE" localSheetId="10">#REF!</definedName>
    <definedName name="AAAE">#REF!</definedName>
    <definedName name="AAAF" localSheetId="4">#REF!</definedName>
    <definedName name="AAAF" localSheetId="5">#REF!</definedName>
    <definedName name="AAAF" localSheetId="10">#REF!</definedName>
    <definedName name="AAAF">#REF!</definedName>
    <definedName name="AAAG" localSheetId="4">#REF!</definedName>
    <definedName name="AAAG" localSheetId="5">#REF!</definedName>
    <definedName name="AAAG" localSheetId="10">#REF!</definedName>
    <definedName name="AAAG">#REF!</definedName>
    <definedName name="AAAH" localSheetId="4">#REF!</definedName>
    <definedName name="AAAH" localSheetId="5">#REF!</definedName>
    <definedName name="AAAH" localSheetId="10">#REF!</definedName>
    <definedName name="AAAH">#REF!</definedName>
    <definedName name="AAAI" localSheetId="4">#REF!</definedName>
    <definedName name="AAAI" localSheetId="5">#REF!</definedName>
    <definedName name="AAAI" localSheetId="10">#REF!</definedName>
    <definedName name="AAAI">#REF!</definedName>
    <definedName name="AAAJ" localSheetId="4">#REF!</definedName>
    <definedName name="AAAJ" localSheetId="5">#REF!</definedName>
    <definedName name="AAAJ" localSheetId="10">#REF!</definedName>
    <definedName name="AAAJ">#REF!</definedName>
    <definedName name="AABA" localSheetId="4">#REF!</definedName>
    <definedName name="AABA" localSheetId="5">#REF!</definedName>
    <definedName name="AABA" localSheetId="10">#REF!</definedName>
    <definedName name="AABA">#REF!</definedName>
    <definedName name="AABB" localSheetId="4">#REF!</definedName>
    <definedName name="AABB" localSheetId="5">#REF!</definedName>
    <definedName name="AABB" localSheetId="10">#REF!</definedName>
    <definedName name="AABB">#REF!</definedName>
    <definedName name="AABC" localSheetId="4">#REF!</definedName>
    <definedName name="AABC" localSheetId="5">#REF!</definedName>
    <definedName name="AABC" localSheetId="10">#REF!</definedName>
    <definedName name="AABC">#REF!</definedName>
    <definedName name="AABD" localSheetId="4">#REF!</definedName>
    <definedName name="AABD" localSheetId="5">#REF!</definedName>
    <definedName name="AABD" localSheetId="10">#REF!</definedName>
    <definedName name="AABD">#REF!</definedName>
    <definedName name="AABE" localSheetId="4">#REF!</definedName>
    <definedName name="AABE" localSheetId="5">#REF!</definedName>
    <definedName name="AABE" localSheetId="10">#REF!</definedName>
    <definedName name="AABE">#REF!</definedName>
    <definedName name="AABF" localSheetId="4">#REF!</definedName>
    <definedName name="AABF" localSheetId="5">#REF!</definedName>
    <definedName name="AABF" localSheetId="10">#REF!</definedName>
    <definedName name="AABF">#REF!</definedName>
    <definedName name="AABG" localSheetId="4">#REF!</definedName>
    <definedName name="AABG" localSheetId="5">#REF!</definedName>
    <definedName name="AABG" localSheetId="10">#REF!</definedName>
    <definedName name="AABG">#REF!</definedName>
    <definedName name="AABH" localSheetId="4">#REF!</definedName>
    <definedName name="AABH" localSheetId="5">#REF!</definedName>
    <definedName name="AABH" localSheetId="10">#REF!</definedName>
    <definedName name="AABH">#REF!</definedName>
    <definedName name="AABI" localSheetId="4">#REF!</definedName>
    <definedName name="AABI" localSheetId="5">#REF!</definedName>
    <definedName name="AABI" localSheetId="10">#REF!</definedName>
    <definedName name="AABI">#REF!</definedName>
    <definedName name="AABJ" localSheetId="4">#REF!</definedName>
    <definedName name="AABJ" localSheetId="5">#REF!</definedName>
    <definedName name="AABJ" localSheetId="10">#REF!</definedName>
    <definedName name="AABJ">#REF!</definedName>
    <definedName name="AACA" localSheetId="4">#REF!</definedName>
    <definedName name="AACA" localSheetId="5">#REF!</definedName>
    <definedName name="AACA" localSheetId="10">#REF!</definedName>
    <definedName name="AACA">#REF!</definedName>
    <definedName name="AACB" localSheetId="4">#REF!</definedName>
    <definedName name="AACB" localSheetId="5">#REF!</definedName>
    <definedName name="AACB" localSheetId="10">#REF!</definedName>
    <definedName name="AACB">#REF!</definedName>
    <definedName name="AACC" localSheetId="4">#REF!</definedName>
    <definedName name="AACC" localSheetId="5">#REF!</definedName>
    <definedName name="AACC" localSheetId="10">#REF!</definedName>
    <definedName name="AACC">#REF!</definedName>
    <definedName name="AACD" localSheetId="4">#REF!</definedName>
    <definedName name="AACD" localSheetId="5">#REF!</definedName>
    <definedName name="AACD" localSheetId="10">#REF!</definedName>
    <definedName name="AACD">#REF!</definedName>
    <definedName name="AACE" localSheetId="4">#REF!</definedName>
    <definedName name="AACE" localSheetId="5">#REF!</definedName>
    <definedName name="AACE" localSheetId="10">#REF!</definedName>
    <definedName name="AACE">#REF!</definedName>
    <definedName name="AACF" localSheetId="4">#REF!</definedName>
    <definedName name="AACF" localSheetId="5">#REF!</definedName>
    <definedName name="AACF" localSheetId="10">#REF!</definedName>
    <definedName name="AACF">#REF!</definedName>
    <definedName name="AACG" localSheetId="4">#REF!</definedName>
    <definedName name="AACG" localSheetId="5">#REF!</definedName>
    <definedName name="AACG" localSheetId="10">#REF!</definedName>
    <definedName name="AACG">#REF!</definedName>
    <definedName name="AACH" localSheetId="4">#REF!</definedName>
    <definedName name="AACH" localSheetId="5">#REF!</definedName>
    <definedName name="AACH" localSheetId="10">#REF!</definedName>
    <definedName name="AACH">#REF!</definedName>
    <definedName name="AACI" localSheetId="4">#REF!</definedName>
    <definedName name="AACI" localSheetId="5">#REF!</definedName>
    <definedName name="AACI" localSheetId="10">#REF!</definedName>
    <definedName name="AACI">#REF!</definedName>
    <definedName name="AACJ" localSheetId="4">#REF!</definedName>
    <definedName name="AACJ" localSheetId="5">#REF!</definedName>
    <definedName name="AACJ" localSheetId="10">#REF!</definedName>
    <definedName name="AACJ">#REF!</definedName>
    <definedName name="AADA" localSheetId="4">#REF!</definedName>
    <definedName name="AADA" localSheetId="5">#REF!</definedName>
    <definedName name="AADA" localSheetId="10">#REF!</definedName>
    <definedName name="AADA">#REF!</definedName>
    <definedName name="AADB" localSheetId="4">#REF!</definedName>
    <definedName name="AADB" localSheetId="5">#REF!</definedName>
    <definedName name="AADB" localSheetId="10">#REF!</definedName>
    <definedName name="AADB">#REF!</definedName>
    <definedName name="AADC" localSheetId="4">#REF!</definedName>
    <definedName name="AADC" localSheetId="5">#REF!</definedName>
    <definedName name="AADC" localSheetId="10">#REF!</definedName>
    <definedName name="AADC">#REF!</definedName>
    <definedName name="AADD" localSheetId="4">#REF!</definedName>
    <definedName name="AADD" localSheetId="5">#REF!</definedName>
    <definedName name="AADD" localSheetId="10">#REF!</definedName>
    <definedName name="AADD">#REF!</definedName>
    <definedName name="AADE" localSheetId="4">#REF!</definedName>
    <definedName name="AADE" localSheetId="5">#REF!</definedName>
    <definedName name="AADE" localSheetId="10">#REF!</definedName>
    <definedName name="AADE">#REF!</definedName>
    <definedName name="AADF" localSheetId="4">#REF!</definedName>
    <definedName name="AADF" localSheetId="5">#REF!</definedName>
    <definedName name="AADF" localSheetId="10">#REF!</definedName>
    <definedName name="AADF">#REF!</definedName>
    <definedName name="AADG" localSheetId="4">#REF!</definedName>
    <definedName name="AADG" localSheetId="5">#REF!</definedName>
    <definedName name="AADG" localSheetId="10">#REF!</definedName>
    <definedName name="AADG">#REF!</definedName>
    <definedName name="AADH" localSheetId="4">#REF!</definedName>
    <definedName name="AADH" localSheetId="5">#REF!</definedName>
    <definedName name="AADH" localSheetId="10">#REF!</definedName>
    <definedName name="AADH">#REF!</definedName>
    <definedName name="AADI" localSheetId="4">#REF!</definedName>
    <definedName name="AADI" localSheetId="5">#REF!</definedName>
    <definedName name="AADI" localSheetId="10">#REF!</definedName>
    <definedName name="AADI">#REF!</definedName>
    <definedName name="AADJ" localSheetId="4">#REF!</definedName>
    <definedName name="AADJ" localSheetId="5">#REF!</definedName>
    <definedName name="AADJ" localSheetId="10">#REF!</definedName>
    <definedName name="AADJ">#REF!</definedName>
    <definedName name="AAEA" localSheetId="4">#REF!</definedName>
    <definedName name="AAEA" localSheetId="5">#REF!</definedName>
    <definedName name="AAEA" localSheetId="10">#REF!</definedName>
    <definedName name="AAEA">#REF!</definedName>
    <definedName name="AAEB" localSheetId="4">#REF!</definedName>
    <definedName name="AAEB" localSheetId="5">#REF!</definedName>
    <definedName name="AAEB" localSheetId="10">#REF!</definedName>
    <definedName name="AAEB">#REF!</definedName>
    <definedName name="AAEC" localSheetId="4">#REF!</definedName>
    <definedName name="AAEC" localSheetId="5">#REF!</definedName>
    <definedName name="AAEC" localSheetId="10">#REF!</definedName>
    <definedName name="AAEC">#REF!</definedName>
    <definedName name="AAED" localSheetId="4">#REF!</definedName>
    <definedName name="AAED" localSheetId="5">#REF!</definedName>
    <definedName name="AAED" localSheetId="10">#REF!</definedName>
    <definedName name="AAED">#REF!</definedName>
    <definedName name="AAEE" localSheetId="4">#REF!</definedName>
    <definedName name="AAEE" localSheetId="5">#REF!</definedName>
    <definedName name="AAEE" localSheetId="10">#REF!</definedName>
    <definedName name="AAEE">#REF!</definedName>
    <definedName name="AAEF" localSheetId="4">#REF!</definedName>
    <definedName name="AAEF" localSheetId="5">#REF!</definedName>
    <definedName name="AAEF" localSheetId="10">#REF!</definedName>
    <definedName name="AAEF">#REF!</definedName>
    <definedName name="AAEG" localSheetId="4">#REF!</definedName>
    <definedName name="AAEG" localSheetId="5">#REF!</definedName>
    <definedName name="AAEG" localSheetId="10">#REF!</definedName>
    <definedName name="AAEG">#REF!</definedName>
    <definedName name="AAEH" localSheetId="4">#REF!</definedName>
    <definedName name="AAEH" localSheetId="5">#REF!</definedName>
    <definedName name="AAEH" localSheetId="10">#REF!</definedName>
    <definedName name="AAEH">#REF!</definedName>
    <definedName name="AAEI" localSheetId="4">#REF!</definedName>
    <definedName name="AAEI" localSheetId="5">#REF!</definedName>
    <definedName name="AAEI" localSheetId="10">#REF!</definedName>
    <definedName name="AAEI">#REF!</definedName>
    <definedName name="AAEJ" localSheetId="4">#REF!</definedName>
    <definedName name="AAEJ" localSheetId="5">#REF!</definedName>
    <definedName name="AAEJ" localSheetId="10">#REF!</definedName>
    <definedName name="AAEJ">#REF!</definedName>
    <definedName name="AAFA" localSheetId="4">#REF!</definedName>
    <definedName name="AAFA" localSheetId="5">#REF!</definedName>
    <definedName name="AAFA" localSheetId="10">#REF!</definedName>
    <definedName name="AAFA">#REF!</definedName>
    <definedName name="AAFB" localSheetId="4">#REF!</definedName>
    <definedName name="AAFB" localSheetId="5">#REF!</definedName>
    <definedName name="AAFB" localSheetId="10">#REF!</definedName>
    <definedName name="AAFB">#REF!</definedName>
    <definedName name="AAFC" localSheetId="4">#REF!</definedName>
    <definedName name="AAFC" localSheetId="5">#REF!</definedName>
    <definedName name="AAFC" localSheetId="10">#REF!</definedName>
    <definedName name="AAFC">#REF!</definedName>
    <definedName name="AAFD" localSheetId="4">#REF!</definedName>
    <definedName name="AAFD" localSheetId="5">#REF!</definedName>
    <definedName name="AAFD" localSheetId="10">#REF!</definedName>
    <definedName name="AAFD">#REF!</definedName>
    <definedName name="AAFE" localSheetId="4">#REF!</definedName>
    <definedName name="AAFE" localSheetId="5">#REF!</definedName>
    <definedName name="AAFE" localSheetId="10">#REF!</definedName>
    <definedName name="AAFE">#REF!</definedName>
    <definedName name="AAFF" localSheetId="4">#REF!</definedName>
    <definedName name="AAFF" localSheetId="5">#REF!</definedName>
    <definedName name="AAFF" localSheetId="10">#REF!</definedName>
    <definedName name="AAFF">#REF!</definedName>
    <definedName name="AAFG" localSheetId="4">#REF!</definedName>
    <definedName name="AAFG" localSheetId="5">#REF!</definedName>
    <definedName name="AAFG" localSheetId="10">#REF!</definedName>
    <definedName name="AAFG">#REF!</definedName>
    <definedName name="AAFH" localSheetId="4">#REF!</definedName>
    <definedName name="AAFH" localSheetId="5">#REF!</definedName>
    <definedName name="AAFH" localSheetId="10">#REF!</definedName>
    <definedName name="AAFH">#REF!</definedName>
    <definedName name="AAFI" localSheetId="4">#REF!</definedName>
    <definedName name="AAFI" localSheetId="5">#REF!</definedName>
    <definedName name="AAFI" localSheetId="10">#REF!</definedName>
    <definedName name="AAFI">#REF!</definedName>
    <definedName name="AAFJ" localSheetId="4">#REF!</definedName>
    <definedName name="AAFJ" localSheetId="5">#REF!</definedName>
    <definedName name="AAFJ" localSheetId="10">#REF!</definedName>
    <definedName name="AAFJ">#REF!</definedName>
    <definedName name="AAGA" localSheetId="4">#REF!</definedName>
    <definedName name="AAGA" localSheetId="5">#REF!</definedName>
    <definedName name="AAGA" localSheetId="10">#REF!</definedName>
    <definedName name="AAGA">#REF!</definedName>
    <definedName name="AAGB" localSheetId="4">#REF!</definedName>
    <definedName name="AAGB" localSheetId="5">#REF!</definedName>
    <definedName name="AAGB" localSheetId="10">#REF!</definedName>
    <definedName name="AAGB">#REF!</definedName>
    <definedName name="AAGC" localSheetId="4">#REF!</definedName>
    <definedName name="AAGC" localSheetId="5">#REF!</definedName>
    <definedName name="AAGC" localSheetId="10">#REF!</definedName>
    <definedName name="AAGC">#REF!</definedName>
    <definedName name="AAGD" localSheetId="4">#REF!</definedName>
    <definedName name="AAGD" localSheetId="5">#REF!</definedName>
    <definedName name="AAGD" localSheetId="10">#REF!</definedName>
    <definedName name="AAGD">#REF!</definedName>
    <definedName name="AAGE" localSheetId="4">#REF!</definedName>
    <definedName name="AAGE" localSheetId="5">#REF!</definedName>
    <definedName name="AAGE" localSheetId="10">#REF!</definedName>
    <definedName name="AAGE">#REF!</definedName>
    <definedName name="AAGF" localSheetId="4">#REF!</definedName>
    <definedName name="AAGF" localSheetId="5">#REF!</definedName>
    <definedName name="AAGF" localSheetId="10">#REF!</definedName>
    <definedName name="AAGF">#REF!</definedName>
    <definedName name="AAGG" localSheetId="4">#REF!</definedName>
    <definedName name="AAGG" localSheetId="5">#REF!</definedName>
    <definedName name="AAGG" localSheetId="10">#REF!</definedName>
    <definedName name="AAGG">#REF!</definedName>
    <definedName name="AAGH" localSheetId="4">#REF!</definedName>
    <definedName name="AAGH" localSheetId="5">#REF!</definedName>
    <definedName name="AAGH" localSheetId="10">#REF!</definedName>
    <definedName name="AAGH">#REF!</definedName>
    <definedName name="AAGI" localSheetId="4">#REF!</definedName>
    <definedName name="AAGI" localSheetId="5">#REF!</definedName>
    <definedName name="AAGI" localSheetId="10">#REF!</definedName>
    <definedName name="AAGI">#REF!</definedName>
    <definedName name="AAGJ" localSheetId="4">#REF!</definedName>
    <definedName name="AAGJ" localSheetId="5">#REF!</definedName>
    <definedName name="AAGJ" localSheetId="10">#REF!</definedName>
    <definedName name="AAGJ">#REF!</definedName>
    <definedName name="AAHA" localSheetId="4">#REF!</definedName>
    <definedName name="AAHA" localSheetId="5">#REF!</definedName>
    <definedName name="AAHA" localSheetId="10">#REF!</definedName>
    <definedName name="AAHA">#REF!</definedName>
    <definedName name="AAHB" localSheetId="4">#REF!</definedName>
    <definedName name="AAHB" localSheetId="5">#REF!</definedName>
    <definedName name="AAHB" localSheetId="10">#REF!</definedName>
    <definedName name="AAHB">#REF!</definedName>
    <definedName name="AAHC" localSheetId="4">#REF!</definedName>
    <definedName name="AAHC" localSheetId="5">#REF!</definedName>
    <definedName name="AAHC" localSheetId="10">#REF!</definedName>
    <definedName name="AAHC">#REF!</definedName>
    <definedName name="AAHD" localSheetId="4">#REF!</definedName>
    <definedName name="AAHD" localSheetId="5">#REF!</definedName>
    <definedName name="AAHD" localSheetId="10">#REF!</definedName>
    <definedName name="AAHD">#REF!</definedName>
    <definedName name="AAHE" localSheetId="4">#REF!</definedName>
    <definedName name="AAHE" localSheetId="5">#REF!</definedName>
    <definedName name="AAHE" localSheetId="10">#REF!</definedName>
    <definedName name="AAHE">#REF!</definedName>
    <definedName name="AAHF" localSheetId="4">#REF!</definedName>
    <definedName name="AAHF" localSheetId="5">#REF!</definedName>
    <definedName name="AAHF" localSheetId="10">#REF!</definedName>
    <definedName name="AAHF">#REF!</definedName>
    <definedName name="AAHG" localSheetId="4">#REF!</definedName>
    <definedName name="AAHG" localSheetId="5">#REF!</definedName>
    <definedName name="AAHG" localSheetId="10">#REF!</definedName>
    <definedName name="AAHG">#REF!</definedName>
    <definedName name="AAHH" localSheetId="4">#REF!</definedName>
    <definedName name="AAHH" localSheetId="5">#REF!</definedName>
    <definedName name="AAHH" localSheetId="10">#REF!</definedName>
    <definedName name="AAHH">#REF!</definedName>
    <definedName name="AAHI" localSheetId="4">#REF!</definedName>
    <definedName name="AAHI" localSheetId="5">#REF!</definedName>
    <definedName name="AAHI" localSheetId="10">#REF!</definedName>
    <definedName name="AAHI">#REF!</definedName>
    <definedName name="AAHJ" localSheetId="4">#REF!</definedName>
    <definedName name="AAHJ" localSheetId="5">#REF!</definedName>
    <definedName name="AAHJ" localSheetId="10">#REF!</definedName>
    <definedName name="AAHJ">#REF!</definedName>
    <definedName name="AAIA" localSheetId="4">#REF!</definedName>
    <definedName name="AAIA" localSheetId="5">#REF!</definedName>
    <definedName name="AAIA" localSheetId="10">#REF!</definedName>
    <definedName name="AAIA">#REF!</definedName>
    <definedName name="AAIB" localSheetId="4">#REF!</definedName>
    <definedName name="AAIB" localSheetId="5">#REF!</definedName>
    <definedName name="AAIB" localSheetId="10">#REF!</definedName>
    <definedName name="AAIB">#REF!</definedName>
    <definedName name="AAIC" localSheetId="4">#REF!</definedName>
    <definedName name="AAIC" localSheetId="5">#REF!</definedName>
    <definedName name="AAIC" localSheetId="10">#REF!</definedName>
    <definedName name="AAIC">#REF!</definedName>
    <definedName name="AAID" localSheetId="4">#REF!</definedName>
    <definedName name="AAID" localSheetId="5">#REF!</definedName>
    <definedName name="AAID" localSheetId="10">#REF!</definedName>
    <definedName name="AAID">#REF!</definedName>
    <definedName name="AAIE" localSheetId="4">#REF!</definedName>
    <definedName name="AAIE" localSheetId="5">#REF!</definedName>
    <definedName name="AAIE" localSheetId="10">#REF!</definedName>
    <definedName name="AAIE">#REF!</definedName>
    <definedName name="AAIF" localSheetId="4">#REF!</definedName>
    <definedName name="AAIF" localSheetId="5">#REF!</definedName>
    <definedName name="AAIF" localSheetId="10">#REF!</definedName>
    <definedName name="AAIF">#REF!</definedName>
    <definedName name="AAIG" localSheetId="4">#REF!</definedName>
    <definedName name="AAIG" localSheetId="5">#REF!</definedName>
    <definedName name="AAIG" localSheetId="10">#REF!</definedName>
    <definedName name="AAIG">#REF!</definedName>
    <definedName name="AAIH" localSheetId="4">#REF!</definedName>
    <definedName name="AAIH" localSheetId="5">#REF!</definedName>
    <definedName name="AAIH" localSheetId="10">#REF!</definedName>
    <definedName name="AAIH">#REF!</definedName>
    <definedName name="AAII" localSheetId="4">#REF!</definedName>
    <definedName name="AAII" localSheetId="5">#REF!</definedName>
    <definedName name="AAII" localSheetId="10">#REF!</definedName>
    <definedName name="AAII">#REF!</definedName>
    <definedName name="AAIJ" localSheetId="4">#REF!</definedName>
    <definedName name="AAIJ" localSheetId="5">#REF!</definedName>
    <definedName name="AAIJ" localSheetId="10">#REF!</definedName>
    <definedName name="AAIJ">#REF!</definedName>
    <definedName name="AAJA" localSheetId="4">#REF!</definedName>
    <definedName name="AAJA" localSheetId="5">#REF!</definedName>
    <definedName name="AAJA" localSheetId="10">#REF!</definedName>
    <definedName name="AAJA">#REF!</definedName>
    <definedName name="AAJB" localSheetId="4">#REF!</definedName>
    <definedName name="AAJB" localSheetId="5">#REF!</definedName>
    <definedName name="AAJB" localSheetId="10">#REF!</definedName>
    <definedName name="AAJB">#REF!</definedName>
    <definedName name="AAJC" localSheetId="4">#REF!</definedName>
    <definedName name="AAJC" localSheetId="5">#REF!</definedName>
    <definedName name="AAJC" localSheetId="10">#REF!</definedName>
    <definedName name="AAJC">#REF!</definedName>
    <definedName name="AAJD" localSheetId="4">#REF!</definedName>
    <definedName name="AAJD" localSheetId="5">#REF!</definedName>
    <definedName name="AAJD" localSheetId="10">#REF!</definedName>
    <definedName name="AAJD">#REF!</definedName>
    <definedName name="AAJE" localSheetId="4">#REF!</definedName>
    <definedName name="AAJE" localSheetId="5">#REF!</definedName>
    <definedName name="AAJE" localSheetId="10">#REF!</definedName>
    <definedName name="AAJE">#REF!</definedName>
    <definedName name="AAJF" localSheetId="4">#REF!</definedName>
    <definedName name="AAJF" localSheetId="5">#REF!</definedName>
    <definedName name="AAJF" localSheetId="10">#REF!</definedName>
    <definedName name="AAJF">#REF!</definedName>
    <definedName name="AAJG" localSheetId="4">#REF!</definedName>
    <definedName name="AAJG" localSheetId="5">#REF!</definedName>
    <definedName name="AAJG" localSheetId="10">#REF!</definedName>
    <definedName name="AAJG">#REF!</definedName>
    <definedName name="AAJH" localSheetId="4">#REF!</definedName>
    <definedName name="AAJH" localSheetId="5">#REF!</definedName>
    <definedName name="AAJH" localSheetId="10">#REF!</definedName>
    <definedName name="AAJH">#REF!</definedName>
    <definedName name="AAJI" localSheetId="4">#REF!</definedName>
    <definedName name="AAJI" localSheetId="5">#REF!</definedName>
    <definedName name="AAJI" localSheetId="10">#REF!</definedName>
    <definedName name="AAJI">#REF!</definedName>
    <definedName name="AAJJ" localSheetId="4">#REF!</definedName>
    <definedName name="AAJJ" localSheetId="5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4" hidden="1">{#N/A,#N/A,FALSE,"M.01"}</definedName>
    <definedName name="ab" localSheetId="9" hidden="1">{#N/A,#N/A,FALSE,"M.01"}</definedName>
    <definedName name="ab" localSheetId="5" hidden="1">{#N/A,#N/A,FALSE,"M.01"}</definedName>
    <definedName name="ab" localSheetId="6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4">#REF!</definedName>
    <definedName name="ABAA" localSheetId="9">#REF!</definedName>
    <definedName name="ABAA" localSheetId="5">#REF!</definedName>
    <definedName name="ABAA" localSheetId="6">#REF!</definedName>
    <definedName name="ABAA" localSheetId="10">#REF!</definedName>
    <definedName name="ABAA">#REF!</definedName>
    <definedName name="ABAB" localSheetId="4">#REF!</definedName>
    <definedName name="ABAB" localSheetId="9">#REF!</definedName>
    <definedName name="ABAB" localSheetId="5">#REF!</definedName>
    <definedName name="ABAB" localSheetId="10">#REF!</definedName>
    <definedName name="ABAB">#REF!</definedName>
    <definedName name="ABAC" localSheetId="4">#REF!</definedName>
    <definedName name="ABAC" localSheetId="9">#REF!</definedName>
    <definedName name="ABAC" localSheetId="5">#REF!</definedName>
    <definedName name="ABAC" localSheetId="10">#REF!</definedName>
    <definedName name="ABAC">#REF!</definedName>
    <definedName name="ABAD" localSheetId="4">#REF!</definedName>
    <definedName name="ABAD" localSheetId="5">#REF!</definedName>
    <definedName name="ABAD" localSheetId="10">#REF!</definedName>
    <definedName name="ABAD">#REF!</definedName>
    <definedName name="ABAE" localSheetId="4">#REF!</definedName>
    <definedName name="ABAE" localSheetId="5">#REF!</definedName>
    <definedName name="ABAE" localSheetId="10">#REF!</definedName>
    <definedName name="ABAE">#REF!</definedName>
    <definedName name="ABAF" localSheetId="4">#REF!</definedName>
    <definedName name="ABAF" localSheetId="5">#REF!</definedName>
    <definedName name="ABAF" localSheetId="10">#REF!</definedName>
    <definedName name="ABAF">#REF!</definedName>
    <definedName name="ABAG" localSheetId="4">#REF!</definedName>
    <definedName name="ABAG" localSheetId="5">#REF!</definedName>
    <definedName name="ABAG" localSheetId="10">#REF!</definedName>
    <definedName name="ABAG">#REF!</definedName>
    <definedName name="ABAH" localSheetId="4">#REF!</definedName>
    <definedName name="ABAH" localSheetId="5">#REF!</definedName>
    <definedName name="ABAH" localSheetId="10">#REF!</definedName>
    <definedName name="ABAH">#REF!</definedName>
    <definedName name="ABAI" localSheetId="4">#REF!</definedName>
    <definedName name="ABAI" localSheetId="5">#REF!</definedName>
    <definedName name="ABAI" localSheetId="10">#REF!</definedName>
    <definedName name="ABAI">#REF!</definedName>
    <definedName name="ABAJ" localSheetId="4">#REF!</definedName>
    <definedName name="ABAJ" localSheetId="5">#REF!</definedName>
    <definedName name="ABAJ" localSheetId="10">#REF!</definedName>
    <definedName name="ABAJ">#REF!</definedName>
    <definedName name="ABBA" localSheetId="4">#REF!</definedName>
    <definedName name="ABBA" localSheetId="5">#REF!</definedName>
    <definedName name="ABBA" localSheetId="10">#REF!</definedName>
    <definedName name="ABBA">#REF!</definedName>
    <definedName name="ABBB" localSheetId="4">#REF!</definedName>
    <definedName name="ABBB" localSheetId="5">#REF!</definedName>
    <definedName name="ABBB" localSheetId="10">#REF!</definedName>
    <definedName name="ABBB">#REF!</definedName>
    <definedName name="ABBC" localSheetId="4">#REF!</definedName>
    <definedName name="ABBC" localSheetId="5">#REF!</definedName>
    <definedName name="ABBC" localSheetId="10">#REF!</definedName>
    <definedName name="ABBC">#REF!</definedName>
    <definedName name="ABBD" localSheetId="4">#REF!</definedName>
    <definedName name="ABBD" localSheetId="5">#REF!</definedName>
    <definedName name="ABBD" localSheetId="10">#REF!</definedName>
    <definedName name="ABBD">#REF!</definedName>
    <definedName name="ABBE" localSheetId="4">#REF!</definedName>
    <definedName name="ABBE" localSheetId="5">#REF!</definedName>
    <definedName name="ABBE" localSheetId="10">#REF!</definedName>
    <definedName name="ABBE">#REF!</definedName>
    <definedName name="ABBF" localSheetId="4">#REF!</definedName>
    <definedName name="ABBF" localSheetId="5">#REF!</definedName>
    <definedName name="ABBF" localSheetId="10">#REF!</definedName>
    <definedName name="ABBF">#REF!</definedName>
    <definedName name="ABBG" localSheetId="4">#REF!</definedName>
    <definedName name="ABBG" localSheetId="5">#REF!</definedName>
    <definedName name="ABBG" localSheetId="10">#REF!</definedName>
    <definedName name="ABBG">#REF!</definedName>
    <definedName name="ABBH" localSheetId="4">#REF!</definedName>
    <definedName name="ABBH" localSheetId="5">#REF!</definedName>
    <definedName name="ABBH" localSheetId="10">#REF!</definedName>
    <definedName name="ABBH">#REF!</definedName>
    <definedName name="ABBI" localSheetId="4">#REF!</definedName>
    <definedName name="ABBI" localSheetId="5">#REF!</definedName>
    <definedName name="ABBI" localSheetId="10">#REF!</definedName>
    <definedName name="ABBI">#REF!</definedName>
    <definedName name="ABBJ" localSheetId="4">#REF!</definedName>
    <definedName name="ABBJ" localSheetId="5">#REF!</definedName>
    <definedName name="ABBJ" localSheetId="10">#REF!</definedName>
    <definedName name="ABBJ">#REF!</definedName>
    <definedName name="ABC" localSheetId="4">#REF!</definedName>
    <definedName name="ABC" localSheetId="5">#REF!</definedName>
    <definedName name="ABC" localSheetId="10">#REF!</definedName>
    <definedName name="ABC">#REF!</definedName>
    <definedName name="ABCA" localSheetId="4">#REF!</definedName>
    <definedName name="ABCA" localSheetId="5">#REF!</definedName>
    <definedName name="ABCA" localSheetId="10">#REF!</definedName>
    <definedName name="ABCA">#REF!</definedName>
    <definedName name="ABCB" localSheetId="4">#REF!</definedName>
    <definedName name="ABCB" localSheetId="5">#REF!</definedName>
    <definedName name="ABCB" localSheetId="10">#REF!</definedName>
    <definedName name="ABCB">#REF!</definedName>
    <definedName name="ABCC" localSheetId="4">#REF!</definedName>
    <definedName name="ABCC" localSheetId="5">#REF!</definedName>
    <definedName name="ABCC" localSheetId="10">#REF!</definedName>
    <definedName name="ABCC">#REF!</definedName>
    <definedName name="ABCD">[16]x!$B$100:$B$101</definedName>
    <definedName name="ABCE" localSheetId="4">#REF!</definedName>
    <definedName name="ABCE" localSheetId="9">#REF!</definedName>
    <definedName name="ABCE" localSheetId="5">#REF!</definedName>
    <definedName name="ABCE" localSheetId="6">#REF!</definedName>
    <definedName name="ABCE" localSheetId="10">#REF!</definedName>
    <definedName name="ABCE">#REF!</definedName>
    <definedName name="ABCF" localSheetId="4">#REF!</definedName>
    <definedName name="ABCF" localSheetId="9">#REF!</definedName>
    <definedName name="ABCF" localSheetId="5">#REF!</definedName>
    <definedName name="ABCF" localSheetId="10">#REF!</definedName>
    <definedName name="ABCF">#REF!</definedName>
    <definedName name="ABCG" localSheetId="4">#REF!</definedName>
    <definedName name="ABCG" localSheetId="9">#REF!</definedName>
    <definedName name="ABCG" localSheetId="5">#REF!</definedName>
    <definedName name="ABCG" localSheetId="10">#REF!</definedName>
    <definedName name="ABCG">#REF!</definedName>
    <definedName name="ABCH" localSheetId="4">#REF!</definedName>
    <definedName name="ABCH" localSheetId="5">#REF!</definedName>
    <definedName name="ABCH" localSheetId="10">#REF!</definedName>
    <definedName name="ABCH">#REF!</definedName>
    <definedName name="ABCI" localSheetId="4">#REF!</definedName>
    <definedName name="ABCI" localSheetId="5">#REF!</definedName>
    <definedName name="ABCI" localSheetId="10">#REF!</definedName>
    <definedName name="ABCI">#REF!</definedName>
    <definedName name="ABCJ" localSheetId="4">#REF!</definedName>
    <definedName name="ABCJ" localSheetId="5">#REF!</definedName>
    <definedName name="ABCJ" localSheetId="10">#REF!</definedName>
    <definedName name="ABCJ">#REF!</definedName>
    <definedName name="ABDA" localSheetId="4">#REF!</definedName>
    <definedName name="ABDA" localSheetId="5">#REF!</definedName>
    <definedName name="ABDA" localSheetId="10">#REF!</definedName>
    <definedName name="ABDA">#REF!</definedName>
    <definedName name="ABDB" localSheetId="4">#REF!</definedName>
    <definedName name="ABDB" localSheetId="5">#REF!</definedName>
    <definedName name="ABDB" localSheetId="10">#REF!</definedName>
    <definedName name="ABDB">#REF!</definedName>
    <definedName name="ABDC" localSheetId="4">#REF!</definedName>
    <definedName name="ABDC" localSheetId="5">#REF!</definedName>
    <definedName name="ABDC" localSheetId="10">#REF!</definedName>
    <definedName name="ABDC">#REF!</definedName>
    <definedName name="ABDD" localSheetId="4">#REF!</definedName>
    <definedName name="ABDD" localSheetId="5">#REF!</definedName>
    <definedName name="ABDD" localSheetId="10">#REF!</definedName>
    <definedName name="ABDD">#REF!</definedName>
    <definedName name="ABDE" localSheetId="4">#REF!</definedName>
    <definedName name="ABDE" localSheetId="5">#REF!</definedName>
    <definedName name="ABDE" localSheetId="10">#REF!</definedName>
    <definedName name="ABDE">#REF!</definedName>
    <definedName name="ABDF" localSheetId="4">#REF!</definedName>
    <definedName name="ABDF" localSheetId="5">#REF!</definedName>
    <definedName name="ABDF" localSheetId="10">#REF!</definedName>
    <definedName name="ABDF">#REF!</definedName>
    <definedName name="ABDG" localSheetId="4">#REF!</definedName>
    <definedName name="ABDG" localSheetId="5">#REF!</definedName>
    <definedName name="ABDG" localSheetId="10">#REF!</definedName>
    <definedName name="ABDG">#REF!</definedName>
    <definedName name="ABDH" localSheetId="4">#REF!</definedName>
    <definedName name="ABDH" localSheetId="5">#REF!</definedName>
    <definedName name="ABDH" localSheetId="10">#REF!</definedName>
    <definedName name="ABDH">#REF!</definedName>
    <definedName name="ABDI" localSheetId="4">#REF!</definedName>
    <definedName name="ABDI" localSheetId="5">#REF!</definedName>
    <definedName name="ABDI" localSheetId="10">#REF!</definedName>
    <definedName name="ABDI">#REF!</definedName>
    <definedName name="ABDJ" localSheetId="4">#REF!</definedName>
    <definedName name="ABDJ" localSheetId="5">#REF!</definedName>
    <definedName name="ABDJ" localSheetId="10">#REF!</definedName>
    <definedName name="ABDJ">#REF!</definedName>
    <definedName name="ABEA" localSheetId="4">#REF!</definedName>
    <definedName name="ABEA" localSheetId="5">#REF!</definedName>
    <definedName name="ABEA" localSheetId="10">#REF!</definedName>
    <definedName name="ABEA">#REF!</definedName>
    <definedName name="ABEB" localSheetId="4">#REF!</definedName>
    <definedName name="ABEB" localSheetId="5">#REF!</definedName>
    <definedName name="ABEB" localSheetId="10">#REF!</definedName>
    <definedName name="ABEB">#REF!</definedName>
    <definedName name="ABEC" localSheetId="4">#REF!</definedName>
    <definedName name="ABEC" localSheetId="5">#REF!</definedName>
    <definedName name="ABEC" localSheetId="10">#REF!</definedName>
    <definedName name="ABEC">#REF!</definedName>
    <definedName name="ABED" localSheetId="4">#REF!</definedName>
    <definedName name="ABED" localSheetId="5">#REF!</definedName>
    <definedName name="ABED" localSheetId="10">#REF!</definedName>
    <definedName name="ABED">#REF!</definedName>
    <definedName name="ABEE" localSheetId="4">#REF!</definedName>
    <definedName name="ABEE" localSheetId="5">#REF!</definedName>
    <definedName name="ABEE" localSheetId="10">#REF!</definedName>
    <definedName name="ABEE">#REF!</definedName>
    <definedName name="ABEF" localSheetId="4">#REF!</definedName>
    <definedName name="ABEF" localSheetId="5">#REF!</definedName>
    <definedName name="ABEF" localSheetId="10">#REF!</definedName>
    <definedName name="ABEF">#REF!</definedName>
    <definedName name="ABEG" localSheetId="4">#REF!</definedName>
    <definedName name="ABEG" localSheetId="5">#REF!</definedName>
    <definedName name="ABEG" localSheetId="10">#REF!</definedName>
    <definedName name="ABEG">#REF!</definedName>
    <definedName name="ABEH" localSheetId="4">#REF!</definedName>
    <definedName name="ABEH" localSheetId="5">#REF!</definedName>
    <definedName name="ABEH" localSheetId="10">#REF!</definedName>
    <definedName name="ABEH">#REF!</definedName>
    <definedName name="ABEI" localSheetId="4">#REF!</definedName>
    <definedName name="ABEI" localSheetId="5">#REF!</definedName>
    <definedName name="ABEI" localSheetId="10">#REF!</definedName>
    <definedName name="ABEI">#REF!</definedName>
    <definedName name="ABEJ" localSheetId="4">#REF!</definedName>
    <definedName name="ABEJ" localSheetId="5">#REF!</definedName>
    <definedName name="ABEJ" localSheetId="10">#REF!</definedName>
    <definedName name="ABEJ">#REF!</definedName>
    <definedName name="ABFA" localSheetId="4">#REF!</definedName>
    <definedName name="ABFA" localSheetId="5">#REF!</definedName>
    <definedName name="ABFA" localSheetId="10">#REF!</definedName>
    <definedName name="ABFA">#REF!</definedName>
    <definedName name="ABFB" localSheetId="4">#REF!</definedName>
    <definedName name="ABFB" localSheetId="5">#REF!</definedName>
    <definedName name="ABFB" localSheetId="10">#REF!</definedName>
    <definedName name="ABFB">#REF!</definedName>
    <definedName name="ABFC" localSheetId="4">#REF!</definedName>
    <definedName name="ABFC" localSheetId="5">#REF!</definedName>
    <definedName name="ABFC" localSheetId="10">#REF!</definedName>
    <definedName name="ABFC">#REF!</definedName>
    <definedName name="ABFD" localSheetId="4">#REF!</definedName>
    <definedName name="ABFD" localSheetId="5">#REF!</definedName>
    <definedName name="ABFD" localSheetId="10">#REF!</definedName>
    <definedName name="ABFD">#REF!</definedName>
    <definedName name="ABFE" localSheetId="4">#REF!</definedName>
    <definedName name="ABFE" localSheetId="5">#REF!</definedName>
    <definedName name="ABFE" localSheetId="10">#REF!</definedName>
    <definedName name="ABFE">#REF!</definedName>
    <definedName name="ABFF" localSheetId="4">#REF!</definedName>
    <definedName name="ABFF" localSheetId="5">#REF!</definedName>
    <definedName name="ABFF" localSheetId="10">#REF!</definedName>
    <definedName name="ABFF">#REF!</definedName>
    <definedName name="ABFG" localSheetId="4">#REF!</definedName>
    <definedName name="ABFG" localSheetId="5">#REF!</definedName>
    <definedName name="ABFG" localSheetId="10">#REF!</definedName>
    <definedName name="ABFG">#REF!</definedName>
    <definedName name="ABFH" localSheetId="4">#REF!</definedName>
    <definedName name="ABFH" localSheetId="5">#REF!</definedName>
    <definedName name="ABFH" localSheetId="10">#REF!</definedName>
    <definedName name="ABFH">#REF!</definedName>
    <definedName name="ABFI" localSheetId="4">#REF!</definedName>
    <definedName name="ABFI" localSheetId="5">#REF!</definedName>
    <definedName name="ABFI" localSheetId="10">#REF!</definedName>
    <definedName name="ABFI">#REF!</definedName>
    <definedName name="ABFJ" localSheetId="4">#REF!</definedName>
    <definedName name="ABFJ" localSheetId="5">#REF!</definedName>
    <definedName name="ABFJ" localSheetId="10">#REF!</definedName>
    <definedName name="ABFJ">#REF!</definedName>
    <definedName name="ABGA" localSheetId="4">#REF!</definedName>
    <definedName name="ABGA" localSheetId="5">#REF!</definedName>
    <definedName name="ABGA" localSheetId="10">#REF!</definedName>
    <definedName name="ABGA">#REF!</definedName>
    <definedName name="ABGB" localSheetId="4">#REF!</definedName>
    <definedName name="ABGB" localSheetId="5">#REF!</definedName>
    <definedName name="ABGB" localSheetId="10">#REF!</definedName>
    <definedName name="ABGB">#REF!</definedName>
    <definedName name="ABGC" localSheetId="4">#REF!</definedName>
    <definedName name="ABGC" localSheetId="5">#REF!</definedName>
    <definedName name="ABGC" localSheetId="10">#REF!</definedName>
    <definedName name="ABGC">#REF!</definedName>
    <definedName name="ABGD" localSheetId="4">#REF!</definedName>
    <definedName name="ABGD" localSheetId="5">#REF!</definedName>
    <definedName name="ABGD" localSheetId="10">#REF!</definedName>
    <definedName name="ABGD">#REF!</definedName>
    <definedName name="ABGE" localSheetId="4">#REF!</definedName>
    <definedName name="ABGE" localSheetId="5">#REF!</definedName>
    <definedName name="ABGE" localSheetId="10">#REF!</definedName>
    <definedName name="ABGE">#REF!</definedName>
    <definedName name="ABGF" localSheetId="4">#REF!</definedName>
    <definedName name="ABGF" localSheetId="5">#REF!</definedName>
    <definedName name="ABGF" localSheetId="10">#REF!</definedName>
    <definedName name="ABGF">#REF!</definedName>
    <definedName name="ABGG" localSheetId="4">#REF!</definedName>
    <definedName name="ABGG" localSheetId="5">#REF!</definedName>
    <definedName name="ABGG" localSheetId="10">#REF!</definedName>
    <definedName name="ABGG">#REF!</definedName>
    <definedName name="ABGH" localSheetId="4">#REF!</definedName>
    <definedName name="ABGH" localSheetId="5">#REF!</definedName>
    <definedName name="ABGH" localSheetId="10">#REF!</definedName>
    <definedName name="ABGH">#REF!</definedName>
    <definedName name="ABGI" localSheetId="4">#REF!</definedName>
    <definedName name="ABGI" localSheetId="5">#REF!</definedName>
    <definedName name="ABGI" localSheetId="10">#REF!</definedName>
    <definedName name="ABGI">#REF!</definedName>
    <definedName name="ABGJ" localSheetId="4">#REF!</definedName>
    <definedName name="ABGJ" localSheetId="5">#REF!</definedName>
    <definedName name="ABGJ" localSheetId="10">#REF!</definedName>
    <definedName name="ABGJ">#REF!</definedName>
    <definedName name="ABHA" localSheetId="4">#REF!</definedName>
    <definedName name="ABHA" localSheetId="5">#REF!</definedName>
    <definedName name="ABHA" localSheetId="10">#REF!</definedName>
    <definedName name="ABHA">#REF!</definedName>
    <definedName name="ABHB" localSheetId="4">#REF!</definedName>
    <definedName name="ABHB" localSheetId="5">#REF!</definedName>
    <definedName name="ABHB" localSheetId="10">#REF!</definedName>
    <definedName name="ABHB">#REF!</definedName>
    <definedName name="ABHC" localSheetId="4">#REF!</definedName>
    <definedName name="ABHC" localSheetId="5">#REF!</definedName>
    <definedName name="ABHC" localSheetId="10">#REF!</definedName>
    <definedName name="ABHC">#REF!</definedName>
    <definedName name="ABHD" localSheetId="4">#REF!</definedName>
    <definedName name="ABHD" localSheetId="5">#REF!</definedName>
    <definedName name="ABHD" localSheetId="10">#REF!</definedName>
    <definedName name="ABHD">#REF!</definedName>
    <definedName name="ABHE" localSheetId="4">#REF!</definedName>
    <definedName name="ABHE" localSheetId="5">#REF!</definedName>
    <definedName name="ABHE" localSheetId="10">#REF!</definedName>
    <definedName name="ABHE">#REF!</definedName>
    <definedName name="ABHF" localSheetId="4">#REF!</definedName>
    <definedName name="ABHF" localSheetId="5">#REF!</definedName>
    <definedName name="ABHF" localSheetId="10">#REF!</definedName>
    <definedName name="ABHF">#REF!</definedName>
    <definedName name="ABHG" localSheetId="4">#REF!</definedName>
    <definedName name="ABHG" localSheetId="5">#REF!</definedName>
    <definedName name="ABHG" localSheetId="10">#REF!</definedName>
    <definedName name="ABHG">#REF!</definedName>
    <definedName name="ABHH" localSheetId="4">#REF!</definedName>
    <definedName name="ABHH" localSheetId="5">#REF!</definedName>
    <definedName name="ABHH" localSheetId="10">#REF!</definedName>
    <definedName name="ABHH">#REF!</definedName>
    <definedName name="ABHI" localSheetId="4">#REF!</definedName>
    <definedName name="ABHI" localSheetId="5">#REF!</definedName>
    <definedName name="ABHI" localSheetId="10">#REF!</definedName>
    <definedName name="ABHI">#REF!</definedName>
    <definedName name="ABHJ" localSheetId="4">#REF!</definedName>
    <definedName name="ABHJ" localSheetId="5">#REF!</definedName>
    <definedName name="ABHJ" localSheetId="10">#REF!</definedName>
    <definedName name="ABHJ">#REF!</definedName>
    <definedName name="ABIA" localSheetId="4">#REF!</definedName>
    <definedName name="ABIA" localSheetId="5">#REF!</definedName>
    <definedName name="ABIA" localSheetId="10">#REF!</definedName>
    <definedName name="ABIA">#REF!</definedName>
    <definedName name="ABIB" localSheetId="4">#REF!</definedName>
    <definedName name="ABIB" localSheetId="5">#REF!</definedName>
    <definedName name="ABIB" localSheetId="10">#REF!</definedName>
    <definedName name="ABIB">#REF!</definedName>
    <definedName name="ABIC" localSheetId="4">#REF!</definedName>
    <definedName name="ABIC" localSheetId="5">#REF!</definedName>
    <definedName name="ABIC" localSheetId="10">#REF!</definedName>
    <definedName name="ABIC">#REF!</definedName>
    <definedName name="ABID" localSheetId="4">#REF!</definedName>
    <definedName name="ABID" localSheetId="5">#REF!</definedName>
    <definedName name="ABID" localSheetId="10">#REF!</definedName>
    <definedName name="ABID">#REF!</definedName>
    <definedName name="ABIE" localSheetId="4">#REF!</definedName>
    <definedName name="ABIE" localSheetId="5">#REF!</definedName>
    <definedName name="ABIE" localSheetId="10">#REF!</definedName>
    <definedName name="ABIE">#REF!</definedName>
    <definedName name="ABIF" localSheetId="4">#REF!</definedName>
    <definedName name="ABIF" localSheetId="5">#REF!</definedName>
    <definedName name="ABIF" localSheetId="10">#REF!</definedName>
    <definedName name="ABIF">#REF!</definedName>
    <definedName name="ABIG" localSheetId="4">#REF!</definedName>
    <definedName name="ABIG" localSheetId="5">#REF!</definedName>
    <definedName name="ABIG" localSheetId="10">#REF!</definedName>
    <definedName name="ABIG">#REF!</definedName>
    <definedName name="ABIH" localSheetId="4">#REF!</definedName>
    <definedName name="ABIH" localSheetId="5">#REF!</definedName>
    <definedName name="ABIH" localSheetId="10">#REF!</definedName>
    <definedName name="ABIH">#REF!</definedName>
    <definedName name="ABII" localSheetId="4">#REF!</definedName>
    <definedName name="ABII" localSheetId="5">#REF!</definedName>
    <definedName name="ABII" localSheetId="10">#REF!</definedName>
    <definedName name="ABII">#REF!</definedName>
    <definedName name="ABIJ" localSheetId="4">#REF!</definedName>
    <definedName name="ABIJ" localSheetId="5">#REF!</definedName>
    <definedName name="ABIJ" localSheetId="10">#REF!</definedName>
    <definedName name="ABIJ">#REF!</definedName>
    <definedName name="ABJA" localSheetId="4">#REF!</definedName>
    <definedName name="ABJA" localSheetId="5">#REF!</definedName>
    <definedName name="ABJA" localSheetId="10">#REF!</definedName>
    <definedName name="ABJA">#REF!</definedName>
    <definedName name="ABJAD">[17]MEMO!$A$1:$B$65536</definedName>
    <definedName name="ABJB" localSheetId="4">#REF!</definedName>
    <definedName name="ABJB" localSheetId="9">#REF!</definedName>
    <definedName name="ABJB" localSheetId="5">#REF!</definedName>
    <definedName name="ABJB" localSheetId="6">#REF!</definedName>
    <definedName name="ABJB" localSheetId="10">#REF!</definedName>
    <definedName name="ABJB">#REF!</definedName>
    <definedName name="ABJC" localSheetId="4">#REF!</definedName>
    <definedName name="ABJC" localSheetId="9">#REF!</definedName>
    <definedName name="ABJC" localSheetId="5">#REF!</definedName>
    <definedName name="ABJC" localSheetId="10">#REF!</definedName>
    <definedName name="ABJC">#REF!</definedName>
    <definedName name="ABJD" localSheetId="4">#REF!</definedName>
    <definedName name="ABJD" localSheetId="9">#REF!</definedName>
    <definedName name="ABJD" localSheetId="5">#REF!</definedName>
    <definedName name="ABJD" localSheetId="10">#REF!</definedName>
    <definedName name="ABJD">#REF!</definedName>
    <definedName name="ABJE" localSheetId="4">#REF!</definedName>
    <definedName name="ABJE" localSheetId="5">#REF!</definedName>
    <definedName name="ABJE" localSheetId="10">#REF!</definedName>
    <definedName name="ABJE">#REF!</definedName>
    <definedName name="ABJF" localSheetId="4">#REF!</definedName>
    <definedName name="ABJF" localSheetId="5">#REF!</definedName>
    <definedName name="ABJF" localSheetId="10">#REF!</definedName>
    <definedName name="ABJF">#REF!</definedName>
    <definedName name="ABJG" localSheetId="4">#REF!</definedName>
    <definedName name="ABJG" localSheetId="5">#REF!</definedName>
    <definedName name="ABJG" localSheetId="10">#REF!</definedName>
    <definedName name="ABJG">#REF!</definedName>
    <definedName name="ABJH" localSheetId="4">#REF!</definedName>
    <definedName name="ABJH" localSheetId="5">#REF!</definedName>
    <definedName name="ABJH" localSheetId="10">#REF!</definedName>
    <definedName name="ABJH">#REF!</definedName>
    <definedName name="ABJI" localSheetId="4">#REF!</definedName>
    <definedName name="ABJI" localSheetId="5">#REF!</definedName>
    <definedName name="ABJI" localSheetId="10">#REF!</definedName>
    <definedName name="ABJI">#REF!</definedName>
    <definedName name="ABJJ" localSheetId="4">#REF!</definedName>
    <definedName name="ABJJ" localSheetId="5">#REF!</definedName>
    <definedName name="ABJJ" localSheetId="10">#REF!</definedName>
    <definedName name="ABJJ">#REF!</definedName>
    <definedName name="ABSW" localSheetId="4">#REF!</definedName>
    <definedName name="ABSW" localSheetId="5">#REF!</definedName>
    <definedName name="ABSW" localSheetId="10">#REF!</definedName>
    <definedName name="ABSW">#REF!</definedName>
    <definedName name="acaa" localSheetId="4">#REF!</definedName>
    <definedName name="acaa" localSheetId="5">#REF!</definedName>
    <definedName name="acaa" localSheetId="10">#REF!</definedName>
    <definedName name="acaa">#REF!</definedName>
    <definedName name="ACAB" localSheetId="4">#REF!</definedName>
    <definedName name="ACAB" localSheetId="5">#REF!</definedName>
    <definedName name="ACAB" localSheetId="10">#REF!</definedName>
    <definedName name="ACAB">#REF!</definedName>
    <definedName name="ACAC" localSheetId="4">#REF!</definedName>
    <definedName name="ACAC" localSheetId="5">#REF!</definedName>
    <definedName name="ACAC" localSheetId="10">#REF!</definedName>
    <definedName name="ACAC">#REF!</definedName>
    <definedName name="acad" localSheetId="4">#REF!</definedName>
    <definedName name="acad" localSheetId="5">#REF!</definedName>
    <definedName name="acad" localSheetId="10">#REF!</definedName>
    <definedName name="acad">#REF!</definedName>
    <definedName name="acae" localSheetId="4">#REF!</definedName>
    <definedName name="acae" localSheetId="5">#REF!</definedName>
    <definedName name="acae" localSheetId="10">#REF!</definedName>
    <definedName name="acae">#REF!</definedName>
    <definedName name="acaf" localSheetId="4">#REF!</definedName>
    <definedName name="acaf" localSheetId="5">#REF!</definedName>
    <definedName name="acaf" localSheetId="10">#REF!</definedName>
    <definedName name="acaf">#REF!</definedName>
    <definedName name="acag" localSheetId="4">#REF!</definedName>
    <definedName name="acag" localSheetId="5">#REF!</definedName>
    <definedName name="acag" localSheetId="10">#REF!</definedName>
    <definedName name="acag">#REF!</definedName>
    <definedName name="ACAH" localSheetId="4">#REF!</definedName>
    <definedName name="ACAH" localSheetId="5">#REF!</definedName>
    <definedName name="ACAH" localSheetId="10">#REF!</definedName>
    <definedName name="ACAH">#REF!</definedName>
    <definedName name="ACAI" localSheetId="4">#REF!</definedName>
    <definedName name="ACAI" localSheetId="5">#REF!</definedName>
    <definedName name="ACAI" localSheetId="10">#REF!</definedName>
    <definedName name="ACAI">#REF!</definedName>
    <definedName name="ACAJ" localSheetId="4">#REF!</definedName>
    <definedName name="ACAJ" localSheetId="5">#REF!</definedName>
    <definedName name="ACAJ" localSheetId="10">#REF!</definedName>
    <definedName name="ACAJ">#REF!</definedName>
    <definedName name="ACBA" localSheetId="4">#REF!</definedName>
    <definedName name="ACBA" localSheetId="5">#REF!</definedName>
    <definedName name="ACBA" localSheetId="10">#REF!</definedName>
    <definedName name="ACBA">#REF!</definedName>
    <definedName name="ACBB" localSheetId="4">#REF!</definedName>
    <definedName name="ACBB" localSheetId="5">#REF!</definedName>
    <definedName name="ACBB" localSheetId="10">#REF!</definedName>
    <definedName name="ACBB">#REF!</definedName>
    <definedName name="ACBC" localSheetId="4">#REF!</definedName>
    <definedName name="ACBC" localSheetId="5">#REF!</definedName>
    <definedName name="ACBC" localSheetId="10">#REF!</definedName>
    <definedName name="ACBC">#REF!</definedName>
    <definedName name="ACBD" localSheetId="4">#REF!</definedName>
    <definedName name="ACBD" localSheetId="5">#REF!</definedName>
    <definedName name="ACBD" localSheetId="10">#REF!</definedName>
    <definedName name="ACBD">#REF!</definedName>
    <definedName name="acbe" localSheetId="4">#REF!</definedName>
    <definedName name="acbe" localSheetId="5">#REF!</definedName>
    <definedName name="acbe" localSheetId="10">#REF!</definedName>
    <definedName name="acbe">#REF!</definedName>
    <definedName name="ACBF" localSheetId="4">#REF!</definedName>
    <definedName name="ACBF" localSheetId="5">#REF!</definedName>
    <definedName name="ACBF" localSheetId="10">#REF!</definedName>
    <definedName name="ACBF">#REF!</definedName>
    <definedName name="ACBG" localSheetId="4">#REF!</definedName>
    <definedName name="ACBG" localSheetId="5">#REF!</definedName>
    <definedName name="ACBG" localSheetId="10">#REF!</definedName>
    <definedName name="ACBG">#REF!</definedName>
    <definedName name="ACBH" localSheetId="4">#REF!</definedName>
    <definedName name="ACBH" localSheetId="5">#REF!</definedName>
    <definedName name="ACBH" localSheetId="10">#REF!</definedName>
    <definedName name="ACBH">#REF!</definedName>
    <definedName name="ACBI" localSheetId="4">#REF!</definedName>
    <definedName name="ACBI" localSheetId="5">#REF!</definedName>
    <definedName name="ACBI" localSheetId="10">#REF!</definedName>
    <definedName name="ACBI">#REF!</definedName>
    <definedName name="ACBJ" localSheetId="4">#REF!</definedName>
    <definedName name="ACBJ" localSheetId="5">#REF!</definedName>
    <definedName name="ACBJ" localSheetId="10">#REF!</definedName>
    <definedName name="ACBJ">#REF!</definedName>
    <definedName name="ACCA" localSheetId="4">#REF!</definedName>
    <definedName name="ACCA" localSheetId="5">#REF!</definedName>
    <definedName name="ACCA" localSheetId="10">#REF!</definedName>
    <definedName name="ACCA">#REF!</definedName>
    <definedName name="ACCB" localSheetId="4">#REF!</definedName>
    <definedName name="ACCB" localSheetId="5">#REF!</definedName>
    <definedName name="ACCB" localSheetId="10">#REF!</definedName>
    <definedName name="ACCB">#REF!</definedName>
    <definedName name="ACCC" localSheetId="4">#REF!</definedName>
    <definedName name="ACCC" localSheetId="5">#REF!</definedName>
    <definedName name="ACCC" localSheetId="10">#REF!</definedName>
    <definedName name="ACCC">#REF!</definedName>
    <definedName name="ACCD" localSheetId="4">#REF!</definedName>
    <definedName name="ACCD" localSheetId="5">#REF!</definedName>
    <definedName name="ACCD" localSheetId="10">#REF!</definedName>
    <definedName name="ACCD">#REF!</definedName>
    <definedName name="ACCE" localSheetId="4">#REF!</definedName>
    <definedName name="ACCE" localSheetId="5">#REF!</definedName>
    <definedName name="ACCE" localSheetId="10">#REF!</definedName>
    <definedName name="ACCE">#REF!</definedName>
    <definedName name="ACCF" localSheetId="4">#REF!</definedName>
    <definedName name="ACCF" localSheetId="5">#REF!</definedName>
    <definedName name="ACCF" localSheetId="10">#REF!</definedName>
    <definedName name="ACCF">#REF!</definedName>
    <definedName name="ACCG" localSheetId="4">#REF!</definedName>
    <definedName name="ACCG" localSheetId="5">#REF!</definedName>
    <definedName name="ACCG" localSheetId="10">#REF!</definedName>
    <definedName name="ACCG">#REF!</definedName>
    <definedName name="ACCH" localSheetId="4">#REF!</definedName>
    <definedName name="ACCH" localSheetId="5">#REF!</definedName>
    <definedName name="ACCH" localSheetId="10">#REF!</definedName>
    <definedName name="ACCH">#REF!</definedName>
    <definedName name="ACCI" localSheetId="4">#REF!</definedName>
    <definedName name="ACCI" localSheetId="5">#REF!</definedName>
    <definedName name="ACCI" localSheetId="10">#REF!</definedName>
    <definedName name="ACCI">#REF!</definedName>
    <definedName name="ACCJ" localSheetId="4">#REF!</definedName>
    <definedName name="ACCJ" localSheetId="5">#REF!</definedName>
    <definedName name="ACCJ" localSheetId="10">#REF!</definedName>
    <definedName name="ACCJ">#REF!</definedName>
    <definedName name="ACDA" localSheetId="4">#REF!</definedName>
    <definedName name="ACDA" localSheetId="5">#REF!</definedName>
    <definedName name="ACDA" localSheetId="10">#REF!</definedName>
    <definedName name="ACDA">#REF!</definedName>
    <definedName name="ACDB" localSheetId="4">#REF!</definedName>
    <definedName name="ACDB" localSheetId="5">#REF!</definedName>
    <definedName name="ACDB" localSheetId="10">#REF!</definedName>
    <definedName name="ACDB">#REF!</definedName>
    <definedName name="ACDC" localSheetId="4">#REF!</definedName>
    <definedName name="ACDC" localSheetId="5">#REF!</definedName>
    <definedName name="ACDC" localSheetId="10">#REF!</definedName>
    <definedName name="ACDC">#REF!</definedName>
    <definedName name="ACDD" localSheetId="4">#REF!</definedName>
    <definedName name="ACDD" localSheetId="5">#REF!</definedName>
    <definedName name="ACDD" localSheetId="10">#REF!</definedName>
    <definedName name="ACDD">#REF!</definedName>
    <definedName name="ACDE" localSheetId="4">#REF!</definedName>
    <definedName name="ACDE" localSheetId="5">#REF!</definedName>
    <definedName name="ACDE" localSheetId="10">#REF!</definedName>
    <definedName name="ACDE">#REF!</definedName>
    <definedName name="ACDF" localSheetId="4">#REF!</definedName>
    <definedName name="ACDF" localSheetId="5">#REF!</definedName>
    <definedName name="ACDF" localSheetId="10">#REF!</definedName>
    <definedName name="ACDF">#REF!</definedName>
    <definedName name="ACDG" localSheetId="4">#REF!</definedName>
    <definedName name="ACDG" localSheetId="5">#REF!</definedName>
    <definedName name="ACDG" localSheetId="10">#REF!</definedName>
    <definedName name="ACDG">#REF!</definedName>
    <definedName name="ACDH" localSheetId="4">#REF!</definedName>
    <definedName name="ACDH" localSheetId="5">#REF!</definedName>
    <definedName name="ACDH" localSheetId="10">#REF!</definedName>
    <definedName name="ACDH">#REF!</definedName>
    <definedName name="ACDI" localSheetId="4">#REF!</definedName>
    <definedName name="ACDI" localSheetId="5">#REF!</definedName>
    <definedName name="ACDI" localSheetId="10">#REF!</definedName>
    <definedName name="ACDI">#REF!</definedName>
    <definedName name="ACDJ" localSheetId="4">#REF!</definedName>
    <definedName name="ACDJ" localSheetId="5">#REF!</definedName>
    <definedName name="ACDJ" localSheetId="10">#REF!</definedName>
    <definedName name="ACDJ">#REF!</definedName>
    <definedName name="ACEA" localSheetId="4">#REF!</definedName>
    <definedName name="ACEA" localSheetId="5">#REF!</definedName>
    <definedName name="ACEA" localSheetId="10">#REF!</definedName>
    <definedName name="ACEA">#REF!</definedName>
    <definedName name="ACEB" localSheetId="4">#REF!</definedName>
    <definedName name="ACEB" localSheetId="5">#REF!</definedName>
    <definedName name="ACEB" localSheetId="10">#REF!</definedName>
    <definedName name="ACEB">#REF!</definedName>
    <definedName name="ACEC" localSheetId="4">#REF!</definedName>
    <definedName name="ACEC" localSheetId="5">#REF!</definedName>
    <definedName name="ACEC" localSheetId="10">#REF!</definedName>
    <definedName name="ACEC">#REF!</definedName>
    <definedName name="ACED" localSheetId="4">#REF!</definedName>
    <definedName name="ACED" localSheetId="5">#REF!</definedName>
    <definedName name="ACED" localSheetId="10">#REF!</definedName>
    <definedName name="ACED">#REF!</definedName>
    <definedName name="ACEE" localSheetId="4">#REF!</definedName>
    <definedName name="ACEE" localSheetId="5">#REF!</definedName>
    <definedName name="ACEE" localSheetId="10">#REF!</definedName>
    <definedName name="ACEE">#REF!</definedName>
    <definedName name="ACEF" localSheetId="4">#REF!</definedName>
    <definedName name="ACEF" localSheetId="5">#REF!</definedName>
    <definedName name="ACEF" localSheetId="10">#REF!</definedName>
    <definedName name="ACEF">#REF!</definedName>
    <definedName name="ACEG" localSheetId="4">#REF!</definedName>
    <definedName name="ACEG" localSheetId="5">#REF!</definedName>
    <definedName name="ACEG" localSheetId="10">#REF!</definedName>
    <definedName name="ACEG">#REF!</definedName>
    <definedName name="ACEH" localSheetId="4">#REF!</definedName>
    <definedName name="ACEH" localSheetId="5">#REF!</definedName>
    <definedName name="ACEH" localSheetId="10">#REF!</definedName>
    <definedName name="ACEH">#REF!</definedName>
    <definedName name="ACEI" localSheetId="4">#REF!</definedName>
    <definedName name="ACEI" localSheetId="5">#REF!</definedName>
    <definedName name="ACEI" localSheetId="10">#REF!</definedName>
    <definedName name="ACEI">#REF!</definedName>
    <definedName name="ACEJ" localSheetId="4">#REF!</definedName>
    <definedName name="ACEJ" localSheetId="5">#REF!</definedName>
    <definedName name="ACEJ" localSheetId="10">#REF!</definedName>
    <definedName name="ACEJ">#REF!</definedName>
    <definedName name="ACFA" localSheetId="4">#REF!</definedName>
    <definedName name="ACFA" localSheetId="5">#REF!</definedName>
    <definedName name="ACFA" localSheetId="10">#REF!</definedName>
    <definedName name="ACFA">#REF!</definedName>
    <definedName name="ACFB" localSheetId="4">#REF!</definedName>
    <definedName name="ACFB" localSheetId="5">#REF!</definedName>
    <definedName name="ACFB" localSheetId="10">#REF!</definedName>
    <definedName name="ACFB">#REF!</definedName>
    <definedName name="ACFC" localSheetId="4">#REF!</definedName>
    <definedName name="ACFC" localSheetId="5">#REF!</definedName>
    <definedName name="ACFC" localSheetId="10">#REF!</definedName>
    <definedName name="ACFC">#REF!</definedName>
    <definedName name="ACFD" localSheetId="4">#REF!</definedName>
    <definedName name="ACFD" localSheetId="5">#REF!</definedName>
    <definedName name="ACFD" localSheetId="10">#REF!</definedName>
    <definedName name="ACFD">#REF!</definedName>
    <definedName name="ACFE" localSheetId="4">#REF!</definedName>
    <definedName name="ACFE" localSheetId="5">#REF!</definedName>
    <definedName name="ACFE" localSheetId="10">#REF!</definedName>
    <definedName name="ACFE">#REF!</definedName>
    <definedName name="ACFF" localSheetId="4">#REF!</definedName>
    <definedName name="ACFF" localSheetId="5">#REF!</definedName>
    <definedName name="ACFF" localSheetId="10">#REF!</definedName>
    <definedName name="ACFF">#REF!</definedName>
    <definedName name="ACFG" localSheetId="4">#REF!</definedName>
    <definedName name="ACFG" localSheetId="5">#REF!</definedName>
    <definedName name="ACFG" localSheetId="10">#REF!</definedName>
    <definedName name="ACFG">#REF!</definedName>
    <definedName name="ACFH" localSheetId="4">#REF!</definedName>
    <definedName name="ACFH" localSheetId="5">#REF!</definedName>
    <definedName name="ACFH" localSheetId="10">#REF!</definedName>
    <definedName name="ACFH">#REF!</definedName>
    <definedName name="ACFI" localSheetId="4">#REF!</definedName>
    <definedName name="ACFI" localSheetId="5">#REF!</definedName>
    <definedName name="ACFI" localSheetId="10">#REF!</definedName>
    <definedName name="ACFI">#REF!</definedName>
    <definedName name="ACFJ" localSheetId="4">#REF!</definedName>
    <definedName name="ACFJ" localSheetId="5">#REF!</definedName>
    <definedName name="ACFJ" localSheetId="10">#REF!</definedName>
    <definedName name="ACFJ">#REF!</definedName>
    <definedName name="ACGA" localSheetId="4">#REF!</definedName>
    <definedName name="ACGA" localSheetId="5">#REF!</definedName>
    <definedName name="ACGA" localSheetId="10">#REF!</definedName>
    <definedName name="ACGA">#REF!</definedName>
    <definedName name="ACGB" localSheetId="4">#REF!</definedName>
    <definedName name="ACGB" localSheetId="5">#REF!</definedName>
    <definedName name="ACGB" localSheetId="10">#REF!</definedName>
    <definedName name="ACGB">#REF!</definedName>
    <definedName name="ACGC" localSheetId="4">#REF!</definedName>
    <definedName name="ACGC" localSheetId="5">#REF!</definedName>
    <definedName name="ACGC" localSheetId="10">#REF!</definedName>
    <definedName name="ACGC">#REF!</definedName>
    <definedName name="ACGD" localSheetId="4">#REF!</definedName>
    <definedName name="ACGD" localSheetId="5">#REF!</definedName>
    <definedName name="ACGD" localSheetId="10">#REF!</definedName>
    <definedName name="ACGD">#REF!</definedName>
    <definedName name="ACGE" localSheetId="4">#REF!</definedName>
    <definedName name="ACGE" localSheetId="5">#REF!</definedName>
    <definedName name="ACGE" localSheetId="10">#REF!</definedName>
    <definedName name="ACGE">#REF!</definedName>
    <definedName name="ACGF" localSheetId="4">#REF!</definedName>
    <definedName name="ACGF" localSheetId="5">#REF!</definedName>
    <definedName name="ACGF" localSheetId="10">#REF!</definedName>
    <definedName name="ACGF">#REF!</definedName>
    <definedName name="ACGG" localSheetId="4">#REF!</definedName>
    <definedName name="ACGG" localSheetId="5">#REF!</definedName>
    <definedName name="ACGG" localSheetId="10">#REF!</definedName>
    <definedName name="ACGG">#REF!</definedName>
    <definedName name="ACGH" localSheetId="4">#REF!</definedName>
    <definedName name="ACGH" localSheetId="5">#REF!</definedName>
    <definedName name="ACGH" localSheetId="10">#REF!</definedName>
    <definedName name="ACGH">#REF!</definedName>
    <definedName name="ACGI" localSheetId="4">#REF!</definedName>
    <definedName name="ACGI" localSheetId="5">#REF!</definedName>
    <definedName name="ACGI" localSheetId="10">#REF!</definedName>
    <definedName name="ACGI">#REF!</definedName>
    <definedName name="ACGJ" localSheetId="4">#REF!</definedName>
    <definedName name="ACGJ" localSheetId="5">#REF!</definedName>
    <definedName name="ACGJ" localSheetId="10">#REF!</definedName>
    <definedName name="ACGJ">#REF!</definedName>
    <definedName name="ACHA" localSheetId="4">#REF!</definedName>
    <definedName name="ACHA" localSheetId="5">#REF!</definedName>
    <definedName name="ACHA" localSheetId="10">#REF!</definedName>
    <definedName name="ACHA">#REF!</definedName>
    <definedName name="ACHB" localSheetId="4">#REF!</definedName>
    <definedName name="ACHB" localSheetId="5">#REF!</definedName>
    <definedName name="ACHB" localSheetId="10">#REF!</definedName>
    <definedName name="ACHB">#REF!</definedName>
    <definedName name="ACHC" localSheetId="4">#REF!</definedName>
    <definedName name="ACHC" localSheetId="5">#REF!</definedName>
    <definedName name="ACHC" localSheetId="10">#REF!</definedName>
    <definedName name="ACHC">#REF!</definedName>
    <definedName name="ACHD" localSheetId="4">#REF!</definedName>
    <definedName name="ACHD" localSheetId="5">#REF!</definedName>
    <definedName name="ACHD" localSheetId="10">#REF!</definedName>
    <definedName name="ACHD">#REF!</definedName>
    <definedName name="ACHE" localSheetId="4">#REF!</definedName>
    <definedName name="ACHE" localSheetId="5">#REF!</definedName>
    <definedName name="ACHE" localSheetId="10">#REF!</definedName>
    <definedName name="ACHE">#REF!</definedName>
    <definedName name="ACHF" localSheetId="4">#REF!</definedName>
    <definedName name="ACHF" localSheetId="5">#REF!</definedName>
    <definedName name="ACHF" localSheetId="10">#REF!</definedName>
    <definedName name="ACHF">#REF!</definedName>
    <definedName name="ACHG" localSheetId="4">#REF!</definedName>
    <definedName name="ACHG" localSheetId="5">#REF!</definedName>
    <definedName name="ACHG" localSheetId="10">#REF!</definedName>
    <definedName name="ACHG">#REF!</definedName>
    <definedName name="ACHH" localSheetId="4">#REF!</definedName>
    <definedName name="ACHH" localSheetId="5">#REF!</definedName>
    <definedName name="ACHH" localSheetId="10">#REF!</definedName>
    <definedName name="ACHH">#REF!</definedName>
    <definedName name="ACHI" localSheetId="4">#REF!</definedName>
    <definedName name="ACHI" localSheetId="5">#REF!</definedName>
    <definedName name="ACHI" localSheetId="10">#REF!</definedName>
    <definedName name="ACHI">#REF!</definedName>
    <definedName name="ACHJ" localSheetId="4">#REF!</definedName>
    <definedName name="ACHJ" localSheetId="5">#REF!</definedName>
    <definedName name="ACHJ" localSheetId="10">#REF!</definedName>
    <definedName name="ACHJ">#REF!</definedName>
    <definedName name="ACIA" localSheetId="4">#REF!</definedName>
    <definedName name="ACIA" localSheetId="5">#REF!</definedName>
    <definedName name="ACIA" localSheetId="10">#REF!</definedName>
    <definedName name="ACIA">#REF!</definedName>
    <definedName name="ACIB" localSheetId="4">#REF!</definedName>
    <definedName name="ACIB" localSheetId="5">#REF!</definedName>
    <definedName name="ACIB" localSheetId="10">#REF!</definedName>
    <definedName name="ACIB">#REF!</definedName>
    <definedName name="ACIC" localSheetId="4">#REF!</definedName>
    <definedName name="ACIC" localSheetId="5">#REF!</definedName>
    <definedName name="ACIC" localSheetId="10">#REF!</definedName>
    <definedName name="ACIC">#REF!</definedName>
    <definedName name="ACID" localSheetId="4">#REF!</definedName>
    <definedName name="ACID" localSheetId="5">#REF!</definedName>
    <definedName name="ACID" localSheetId="10">#REF!</definedName>
    <definedName name="ACID">#REF!</definedName>
    <definedName name="ACIE" localSheetId="4">#REF!</definedName>
    <definedName name="ACIE" localSheetId="5">#REF!</definedName>
    <definedName name="ACIE" localSheetId="10">#REF!</definedName>
    <definedName name="ACIE">#REF!</definedName>
    <definedName name="ACIF" localSheetId="4">#REF!</definedName>
    <definedName name="ACIF" localSheetId="5">#REF!</definedName>
    <definedName name="ACIF" localSheetId="10">#REF!</definedName>
    <definedName name="ACIF">#REF!</definedName>
    <definedName name="ACIG" localSheetId="4">#REF!</definedName>
    <definedName name="ACIG" localSheetId="5">#REF!</definedName>
    <definedName name="ACIG" localSheetId="10">#REF!</definedName>
    <definedName name="ACIG">#REF!</definedName>
    <definedName name="ACIH" localSheetId="4">#REF!</definedName>
    <definedName name="ACIH" localSheetId="5">#REF!</definedName>
    <definedName name="ACIH" localSheetId="10">#REF!</definedName>
    <definedName name="ACIH">#REF!</definedName>
    <definedName name="ACII" localSheetId="4">#REF!</definedName>
    <definedName name="ACII" localSheetId="5">#REF!</definedName>
    <definedName name="ACII" localSheetId="10">#REF!</definedName>
    <definedName name="ACII">#REF!</definedName>
    <definedName name="ACIJ" localSheetId="4">#REF!</definedName>
    <definedName name="ACIJ" localSheetId="5">#REF!</definedName>
    <definedName name="ACIJ" localSheetId="10">#REF!</definedName>
    <definedName name="ACIJ">#REF!</definedName>
    <definedName name="ACJA" localSheetId="4">#REF!</definedName>
    <definedName name="ACJA" localSheetId="5">#REF!</definedName>
    <definedName name="ACJA" localSheetId="10">#REF!</definedName>
    <definedName name="ACJA">#REF!</definedName>
    <definedName name="ACJB" localSheetId="4">#REF!</definedName>
    <definedName name="ACJB" localSheetId="5">#REF!</definedName>
    <definedName name="ACJB" localSheetId="10">#REF!</definedName>
    <definedName name="ACJB">#REF!</definedName>
    <definedName name="ACJC" localSheetId="4">#REF!</definedName>
    <definedName name="ACJC" localSheetId="5">#REF!</definedName>
    <definedName name="ACJC" localSheetId="10">#REF!</definedName>
    <definedName name="ACJC">#REF!</definedName>
    <definedName name="ACJD" localSheetId="4">#REF!</definedName>
    <definedName name="ACJD" localSheetId="5">#REF!</definedName>
    <definedName name="ACJD" localSheetId="10">#REF!</definedName>
    <definedName name="ACJD">#REF!</definedName>
    <definedName name="ACJE" localSheetId="4">#REF!</definedName>
    <definedName name="ACJE" localSheetId="5">#REF!</definedName>
    <definedName name="ACJE" localSheetId="10">#REF!</definedName>
    <definedName name="ACJE">#REF!</definedName>
    <definedName name="ACJF" localSheetId="4">#REF!</definedName>
    <definedName name="ACJF" localSheetId="5">#REF!</definedName>
    <definedName name="ACJF" localSheetId="10">#REF!</definedName>
    <definedName name="ACJF">#REF!</definedName>
    <definedName name="ACJG" localSheetId="4">#REF!</definedName>
    <definedName name="ACJG" localSheetId="5">#REF!</definedName>
    <definedName name="ACJG" localSheetId="10">#REF!</definedName>
    <definedName name="ACJG">#REF!</definedName>
    <definedName name="ACJH" localSheetId="4">#REF!</definedName>
    <definedName name="ACJH" localSheetId="5">#REF!</definedName>
    <definedName name="ACJH" localSheetId="10">#REF!</definedName>
    <definedName name="ACJH">#REF!</definedName>
    <definedName name="ACJI" localSheetId="4">#REF!</definedName>
    <definedName name="ACJI" localSheetId="5">#REF!</definedName>
    <definedName name="ACJI" localSheetId="10">#REF!</definedName>
    <definedName name="ACJI">#REF!</definedName>
    <definedName name="ACJJ" localSheetId="4">#REF!</definedName>
    <definedName name="ACJJ" localSheetId="5">#REF!</definedName>
    <definedName name="ACJJ" localSheetId="10">#REF!</definedName>
    <definedName name="ACJJ">#REF!</definedName>
    <definedName name="ad" localSheetId="4">[18]JAN09!#REF!</definedName>
    <definedName name="ad" localSheetId="5">[18]JAN09!#REF!</definedName>
    <definedName name="ad" localSheetId="10">[18]JAN09!#REF!</definedName>
    <definedName name="ad">[18]JAN09!#REF!</definedName>
    <definedName name="ADAA" localSheetId="4">#REF!</definedName>
    <definedName name="ADAA" localSheetId="9">#REF!</definedName>
    <definedName name="ADAA" localSheetId="5">#REF!</definedName>
    <definedName name="ADAA" localSheetId="6">#REF!</definedName>
    <definedName name="ADAA" localSheetId="10">#REF!</definedName>
    <definedName name="ADAA">#REF!</definedName>
    <definedName name="ADAB" localSheetId="4">#REF!</definedName>
    <definedName name="ADAB" localSheetId="9">#REF!</definedName>
    <definedName name="ADAB" localSheetId="5">#REF!</definedName>
    <definedName name="ADAB" localSheetId="10">#REF!</definedName>
    <definedName name="ADAB">#REF!</definedName>
    <definedName name="ADAC" localSheetId="4">#REF!</definedName>
    <definedName name="ADAC" localSheetId="9">#REF!</definedName>
    <definedName name="ADAC" localSheetId="5">#REF!</definedName>
    <definedName name="ADAC" localSheetId="10">#REF!</definedName>
    <definedName name="ADAC">#REF!</definedName>
    <definedName name="ADAD" localSheetId="4">#REF!</definedName>
    <definedName name="ADAD" localSheetId="5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4">#REF!</definedName>
    <definedName name="ADAE" localSheetId="5">#REF!</definedName>
    <definedName name="ADAE" localSheetId="10">#REF!</definedName>
    <definedName name="ADAE">#REF!</definedName>
    <definedName name="ADAF" localSheetId="4">#REF!</definedName>
    <definedName name="ADAF" localSheetId="5">#REF!</definedName>
    <definedName name="ADAF" localSheetId="10">#REF!</definedName>
    <definedName name="ADAF">#REF!</definedName>
    <definedName name="ADAG" localSheetId="4">#REF!</definedName>
    <definedName name="ADAG" localSheetId="5">#REF!</definedName>
    <definedName name="ADAG" localSheetId="10">#REF!</definedName>
    <definedName name="ADAG">#REF!</definedName>
    <definedName name="ADAH" localSheetId="4">#REF!</definedName>
    <definedName name="ADAH" localSheetId="5">#REF!</definedName>
    <definedName name="ADAH" localSheetId="10">#REF!</definedName>
    <definedName name="ADAH">#REF!</definedName>
    <definedName name="ADAI" localSheetId="4">#REF!</definedName>
    <definedName name="ADAI" localSheetId="5">#REF!</definedName>
    <definedName name="ADAI" localSheetId="10">#REF!</definedName>
    <definedName name="ADAI">#REF!</definedName>
    <definedName name="ADAJ" localSheetId="4">#REF!</definedName>
    <definedName name="ADAJ" localSheetId="5">#REF!</definedName>
    <definedName name="ADAJ" localSheetId="10">#REF!</definedName>
    <definedName name="ADAJ">#REF!</definedName>
    <definedName name="ADBA" localSheetId="4">#REF!</definedName>
    <definedName name="ADBA" localSheetId="5">#REF!</definedName>
    <definedName name="ADBA" localSheetId="10">#REF!</definedName>
    <definedName name="ADBA">#REF!</definedName>
    <definedName name="ADBB" localSheetId="4">#REF!</definedName>
    <definedName name="ADBB" localSheetId="5">#REF!</definedName>
    <definedName name="ADBB" localSheetId="10">#REF!</definedName>
    <definedName name="ADBB">#REF!</definedName>
    <definedName name="ADBC" localSheetId="4">#REF!</definedName>
    <definedName name="ADBC" localSheetId="5">#REF!</definedName>
    <definedName name="ADBC" localSheetId="10">#REF!</definedName>
    <definedName name="ADBC">#REF!</definedName>
    <definedName name="ADBD" localSheetId="4">#REF!</definedName>
    <definedName name="ADBD" localSheetId="5">#REF!</definedName>
    <definedName name="ADBD" localSheetId="10">#REF!</definedName>
    <definedName name="ADBD">#REF!</definedName>
    <definedName name="ADBE" localSheetId="4">#REF!</definedName>
    <definedName name="ADBE" localSheetId="5">#REF!</definedName>
    <definedName name="ADBE" localSheetId="10">#REF!</definedName>
    <definedName name="ADBE">#REF!</definedName>
    <definedName name="ADBF" localSheetId="4">#REF!</definedName>
    <definedName name="ADBF" localSheetId="5">#REF!</definedName>
    <definedName name="ADBF" localSheetId="10">#REF!</definedName>
    <definedName name="ADBF">#REF!</definedName>
    <definedName name="ADBG" localSheetId="4">#REF!</definedName>
    <definedName name="ADBG" localSheetId="5">#REF!</definedName>
    <definedName name="ADBG" localSheetId="10">#REF!</definedName>
    <definedName name="ADBG">#REF!</definedName>
    <definedName name="ADBH" localSheetId="4">#REF!</definedName>
    <definedName name="ADBH" localSheetId="5">#REF!</definedName>
    <definedName name="ADBH" localSheetId="10">#REF!</definedName>
    <definedName name="ADBH">#REF!</definedName>
    <definedName name="ADBI" localSheetId="4">#REF!</definedName>
    <definedName name="ADBI" localSheetId="5">#REF!</definedName>
    <definedName name="ADBI" localSheetId="10">#REF!</definedName>
    <definedName name="ADBI">#REF!</definedName>
    <definedName name="ADBJ" localSheetId="4">#REF!</definedName>
    <definedName name="ADBJ" localSheetId="5">#REF!</definedName>
    <definedName name="ADBJ" localSheetId="10">#REF!</definedName>
    <definedName name="ADBJ">#REF!</definedName>
    <definedName name="ADCA" localSheetId="4">#REF!</definedName>
    <definedName name="ADCA" localSheetId="5">#REF!</definedName>
    <definedName name="ADCA" localSheetId="10">#REF!</definedName>
    <definedName name="ADCA">#REF!</definedName>
    <definedName name="ADCJ" localSheetId="4">#REF!</definedName>
    <definedName name="ADCJ" localSheetId="5">#REF!</definedName>
    <definedName name="ADCJ" localSheetId="10">#REF!</definedName>
    <definedName name="ADCJ">#REF!</definedName>
    <definedName name="adfasf" localSheetId="4">#REF!</definedName>
    <definedName name="adfasf" localSheetId="5">#REF!</definedName>
    <definedName name="adfasf" localSheetId="10">#REF!</definedName>
    <definedName name="adfasf">#REF!</definedName>
    <definedName name="ADJA" localSheetId="4">#REF!</definedName>
    <definedName name="ADJA" localSheetId="5">#REF!</definedName>
    <definedName name="ADJA" localSheetId="10">#REF!</definedName>
    <definedName name="ADJA">#REF!</definedName>
    <definedName name="ADJB" localSheetId="4">#REF!</definedName>
    <definedName name="ADJB" localSheetId="5">#REF!</definedName>
    <definedName name="ADJB" localSheetId="10">#REF!</definedName>
    <definedName name="ADJB">#REF!</definedName>
    <definedName name="ADJC" localSheetId="4">#REF!</definedName>
    <definedName name="ADJC" localSheetId="5">#REF!</definedName>
    <definedName name="ADJC" localSheetId="10">#REF!</definedName>
    <definedName name="ADJC">#REF!</definedName>
    <definedName name="ADJD" localSheetId="4">#REF!</definedName>
    <definedName name="ADJD" localSheetId="5">#REF!</definedName>
    <definedName name="ADJD" localSheetId="10">#REF!</definedName>
    <definedName name="ADJD">#REF!</definedName>
    <definedName name="ADJE" localSheetId="4">#REF!</definedName>
    <definedName name="ADJE" localSheetId="5">#REF!</definedName>
    <definedName name="ADJE" localSheetId="10">#REF!</definedName>
    <definedName name="ADJE">#REF!</definedName>
    <definedName name="ADJF" localSheetId="4">#REF!</definedName>
    <definedName name="ADJF" localSheetId="5">#REF!</definedName>
    <definedName name="ADJF" localSheetId="10">#REF!</definedName>
    <definedName name="ADJF">#REF!</definedName>
    <definedName name="ADJG" localSheetId="4">#REF!</definedName>
    <definedName name="ADJG" localSheetId="5">#REF!</definedName>
    <definedName name="ADJG" localSheetId="10">#REF!</definedName>
    <definedName name="ADJG">#REF!</definedName>
    <definedName name="ADJH" localSheetId="4">#REF!</definedName>
    <definedName name="ADJH" localSheetId="5">#REF!</definedName>
    <definedName name="ADJH" localSheetId="10">#REF!</definedName>
    <definedName name="ADJH">#REF!</definedName>
    <definedName name="ADJI" localSheetId="4">#REF!</definedName>
    <definedName name="ADJI" localSheetId="5">#REF!</definedName>
    <definedName name="ADJI" localSheetId="10">#REF!</definedName>
    <definedName name="ADJI">#REF!</definedName>
    <definedName name="ADJJ" localSheetId="4">#REF!</definedName>
    <definedName name="ADJJ" localSheetId="5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4">#REF!</definedName>
    <definedName name="aegbn" localSheetId="9">#REF!</definedName>
    <definedName name="aegbn" localSheetId="5">#REF!</definedName>
    <definedName name="aegbn" localSheetId="6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4" hidden="1">{#N/A,#N/A,FALSE,"M.43"}</definedName>
    <definedName name="afgggg" localSheetId="9" hidden="1">{#N/A,#N/A,FALSE,"M.43"}</definedName>
    <definedName name="afgggg" localSheetId="5" hidden="1">{#N/A,#N/A,FALSE,"M.43"}</definedName>
    <definedName name="afgggg" localSheetId="6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4">#REF!</definedName>
    <definedName name="AJAA" localSheetId="9">#REF!</definedName>
    <definedName name="AJAA" localSheetId="5">#REF!</definedName>
    <definedName name="AJAA" localSheetId="6">#REF!</definedName>
    <definedName name="AJAA" localSheetId="10">#REF!</definedName>
    <definedName name="AJAA">#REF!</definedName>
    <definedName name="AJAB" localSheetId="4">#REF!</definedName>
    <definedName name="AJAB" localSheetId="9">#REF!</definedName>
    <definedName name="AJAB" localSheetId="5">#REF!</definedName>
    <definedName name="AJAB" localSheetId="10">#REF!</definedName>
    <definedName name="AJAB">#REF!</definedName>
    <definedName name="AJAC" localSheetId="4">#REF!</definedName>
    <definedName name="AJAC" localSheetId="9">#REF!</definedName>
    <definedName name="AJAC" localSheetId="5">#REF!</definedName>
    <definedName name="AJAC" localSheetId="10">#REF!</definedName>
    <definedName name="AJAC">#REF!</definedName>
    <definedName name="AJAD" localSheetId="4">#REF!</definedName>
    <definedName name="AJAD" localSheetId="5">#REF!</definedName>
    <definedName name="AJAD" localSheetId="10">#REF!</definedName>
    <definedName name="AJAD">#REF!</definedName>
    <definedName name="AJAE" localSheetId="4">#REF!</definedName>
    <definedName name="AJAE" localSheetId="5">#REF!</definedName>
    <definedName name="AJAE" localSheetId="10">#REF!</definedName>
    <definedName name="AJAE">#REF!</definedName>
    <definedName name="AJAF" localSheetId="4">#REF!</definedName>
    <definedName name="AJAF" localSheetId="5">#REF!</definedName>
    <definedName name="AJAF" localSheetId="10">#REF!</definedName>
    <definedName name="AJAF">#REF!</definedName>
    <definedName name="AJAG" localSheetId="4">#REF!</definedName>
    <definedName name="AJAG" localSheetId="5">#REF!</definedName>
    <definedName name="AJAG" localSheetId="10">#REF!</definedName>
    <definedName name="AJAG">#REF!</definedName>
    <definedName name="AJAH" localSheetId="4">#REF!</definedName>
    <definedName name="AJAH" localSheetId="5">#REF!</definedName>
    <definedName name="AJAH" localSheetId="10">#REF!</definedName>
    <definedName name="AJAH">#REF!</definedName>
    <definedName name="AJAI" localSheetId="4">#REF!</definedName>
    <definedName name="AJAI" localSheetId="5">#REF!</definedName>
    <definedName name="AJAI" localSheetId="10">#REF!</definedName>
    <definedName name="AJAI">#REF!</definedName>
    <definedName name="AJAJ" localSheetId="4">#REF!</definedName>
    <definedName name="AJAJ" localSheetId="5">#REF!</definedName>
    <definedName name="AJAJ" localSheetId="10">#REF!</definedName>
    <definedName name="AJAJ">#REF!</definedName>
    <definedName name="AJBA" localSheetId="4">#REF!</definedName>
    <definedName name="AJBA" localSheetId="5">#REF!</definedName>
    <definedName name="AJBA" localSheetId="10">#REF!</definedName>
    <definedName name="AJBA">#REF!</definedName>
    <definedName name="AJBB" localSheetId="4">#REF!</definedName>
    <definedName name="AJBB" localSheetId="5">#REF!</definedName>
    <definedName name="AJBB" localSheetId="10">#REF!</definedName>
    <definedName name="AJBB">#REF!</definedName>
    <definedName name="AJBC" localSheetId="4">#REF!</definedName>
    <definedName name="AJBC" localSheetId="5">#REF!</definedName>
    <definedName name="AJBC" localSheetId="10">#REF!</definedName>
    <definedName name="AJBC">#REF!</definedName>
    <definedName name="AJBD" localSheetId="4">#REF!</definedName>
    <definedName name="AJBD" localSheetId="5">#REF!</definedName>
    <definedName name="AJBD" localSheetId="10">#REF!</definedName>
    <definedName name="AJBD">#REF!</definedName>
    <definedName name="AJBE" localSheetId="4">#REF!</definedName>
    <definedName name="AJBE" localSheetId="5">#REF!</definedName>
    <definedName name="AJBE" localSheetId="10">#REF!</definedName>
    <definedName name="AJBE">#REF!</definedName>
    <definedName name="AJBF" localSheetId="4">#REF!</definedName>
    <definedName name="AJBF" localSheetId="5">#REF!</definedName>
    <definedName name="AJBF" localSheetId="10">#REF!</definedName>
    <definedName name="AJBF">#REF!</definedName>
    <definedName name="AJBG" localSheetId="4">#REF!</definedName>
    <definedName name="AJBG" localSheetId="5">#REF!</definedName>
    <definedName name="AJBG" localSheetId="10">#REF!</definedName>
    <definedName name="AJBG">#REF!</definedName>
    <definedName name="AJBH" localSheetId="4">#REF!</definedName>
    <definedName name="AJBH" localSheetId="5">#REF!</definedName>
    <definedName name="AJBH" localSheetId="10">#REF!</definedName>
    <definedName name="AJBH">#REF!</definedName>
    <definedName name="AJBI" localSheetId="4">#REF!</definedName>
    <definedName name="AJBI" localSheetId="5">#REF!</definedName>
    <definedName name="AJBI" localSheetId="10">#REF!</definedName>
    <definedName name="AJBI">#REF!</definedName>
    <definedName name="AJBJ" localSheetId="4">#REF!</definedName>
    <definedName name="AJBJ" localSheetId="5">#REF!</definedName>
    <definedName name="AJBJ" localSheetId="10">#REF!</definedName>
    <definedName name="AJBJ">#REF!</definedName>
    <definedName name="AJCA" localSheetId="4">#REF!</definedName>
    <definedName name="AJCA" localSheetId="5">#REF!</definedName>
    <definedName name="AJCA" localSheetId="10">#REF!</definedName>
    <definedName name="AJCA">#REF!</definedName>
    <definedName name="AJCB" localSheetId="4">#REF!</definedName>
    <definedName name="AJCB" localSheetId="5">#REF!</definedName>
    <definedName name="AJCB" localSheetId="10">#REF!</definedName>
    <definedName name="AJCB">#REF!</definedName>
    <definedName name="AJCC" localSheetId="4">#REF!</definedName>
    <definedName name="AJCC" localSheetId="5">#REF!</definedName>
    <definedName name="AJCC" localSheetId="10">#REF!</definedName>
    <definedName name="AJCC">#REF!</definedName>
    <definedName name="AJCD" localSheetId="4">#REF!</definedName>
    <definedName name="AJCD" localSheetId="5">#REF!</definedName>
    <definedName name="AJCD" localSheetId="10">#REF!</definedName>
    <definedName name="AJCD">#REF!</definedName>
    <definedName name="AJCE" localSheetId="4">#REF!</definedName>
    <definedName name="AJCE" localSheetId="5">#REF!</definedName>
    <definedName name="AJCE" localSheetId="10">#REF!</definedName>
    <definedName name="AJCE">#REF!</definedName>
    <definedName name="AJCF" localSheetId="4">#REF!</definedName>
    <definedName name="AJCF" localSheetId="5">#REF!</definedName>
    <definedName name="AJCF" localSheetId="10">#REF!</definedName>
    <definedName name="AJCF">#REF!</definedName>
    <definedName name="AJCG" localSheetId="4">#REF!</definedName>
    <definedName name="AJCG" localSheetId="5">#REF!</definedName>
    <definedName name="AJCG" localSheetId="10">#REF!</definedName>
    <definedName name="AJCG">#REF!</definedName>
    <definedName name="AJCH" localSheetId="4">#REF!</definedName>
    <definedName name="AJCH" localSheetId="5">#REF!</definedName>
    <definedName name="AJCH" localSheetId="10">#REF!</definedName>
    <definedName name="AJCH">#REF!</definedName>
    <definedName name="AJCI" localSheetId="4">#REF!</definedName>
    <definedName name="AJCI" localSheetId="5">#REF!</definedName>
    <definedName name="AJCI" localSheetId="10">#REF!</definedName>
    <definedName name="AJCI">#REF!</definedName>
    <definedName name="AJCJ" localSheetId="4">#REF!</definedName>
    <definedName name="AJCJ" localSheetId="5">#REF!</definedName>
    <definedName name="AJCJ" localSheetId="10">#REF!</definedName>
    <definedName name="AJCJ">#REF!</definedName>
    <definedName name="AJDA" localSheetId="4">#REF!</definedName>
    <definedName name="AJDA" localSheetId="5">#REF!</definedName>
    <definedName name="AJDA" localSheetId="10">#REF!</definedName>
    <definedName name="AJDA">#REF!</definedName>
    <definedName name="AJDB" localSheetId="4">#REF!</definedName>
    <definedName name="AJDB" localSheetId="5">#REF!</definedName>
    <definedName name="AJDB" localSheetId="10">#REF!</definedName>
    <definedName name="AJDB">#REF!</definedName>
    <definedName name="AJDC" localSheetId="4">#REF!</definedName>
    <definedName name="AJDC" localSheetId="5">#REF!</definedName>
    <definedName name="AJDC" localSheetId="10">#REF!</definedName>
    <definedName name="AJDC">#REF!</definedName>
    <definedName name="AJDD" localSheetId="4">#REF!</definedName>
    <definedName name="AJDD" localSheetId="5">#REF!</definedName>
    <definedName name="AJDD" localSheetId="10">#REF!</definedName>
    <definedName name="AJDD">#REF!</definedName>
    <definedName name="AJDE" localSheetId="4">#REF!</definedName>
    <definedName name="AJDE" localSheetId="5">#REF!</definedName>
    <definedName name="AJDE" localSheetId="10">#REF!</definedName>
    <definedName name="AJDE">#REF!</definedName>
    <definedName name="AJDF" localSheetId="4">#REF!</definedName>
    <definedName name="AJDF" localSheetId="5">#REF!</definedName>
    <definedName name="AJDF" localSheetId="10">#REF!</definedName>
    <definedName name="AJDF">#REF!</definedName>
    <definedName name="AJDG" localSheetId="4">#REF!</definedName>
    <definedName name="AJDG" localSheetId="5">#REF!</definedName>
    <definedName name="AJDG" localSheetId="10">#REF!</definedName>
    <definedName name="AJDG">#REF!</definedName>
    <definedName name="AJDH" localSheetId="4">#REF!</definedName>
    <definedName name="AJDH" localSheetId="5">#REF!</definedName>
    <definedName name="AJDH" localSheetId="10">#REF!</definedName>
    <definedName name="AJDH">#REF!</definedName>
    <definedName name="AJDI" localSheetId="4">#REF!</definedName>
    <definedName name="AJDI" localSheetId="5">#REF!</definedName>
    <definedName name="AJDI" localSheetId="10">#REF!</definedName>
    <definedName name="AJDI">#REF!</definedName>
    <definedName name="AJDJ" localSheetId="4">#REF!</definedName>
    <definedName name="AJDJ" localSheetId="5">#REF!</definedName>
    <definedName name="AJDJ" localSheetId="10">#REF!</definedName>
    <definedName name="AJDJ">#REF!</definedName>
    <definedName name="AJEA" localSheetId="4">#REF!</definedName>
    <definedName name="AJEA" localSheetId="5">#REF!</definedName>
    <definedName name="AJEA" localSheetId="10">#REF!</definedName>
    <definedName name="AJEA">#REF!</definedName>
    <definedName name="AJEB" localSheetId="4">#REF!</definedName>
    <definedName name="AJEB" localSheetId="5">#REF!</definedName>
    <definedName name="AJEB" localSheetId="10">#REF!</definedName>
    <definedName name="AJEB">#REF!</definedName>
    <definedName name="AJEC" localSheetId="4">#REF!</definedName>
    <definedName name="AJEC" localSheetId="5">#REF!</definedName>
    <definedName name="AJEC" localSheetId="10">#REF!</definedName>
    <definedName name="AJEC">#REF!</definedName>
    <definedName name="AJED" localSheetId="4">#REF!</definedName>
    <definedName name="AJED" localSheetId="5">#REF!</definedName>
    <definedName name="AJED" localSheetId="10">#REF!</definedName>
    <definedName name="AJED">#REF!</definedName>
    <definedName name="AJEE" localSheetId="4">#REF!</definedName>
    <definedName name="AJEE" localSheetId="5">#REF!</definedName>
    <definedName name="AJEE" localSheetId="10">#REF!</definedName>
    <definedName name="AJEE">#REF!</definedName>
    <definedName name="AJEF" localSheetId="4">#REF!</definedName>
    <definedName name="AJEF" localSheetId="5">#REF!</definedName>
    <definedName name="AJEF" localSheetId="10">#REF!</definedName>
    <definedName name="AJEF">#REF!</definedName>
    <definedName name="AJEG" localSheetId="4">#REF!</definedName>
    <definedName name="AJEG" localSheetId="5">#REF!</definedName>
    <definedName name="AJEG" localSheetId="10">#REF!</definedName>
    <definedName name="AJEG">#REF!</definedName>
    <definedName name="AJEH" localSheetId="4">#REF!</definedName>
    <definedName name="AJEH" localSheetId="5">#REF!</definedName>
    <definedName name="AJEH" localSheetId="10">#REF!</definedName>
    <definedName name="AJEH">#REF!</definedName>
    <definedName name="AJEI" localSheetId="4">#REF!</definedName>
    <definedName name="AJEI" localSheetId="5">#REF!</definedName>
    <definedName name="AJEI" localSheetId="10">#REF!</definedName>
    <definedName name="AJEI">#REF!</definedName>
    <definedName name="AJEJ" localSheetId="4">#REF!</definedName>
    <definedName name="AJEJ" localSheetId="5">#REF!</definedName>
    <definedName name="AJEJ" localSheetId="10">#REF!</definedName>
    <definedName name="AJEJ">#REF!</definedName>
    <definedName name="AJFA" localSheetId="4">#REF!</definedName>
    <definedName name="AJFA" localSheetId="5">#REF!</definedName>
    <definedName name="AJFA" localSheetId="10">#REF!</definedName>
    <definedName name="AJFA">#REF!</definedName>
    <definedName name="AJFB" localSheetId="4">#REF!</definedName>
    <definedName name="AJFB" localSheetId="5">#REF!</definedName>
    <definedName name="AJFB" localSheetId="10">#REF!</definedName>
    <definedName name="AJFB">#REF!</definedName>
    <definedName name="AJFC" localSheetId="4">#REF!</definedName>
    <definedName name="AJFC" localSheetId="5">#REF!</definedName>
    <definedName name="AJFC" localSheetId="10">#REF!</definedName>
    <definedName name="AJFC">#REF!</definedName>
    <definedName name="AJFD" localSheetId="4">#REF!</definedName>
    <definedName name="AJFD" localSheetId="5">#REF!</definedName>
    <definedName name="AJFD" localSheetId="10">#REF!</definedName>
    <definedName name="AJFD">#REF!</definedName>
    <definedName name="AJFE" localSheetId="4">#REF!</definedName>
    <definedName name="AJFE" localSheetId="5">#REF!</definedName>
    <definedName name="AJFE" localSheetId="10">#REF!</definedName>
    <definedName name="AJFE">#REF!</definedName>
    <definedName name="AJFF" localSheetId="4">#REF!</definedName>
    <definedName name="AJFF" localSheetId="5">#REF!</definedName>
    <definedName name="AJFF" localSheetId="10">#REF!</definedName>
    <definedName name="AJFF">#REF!</definedName>
    <definedName name="AJFG" localSheetId="4">#REF!</definedName>
    <definedName name="AJFG" localSheetId="5">#REF!</definedName>
    <definedName name="AJFG" localSheetId="10">#REF!</definedName>
    <definedName name="AJFG">#REF!</definedName>
    <definedName name="AJFH" localSheetId="4">#REF!</definedName>
    <definedName name="AJFH" localSheetId="5">#REF!</definedName>
    <definedName name="AJFH" localSheetId="10">#REF!</definedName>
    <definedName name="AJFH">#REF!</definedName>
    <definedName name="AJFI" localSheetId="4">#REF!</definedName>
    <definedName name="AJFI" localSheetId="5">#REF!</definedName>
    <definedName name="AJFI" localSheetId="10">#REF!</definedName>
    <definedName name="AJFI">#REF!</definedName>
    <definedName name="AJFJ" localSheetId="4">#REF!</definedName>
    <definedName name="AJFJ" localSheetId="5">#REF!</definedName>
    <definedName name="AJFJ" localSheetId="10">#REF!</definedName>
    <definedName name="AJFJ">#REF!</definedName>
    <definedName name="AJGA" localSheetId="4">#REF!</definedName>
    <definedName name="AJGA" localSheetId="5">#REF!</definedName>
    <definedName name="AJGA" localSheetId="10">#REF!</definedName>
    <definedName name="AJGA">#REF!</definedName>
    <definedName name="AJGB" localSheetId="4">#REF!</definedName>
    <definedName name="AJGB" localSheetId="5">#REF!</definedName>
    <definedName name="AJGB" localSheetId="10">#REF!</definedName>
    <definedName name="AJGB">#REF!</definedName>
    <definedName name="AJGC" localSheetId="4">#REF!</definedName>
    <definedName name="AJGC" localSheetId="5">#REF!</definedName>
    <definedName name="AJGC" localSheetId="10">#REF!</definedName>
    <definedName name="AJGC">#REF!</definedName>
    <definedName name="AJGD" localSheetId="4">#REF!</definedName>
    <definedName name="AJGD" localSheetId="5">#REF!</definedName>
    <definedName name="AJGD" localSheetId="10">#REF!</definedName>
    <definedName name="AJGD">#REF!</definedName>
    <definedName name="AJGE" localSheetId="4">#REF!</definedName>
    <definedName name="AJGE" localSheetId="5">#REF!</definedName>
    <definedName name="AJGE" localSheetId="10">#REF!</definedName>
    <definedName name="AJGE">#REF!</definedName>
    <definedName name="AJGF" localSheetId="4">#REF!</definedName>
    <definedName name="AJGF" localSheetId="5">#REF!</definedName>
    <definedName name="AJGF" localSheetId="10">#REF!</definedName>
    <definedName name="AJGF">#REF!</definedName>
    <definedName name="AJGG" localSheetId="4">#REF!</definedName>
    <definedName name="AJGG" localSheetId="5">#REF!</definedName>
    <definedName name="AJGG" localSheetId="10">#REF!</definedName>
    <definedName name="AJGG">#REF!</definedName>
    <definedName name="AJGH" localSheetId="4">#REF!</definedName>
    <definedName name="AJGH" localSheetId="5">#REF!</definedName>
    <definedName name="AJGH" localSheetId="10">#REF!</definedName>
    <definedName name="AJGH">#REF!</definedName>
    <definedName name="AJGI" localSheetId="4">#REF!</definedName>
    <definedName name="AJGI" localSheetId="5">#REF!</definedName>
    <definedName name="AJGI" localSheetId="10">#REF!</definedName>
    <definedName name="AJGI">#REF!</definedName>
    <definedName name="AJGJ" localSheetId="4">#REF!</definedName>
    <definedName name="AJGJ" localSheetId="5">#REF!</definedName>
    <definedName name="AJGJ" localSheetId="10">#REF!</definedName>
    <definedName name="AJGJ">#REF!</definedName>
    <definedName name="AJHA" localSheetId="4">#REF!</definedName>
    <definedName name="AJHA" localSheetId="5">#REF!</definedName>
    <definedName name="AJHA" localSheetId="10">#REF!</definedName>
    <definedName name="AJHA">#REF!</definedName>
    <definedName name="AJHB" localSheetId="4">#REF!</definedName>
    <definedName name="AJHB" localSheetId="5">#REF!</definedName>
    <definedName name="AJHB" localSheetId="10">#REF!</definedName>
    <definedName name="AJHB">#REF!</definedName>
    <definedName name="AJHC" localSheetId="4">#REF!</definedName>
    <definedName name="AJHC" localSheetId="5">#REF!</definedName>
    <definedName name="AJHC" localSheetId="10">#REF!</definedName>
    <definedName name="AJHC">#REF!</definedName>
    <definedName name="AJHD" localSheetId="4">#REF!</definedName>
    <definedName name="AJHD" localSheetId="5">#REF!</definedName>
    <definedName name="AJHD" localSheetId="10">#REF!</definedName>
    <definedName name="AJHD">#REF!</definedName>
    <definedName name="AJHE" localSheetId="4">#REF!</definedName>
    <definedName name="AJHE" localSheetId="5">#REF!</definedName>
    <definedName name="AJHE" localSheetId="10">#REF!</definedName>
    <definedName name="AJHE">#REF!</definedName>
    <definedName name="AJHF" localSheetId="4">#REF!</definedName>
    <definedName name="AJHF" localSheetId="5">#REF!</definedName>
    <definedName name="AJHF" localSheetId="10">#REF!</definedName>
    <definedName name="AJHF">#REF!</definedName>
    <definedName name="AJHG" localSheetId="4">#REF!</definedName>
    <definedName name="AJHG" localSheetId="5">#REF!</definedName>
    <definedName name="AJHG" localSheetId="10">#REF!</definedName>
    <definedName name="AJHG">#REF!</definedName>
    <definedName name="AJHH" localSheetId="4">#REF!</definedName>
    <definedName name="AJHH" localSheetId="5">#REF!</definedName>
    <definedName name="AJHH" localSheetId="10">#REF!</definedName>
    <definedName name="AJHH">#REF!</definedName>
    <definedName name="AJHI" localSheetId="4">#REF!</definedName>
    <definedName name="AJHI" localSheetId="5">#REF!</definedName>
    <definedName name="AJHI" localSheetId="10">#REF!</definedName>
    <definedName name="AJHI">#REF!</definedName>
    <definedName name="AJHJ" localSheetId="4">#REF!</definedName>
    <definedName name="AJHJ" localSheetId="5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4">#REF!</definedName>
    <definedName name="AJIA" localSheetId="5">#REF!</definedName>
    <definedName name="AJIA" localSheetId="10">#REF!</definedName>
    <definedName name="AJIA">#REF!</definedName>
    <definedName name="AJIB" localSheetId="4">#REF!</definedName>
    <definedName name="AJIB" localSheetId="5">#REF!</definedName>
    <definedName name="AJIB" localSheetId="10">#REF!</definedName>
    <definedName name="AJIB">#REF!</definedName>
    <definedName name="AJIC" localSheetId="4">#REF!</definedName>
    <definedName name="AJIC" localSheetId="5">#REF!</definedName>
    <definedName name="AJIC" localSheetId="10">#REF!</definedName>
    <definedName name="AJIC">#REF!</definedName>
    <definedName name="AJID" localSheetId="4">#REF!</definedName>
    <definedName name="AJID" localSheetId="5">#REF!</definedName>
    <definedName name="AJID" localSheetId="10">#REF!</definedName>
    <definedName name="AJID">#REF!</definedName>
    <definedName name="AJIE" localSheetId="4">#REF!</definedName>
    <definedName name="AJIE" localSheetId="5">#REF!</definedName>
    <definedName name="AJIE" localSheetId="10">#REF!</definedName>
    <definedName name="AJIE">#REF!</definedName>
    <definedName name="AJIF" localSheetId="4">#REF!</definedName>
    <definedName name="AJIF" localSheetId="5">#REF!</definedName>
    <definedName name="AJIF" localSheetId="10">#REF!</definedName>
    <definedName name="AJIF">#REF!</definedName>
    <definedName name="AJIG" localSheetId="4">#REF!</definedName>
    <definedName name="AJIG" localSheetId="5">#REF!</definedName>
    <definedName name="AJIG" localSheetId="10">#REF!</definedName>
    <definedName name="AJIG">#REF!</definedName>
    <definedName name="AJIH" localSheetId="4">#REF!</definedName>
    <definedName name="AJIH" localSheetId="5">#REF!</definedName>
    <definedName name="AJIH" localSheetId="10">#REF!</definedName>
    <definedName name="AJIH">#REF!</definedName>
    <definedName name="AJII" localSheetId="4">#REF!</definedName>
    <definedName name="AJII" localSheetId="5">#REF!</definedName>
    <definedName name="AJII" localSheetId="10">#REF!</definedName>
    <definedName name="AJII">#REF!</definedName>
    <definedName name="AJIJ" localSheetId="4">#REF!</definedName>
    <definedName name="AJIJ" localSheetId="5">#REF!</definedName>
    <definedName name="AJIJ" localSheetId="10">#REF!</definedName>
    <definedName name="AJIJ">#REF!</definedName>
    <definedName name="AJJA" localSheetId="4">#REF!</definedName>
    <definedName name="AJJA" localSheetId="5">#REF!</definedName>
    <definedName name="AJJA" localSheetId="10">#REF!</definedName>
    <definedName name="AJJA">#REF!</definedName>
    <definedName name="AJJB" localSheetId="4">#REF!</definedName>
    <definedName name="AJJB" localSheetId="5">#REF!</definedName>
    <definedName name="AJJB" localSheetId="10">#REF!</definedName>
    <definedName name="AJJB">#REF!</definedName>
    <definedName name="AJJC" localSheetId="4">#REF!</definedName>
    <definedName name="AJJC" localSheetId="5">#REF!</definedName>
    <definedName name="AJJC" localSheetId="10">#REF!</definedName>
    <definedName name="AJJC">#REF!</definedName>
    <definedName name="AJJD" localSheetId="4">#REF!</definedName>
    <definedName name="AJJD" localSheetId="5">#REF!</definedName>
    <definedName name="AJJD" localSheetId="10">#REF!</definedName>
    <definedName name="AJJD">#REF!</definedName>
    <definedName name="AJJE" localSheetId="4">#REF!</definedName>
    <definedName name="AJJE" localSheetId="5">#REF!</definedName>
    <definedName name="AJJE" localSheetId="10">#REF!</definedName>
    <definedName name="AJJE">#REF!</definedName>
    <definedName name="AJJF" localSheetId="4">#REF!</definedName>
    <definedName name="AJJF" localSheetId="5">#REF!</definedName>
    <definedName name="AJJF" localSheetId="10">#REF!</definedName>
    <definedName name="AJJF">#REF!</definedName>
    <definedName name="AJJG" localSheetId="4">#REF!</definedName>
    <definedName name="AJJG" localSheetId="5">#REF!</definedName>
    <definedName name="AJJG" localSheetId="10">#REF!</definedName>
    <definedName name="AJJG">#REF!</definedName>
    <definedName name="AJJH" localSheetId="4">#REF!</definedName>
    <definedName name="AJJH" localSheetId="5">#REF!</definedName>
    <definedName name="AJJH" localSheetId="10">#REF!</definedName>
    <definedName name="AJJH">#REF!</definedName>
    <definedName name="AJJI" localSheetId="4">#REF!</definedName>
    <definedName name="AJJI" localSheetId="5">#REF!</definedName>
    <definedName name="AJJI" localSheetId="10">#REF!</definedName>
    <definedName name="AJJI">#REF!</definedName>
    <definedName name="AkumATFungsi" localSheetId="4">#REF!</definedName>
    <definedName name="AkumATFungsi" localSheetId="5">#REF!</definedName>
    <definedName name="AkumATFungsi" localSheetId="10">#REF!</definedName>
    <definedName name="AkumATFungsi">#REF!</definedName>
    <definedName name="AkumATJenis" localSheetId="4">#REF!</definedName>
    <definedName name="AkumATJenis" localSheetId="9">#REF!</definedName>
    <definedName name="AkumATJenis" localSheetId="5">#REF!</definedName>
    <definedName name="AkumATJenis" localSheetId="10">#REF!</definedName>
    <definedName name="AkumATJenis">#REF!</definedName>
    <definedName name="ALAMAT" localSheetId="4">#REF!</definedName>
    <definedName name="ALAMAT" localSheetId="5">#REF!</definedName>
    <definedName name="ALAMAT" localSheetId="10">#REF!</definedName>
    <definedName name="ALAMAT">#REF!</definedName>
    <definedName name="an" localSheetId="4">[18]JAN09!#REF!</definedName>
    <definedName name="an" localSheetId="5">[18]JAN09!#REF!</definedName>
    <definedName name="an" localSheetId="10">[18]JAN09!#REF!</definedName>
    <definedName name="an">[18]JAN09!#REF!</definedName>
    <definedName name="analisa" localSheetId="4">#REF!</definedName>
    <definedName name="analisa" localSheetId="9">#REF!</definedName>
    <definedName name="analisa" localSheetId="5">#REF!</definedName>
    <definedName name="analisa" localSheetId="6">#REF!</definedName>
    <definedName name="analisa" localSheetId="10">#REF!</definedName>
    <definedName name="analisa">#REF!</definedName>
    <definedName name="AnalisaPenjualan" localSheetId="4">#REF!</definedName>
    <definedName name="AnalisaPenjualan" localSheetId="9">#REF!</definedName>
    <definedName name="AnalisaPenjualan" localSheetId="5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4">[20]JAN09!#REF!</definedName>
    <definedName name="and" localSheetId="9">[20]JAN09!#REF!</definedName>
    <definedName name="and" localSheetId="5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4">[18]JAN09!#REF!</definedName>
    <definedName name="andrea" localSheetId="9">[18]JAN09!#REF!</definedName>
    <definedName name="andrea" localSheetId="5">[18]JAN09!#REF!</definedName>
    <definedName name="andrea">[18]JAN09!#REF!</definedName>
    <definedName name="APRIL92" localSheetId="4">#REF!</definedName>
    <definedName name="APRIL92" localSheetId="9">#REF!</definedName>
    <definedName name="APRIL92" localSheetId="5">#REF!</definedName>
    <definedName name="APRIL92" localSheetId="6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4">#REF!</definedName>
    <definedName name="area_print" localSheetId="9">#REF!</definedName>
    <definedName name="area_print" localSheetId="5">#REF!</definedName>
    <definedName name="area_print" localSheetId="6">#REF!</definedName>
    <definedName name="area_print" localSheetId="10">#REF!</definedName>
    <definedName name="area_print">#REF!</definedName>
    <definedName name="Area_print_Mi" localSheetId="4">#REF!</definedName>
    <definedName name="Area_print_Mi" localSheetId="9">#REF!</definedName>
    <definedName name="Area_print_Mi" localSheetId="5">#REF!</definedName>
    <definedName name="Area_print_Mi" localSheetId="10">#REF!</definedName>
    <definedName name="Area_print_Mi">#REF!</definedName>
    <definedName name="area_print1" localSheetId="4">#REF!</definedName>
    <definedName name="area_print1" localSheetId="9">#REF!</definedName>
    <definedName name="area_print1" localSheetId="5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4">#REF!</definedName>
    <definedName name="AREATAPRKAP" localSheetId="9">#REF!</definedName>
    <definedName name="AREATAPRKAP" localSheetId="5">#REF!</definedName>
    <definedName name="AREATAPRKAP" localSheetId="6">#REF!</definedName>
    <definedName name="AREATAPRKAP" localSheetId="10">#REF!</definedName>
    <definedName name="AREATAPRKAP">#REF!</definedName>
    <definedName name="arest" localSheetId="4">#REF!</definedName>
    <definedName name="arest" localSheetId="9">#REF!</definedName>
    <definedName name="arest" localSheetId="5">#REF!</definedName>
    <definedName name="arest" localSheetId="10">#REF!</definedName>
    <definedName name="arest">#REF!</definedName>
    <definedName name="arus" localSheetId="4">#REF!</definedName>
    <definedName name="arus" localSheetId="9">#REF!</definedName>
    <definedName name="arus" localSheetId="5">#REF!</definedName>
    <definedName name="arus" localSheetId="10">#REF!</definedName>
    <definedName name="arus">#REF!</definedName>
    <definedName name="ArusKas" localSheetId="4">#REF!</definedName>
    <definedName name="ArusKas" localSheetId="9">#REF!</definedName>
    <definedName name="ArusKas" localSheetId="5">#REF!</definedName>
    <definedName name="ArusKas" localSheetId="10">#REF!</definedName>
    <definedName name="ArusKas">#REF!</definedName>
    <definedName name="AS2DocOpenMode" hidden="1">"AS2DocumentBrowse"</definedName>
    <definedName name="ASASA" localSheetId="4">#REF!</definedName>
    <definedName name="ASASA" localSheetId="9">#REF!</definedName>
    <definedName name="ASASA" localSheetId="5">#REF!</definedName>
    <definedName name="ASASA" localSheetId="6">#REF!</definedName>
    <definedName name="ASASA" localSheetId="10">#REF!</definedName>
    <definedName name="ASASA">#REF!</definedName>
    <definedName name="asasdasd" localSheetId="4" hidden="1">{#N/A,#N/A,FALSE,"M.42"}</definedName>
    <definedName name="asasdasd" localSheetId="9" hidden="1">{#N/A,#N/A,FALSE,"M.42"}</definedName>
    <definedName name="asasdasd" localSheetId="5" hidden="1">{#N/A,#N/A,FALSE,"M.42"}</definedName>
    <definedName name="asasdasd" localSheetId="6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4">#REF!</definedName>
    <definedName name="Asumsi" localSheetId="9">#REF!</definedName>
    <definedName name="Asumsi" localSheetId="5">#REF!</definedName>
    <definedName name="Asumsi" localSheetId="10">#REF!</definedName>
    <definedName name="Asumsi">#REF!</definedName>
    <definedName name="ATFungsi" localSheetId="4">#REF!</definedName>
    <definedName name="ATFungsi" localSheetId="9">#REF!</definedName>
    <definedName name="ATFungsi" localSheetId="5">#REF!</definedName>
    <definedName name="ATFungsi" localSheetId="10">#REF!</definedName>
    <definedName name="ATFungsi">#REF!</definedName>
    <definedName name="ATJenis" localSheetId="4">#REF!</definedName>
    <definedName name="ATJenis" localSheetId="9">#REF!</definedName>
    <definedName name="ATJenis" localSheetId="5">#REF!</definedName>
    <definedName name="ATJenis" localSheetId="10">#REF!</definedName>
    <definedName name="ATJenis">#REF!</definedName>
    <definedName name="aw" localSheetId="4" hidden="1">{#N/A,#N/A,FALSE,"M.42"}</definedName>
    <definedName name="aw" localSheetId="9" hidden="1">{#N/A,#N/A,FALSE,"M.42"}</definedName>
    <definedName name="aw" localSheetId="5" hidden="1">{#N/A,#N/A,FALSE,"M.42"}</definedName>
    <definedName name="aw" localSheetId="6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4">#REF!</definedName>
    <definedName name="B" localSheetId="9">#REF!</definedName>
    <definedName name="B" localSheetId="5">#REF!</definedName>
    <definedName name="B" localSheetId="6">#REF!</definedName>
    <definedName name="B" localSheetId="10">#REF!</definedName>
    <definedName name="B">#REF!</definedName>
    <definedName name="ba" localSheetId="4">[22]Usulan!#REF!</definedName>
    <definedName name="ba" localSheetId="9">[22]Usulan!#REF!</definedName>
    <definedName name="ba" localSheetId="5">[22]Usulan!#REF!</definedName>
    <definedName name="ba" localSheetId="6">[22]Usulan!#REF!</definedName>
    <definedName name="ba" localSheetId="10">[22]Usulan!#REF!</definedName>
    <definedName name="ba">[22]Usulan!#REF!</definedName>
    <definedName name="baba" localSheetId="4">#REF!</definedName>
    <definedName name="baba" localSheetId="9">#REF!</definedName>
    <definedName name="baba" localSheetId="6">#REF!</definedName>
    <definedName name="baba" localSheetId="10">#REF!</definedName>
    <definedName name="baba" localSheetId="11">#REF!</definedName>
    <definedName name="baba">#REF!</definedName>
    <definedName name="Bangsri" localSheetId="4" hidden="1">#REF!</definedName>
    <definedName name="Bangsri" localSheetId="9" hidden="1">#REF!</definedName>
    <definedName name="Bangsri" localSheetId="5" hidden="1">#REF!</definedName>
    <definedName name="Bangsri" localSheetId="10" hidden="1">#REF!</definedName>
    <definedName name="Bangsri" localSheetId="1" hidden="1">#REF!</definedName>
    <definedName name="Bangsri" localSheetId="2" hidden="1">#REF!</definedName>
    <definedName name="Bangsri" localSheetId="3" hidden="1">#REF!</definedName>
    <definedName name="Bangsri" hidden="1">#REF!</definedName>
    <definedName name="bank" localSheetId="4">#REF!</definedName>
    <definedName name="bank" localSheetId="5">#REF!</definedName>
    <definedName name="bank" localSheetId="10">#REF!</definedName>
    <definedName name="bank">#REF!</definedName>
    <definedName name="BAR" localSheetId="4">'[23]FORM-B'!#REF!</definedName>
    <definedName name="BAR" localSheetId="5">'[23]FORM-B'!#REF!</definedName>
    <definedName name="BAR" localSheetId="10">'[23]FORM-B'!#REF!</definedName>
    <definedName name="BAR">'[23]FORM-B'!#REF!</definedName>
    <definedName name="BAR_19" localSheetId="4">'[23]FORM-B'!#REF!</definedName>
    <definedName name="BAR_19" localSheetId="5">'[23]FORM-B'!#REF!</definedName>
    <definedName name="BAR_19">'[23]FORM-B'!#REF!</definedName>
    <definedName name="BARU" localSheetId="4">#REF!</definedName>
    <definedName name="BARU" localSheetId="9">#REF!</definedName>
    <definedName name="BARU" localSheetId="5">#REF!</definedName>
    <definedName name="BARU" localSheetId="6">#REF!</definedName>
    <definedName name="BARU" localSheetId="10">#REF!</definedName>
    <definedName name="BARU">#REF!</definedName>
    <definedName name="Baru_19" localSheetId="4">'[23]FORM-B'!#REF!</definedName>
    <definedName name="Baru_19" localSheetId="9">'[23]FORM-B'!#REF!</definedName>
    <definedName name="Baru_19" localSheetId="5">'[23]FORM-B'!#REF!</definedName>
    <definedName name="Baru_19" localSheetId="6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4">#REF!</definedName>
    <definedName name="Bayar_Tepsco_jpy" localSheetId="9">#REF!</definedName>
    <definedName name="Bayar_Tepsco_jpy" localSheetId="5">#REF!</definedName>
    <definedName name="Bayar_Tepsco_jpy" localSheetId="6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4" hidden="1">{#N/A,#N/A,FALSE,"M.41"}</definedName>
    <definedName name="bbb" localSheetId="9" hidden="1">{#N/A,#N/A,FALSE,"M.41"}</definedName>
    <definedName name="bbb" localSheetId="5" hidden="1">{#N/A,#N/A,FALSE,"M.41"}</definedName>
    <definedName name="bbb" localSheetId="6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4">#REF!</definedName>
    <definedName name="BEBANKDS" localSheetId="9">#REF!</definedName>
    <definedName name="BEBANKDS" localSheetId="5">#REF!</definedName>
    <definedName name="BEBANKDS" localSheetId="6">#REF!</definedName>
    <definedName name="BEBANKDS" localSheetId="10">#REF!</definedName>
    <definedName name="BEBANKDS">#REF!</definedName>
    <definedName name="BEBANSLG" localSheetId="4">#REF!</definedName>
    <definedName name="BEBANSLG" localSheetId="9">#REF!</definedName>
    <definedName name="BEBANSLG" localSheetId="5">#REF!</definedName>
    <definedName name="BEBANSLG" localSheetId="10">#REF!</definedName>
    <definedName name="BEBANSLG">#REF!</definedName>
    <definedName name="BEBANSMG" localSheetId="4">#REF!</definedName>
    <definedName name="BEBANSMG" localSheetId="9">#REF!</definedName>
    <definedName name="BEBANSMG" localSheetId="5">#REF!</definedName>
    <definedName name="BEBANSMG" localSheetId="10">#REF!</definedName>
    <definedName name="BEBANSMG">#REF!</definedName>
    <definedName name="bf" localSheetId="4" hidden="1">{#N/A,#N/A,FALSE,"M.01";#N/A,#N/A,FALSE,"M.01"}</definedName>
    <definedName name="bf" localSheetId="9" hidden="1">{#N/A,#N/A,FALSE,"M.01";#N/A,#N/A,FALSE,"M.01"}</definedName>
    <definedName name="bf" localSheetId="5" hidden="1">{#N/A,#N/A,FALSE,"M.01";#N/A,#N/A,FALSE,"M.01"}</definedName>
    <definedName name="bf" localSheetId="6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4" hidden="1">{#N/A,#N/A,FALSE,"M.01";#N/A,#N/A,FALSE,"M.01"}</definedName>
    <definedName name="bg" localSheetId="9" hidden="1">{#N/A,#N/A,FALSE,"M.01";#N/A,#N/A,FALSE,"M.01"}</definedName>
    <definedName name="bg" localSheetId="5" hidden="1">{#N/A,#N/A,FALSE,"M.01";#N/A,#N/A,FALSE,"M.01"}</definedName>
    <definedName name="bg" localSheetId="6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4">#REF!</definedName>
    <definedName name="BHVHY" localSheetId="9">#REF!</definedName>
    <definedName name="BHVHY" localSheetId="5">#REF!</definedName>
    <definedName name="BHVHY" localSheetId="6">#REF!</definedName>
    <definedName name="BHVHY" localSheetId="10">#REF!</definedName>
    <definedName name="BHVHY">#REF!</definedName>
    <definedName name="Biak" localSheetId="4" hidden="1">{#N/A,#N/A,FALSE,"M.31"}</definedName>
    <definedName name="Biak" localSheetId="9" hidden="1">{#N/A,#N/A,FALSE,"M.31"}</definedName>
    <definedName name="Biak" localSheetId="5" hidden="1">{#N/A,#N/A,FALSE,"M.31"}</definedName>
    <definedName name="Biak" localSheetId="6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4" hidden="1">{#N/A,#N/A,FALSE,"M.01"}</definedName>
    <definedName name="BIAYA" localSheetId="9" hidden="1">{#N/A,#N/A,FALSE,"M.01"}</definedName>
    <definedName name="BIAYA" localSheetId="5" hidden="1">{#N/A,#N/A,FALSE,"M.01"}</definedName>
    <definedName name="BIAYA" localSheetId="6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4">#REF!</definedName>
    <definedName name="BiInvest" localSheetId="9">#REF!</definedName>
    <definedName name="BiInvest" localSheetId="5">#REF!</definedName>
    <definedName name="BiInvest" localSheetId="6">#REF!</definedName>
    <definedName name="BiInvest" localSheetId="10">#REF!</definedName>
    <definedName name="BiInvest">#REF!</definedName>
    <definedName name="BiLuOp">'[25]BiLuOp(14)'!$B$1:$G$49</definedName>
    <definedName name="BIM" localSheetId="4">[2]prod03!#REF!</definedName>
    <definedName name="BIM" localSheetId="9">#REF!</definedName>
    <definedName name="BIM" localSheetId="5">[2]prod03!#REF!</definedName>
    <definedName name="BIM" localSheetId="6">#REF!</definedName>
    <definedName name="BIM" localSheetId="10">#REF!</definedName>
    <definedName name="BIM" localSheetId="11">#REF!</definedName>
    <definedName name="BIM">#REF!</definedName>
    <definedName name="bima3" localSheetId="4" hidden="1">{#N/A,#N/A,FALSE,"M.02"}</definedName>
    <definedName name="bima3" localSheetId="9" hidden="1">{#N/A,#N/A,FALSE,"M.02"}</definedName>
    <definedName name="bima3" localSheetId="5" hidden="1">{#N/A,#N/A,FALSE,"M.02"}</definedName>
    <definedName name="bima3" localSheetId="6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4" hidden="1">{#N/A,#N/A,FALSE,"M.02"}</definedName>
    <definedName name="bjm" localSheetId="9" hidden="1">{#N/A,#N/A,FALSE,"M.02"}</definedName>
    <definedName name="bjm" localSheetId="5" hidden="1">{#N/A,#N/A,FALSE,"M.02"}</definedName>
    <definedName name="bjm" localSheetId="6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4" hidden="1">{#N/A,#N/A,FALSE,"M.32"}</definedName>
    <definedName name="bk" localSheetId="9" hidden="1">{#N/A,#N/A,FALSE,"M.32"}</definedName>
    <definedName name="bk" localSheetId="5" hidden="1">{#N/A,#N/A,FALSE,"M.32"}</definedName>
    <definedName name="bk" localSheetId="6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4">[27]Uraian!#REF!</definedName>
    <definedName name="bkimia4v" localSheetId="5">[27]Uraian!#REF!</definedName>
    <definedName name="bkimia4v">[27]Uraian!#REF!</definedName>
    <definedName name="BlanksRange">'[21]Working Page'!$F$53:$F$85</definedName>
    <definedName name="bn" localSheetId="4">#REF!</definedName>
    <definedName name="bn" localSheetId="9">#REF!</definedName>
    <definedName name="bn" localSheetId="5">#REF!</definedName>
    <definedName name="bn" localSheetId="6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4" hidden="1">{#N/A,#N/A,FALSE,"M.01";#N/A,#N/A,FALSE,"M.01"}</definedName>
    <definedName name="BUANG" localSheetId="9" hidden="1">{#N/A,#N/A,FALSE,"M.01";#N/A,#N/A,FALSE,"M.01"}</definedName>
    <definedName name="BUANG" localSheetId="5" hidden="1">{#N/A,#N/A,FALSE,"M.01";#N/A,#N/A,FALSE,"M.01"}</definedName>
    <definedName name="BUANG" localSheetId="6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4" hidden="1">{#N/A,#N/A,FALSE,"M.01";#N/A,#N/A,FALSE,"M.01"}</definedName>
    <definedName name="BUANG1" localSheetId="9" hidden="1">{#N/A,#N/A,FALSE,"M.01";#N/A,#N/A,FALSE,"M.01"}</definedName>
    <definedName name="BUANG1" localSheetId="5" hidden="1">{#N/A,#N/A,FALSE,"M.01";#N/A,#N/A,FALSE,"M.01"}</definedName>
    <definedName name="BUANG1" localSheetId="6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4">#REF!</definedName>
    <definedName name="BukuBesar" localSheetId="9">#REF!</definedName>
    <definedName name="BukuBesar" localSheetId="5">#REF!</definedName>
    <definedName name="BukuBesar" localSheetId="6">#REF!</definedName>
    <definedName name="BukuBesar" localSheetId="10">#REF!</definedName>
    <definedName name="BukuBesar">#REF!</definedName>
    <definedName name="BULAN" localSheetId="9">[28]MENU1!$D$4:$T$15</definedName>
    <definedName name="BULAN" localSheetId="6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4">#REF!</definedName>
    <definedName name="C_" localSheetId="9">#REF!</definedName>
    <definedName name="C_" localSheetId="5">#REF!</definedName>
    <definedName name="C_" localSheetId="6">#REF!</definedName>
    <definedName name="C_" localSheetId="10">#REF!</definedName>
    <definedName name="C_">#REF!</definedName>
    <definedName name="Cab_APJ_3" localSheetId="4" hidden="1">{#N/A,#N/A,FALSE,"M.41"}</definedName>
    <definedName name="Cab_APJ_3" localSheetId="9" hidden="1">{#N/A,#N/A,FALSE,"M.41"}</definedName>
    <definedName name="Cab_APJ_3" localSheetId="5" hidden="1">{#N/A,#N/A,FALSE,"M.41"}</definedName>
    <definedName name="Cab_APJ_3" localSheetId="6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4" hidden="1">{#N/A,#N/A,FALSE,"M.41"}</definedName>
    <definedName name="Cab_APJ4" localSheetId="9" hidden="1">{#N/A,#N/A,FALSE,"M.41"}</definedName>
    <definedName name="Cab_APJ4" localSheetId="5" hidden="1">{#N/A,#N/A,FALSE,"M.41"}</definedName>
    <definedName name="Cab_APJ4" localSheetId="6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4" hidden="1">{#N/A,#N/A,FALSE,"M.41"}</definedName>
    <definedName name="CAB_BRB1" localSheetId="9" hidden="1">{#N/A,#N/A,FALSE,"M.41"}</definedName>
    <definedName name="CAB_BRB1" localSheetId="5" hidden="1">{#N/A,#N/A,FALSE,"M.41"}</definedName>
    <definedName name="CAB_BRB1" localSheetId="6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4">#REF!</definedName>
    <definedName name="CABANG" localSheetId="9">#REF!</definedName>
    <definedName name="CABANG" localSheetId="5">#REF!</definedName>
    <definedName name="CABANG" localSheetId="6">#REF!</definedName>
    <definedName name="CABANG" localSheetId="10">#REF!</definedName>
    <definedName name="CABANG">#REF!</definedName>
    <definedName name="CBJM" localSheetId="4" hidden="1">{#N/A,#N/A,FALSE,"M.01";#N/A,#N/A,FALSE,"M.01"}</definedName>
    <definedName name="CBJM" localSheetId="9" hidden="1">{#N/A,#N/A,FALSE,"M.01";#N/A,#N/A,FALSE,"M.01"}</definedName>
    <definedName name="CBJM" localSheetId="5" hidden="1">{#N/A,#N/A,FALSE,"M.01";#N/A,#N/A,FALSE,"M.01"}</definedName>
    <definedName name="CBJM" localSheetId="6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4" hidden="1">{#N/A,#N/A,FALSE,"M.02"}</definedName>
    <definedName name="CBRB" localSheetId="9" hidden="1">{#N/A,#N/A,FALSE,"M.02"}</definedName>
    <definedName name="CBRB" localSheetId="5" hidden="1">{#N/A,#N/A,FALSE,"M.02"}</definedName>
    <definedName name="CBRB" localSheetId="6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4" hidden="1">#REF!</definedName>
    <definedName name="CCC" localSheetId="9" hidden="1">#REF!</definedName>
    <definedName name="CCC" localSheetId="6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4">#REF!</definedName>
    <definedName name="cccccccccc" localSheetId="9">#REF!</definedName>
    <definedName name="cccccccccc" localSheetId="5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4">#REF!</definedName>
    <definedName name="cetak" localSheetId="9">#REF!</definedName>
    <definedName name="cetak" localSheetId="5">#REF!</definedName>
    <definedName name="cetak" localSheetId="6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4">#REF!</definedName>
    <definedName name="cibinong" localSheetId="9">#REF!</definedName>
    <definedName name="cibinong" localSheetId="5">#REF!</definedName>
    <definedName name="cibinong" localSheetId="6">#REF!</definedName>
    <definedName name="cibinong" localSheetId="10">#REF!</definedName>
    <definedName name="cibinong">#REF!</definedName>
    <definedName name="CITRA" localSheetId="4">#REF!</definedName>
    <definedName name="CITRA" localSheetId="9">#REF!</definedName>
    <definedName name="CITRA" localSheetId="5">#REF!</definedName>
    <definedName name="CITRA" localSheetId="10">#REF!</definedName>
    <definedName name="CITRA">#REF!</definedName>
    <definedName name="CKTB" localSheetId="4" hidden="1">{#N/A,#N/A,FALSE,"M.31"}</definedName>
    <definedName name="CKTB" localSheetId="9" hidden="1">{#N/A,#N/A,FALSE,"M.31"}</definedName>
    <definedName name="CKTB" localSheetId="5" hidden="1">{#N/A,#N/A,FALSE,"M.31"}</definedName>
    <definedName name="CKTB" localSheetId="6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4" hidden="1">{#N/A,#N/A,FALSE,"M.41"}</definedName>
    <definedName name="coba" localSheetId="9" hidden="1">{#N/A,#N/A,FALSE,"M.41"}</definedName>
    <definedName name="coba" localSheetId="5" hidden="1">{#N/A,#N/A,FALSE,"M.41"}</definedName>
    <definedName name="coba" localSheetId="6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4">#REF!</definedName>
    <definedName name="COLR" localSheetId="9">#REF!</definedName>
    <definedName name="COLR" localSheetId="5">#REF!</definedName>
    <definedName name="COLR" localSheetId="6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4">#REF!</definedName>
    <definedName name="COREALLR" localSheetId="9">#REF!</definedName>
    <definedName name="COREALLR" localSheetId="5">#REF!</definedName>
    <definedName name="COREALLR" localSheetId="6">#REF!</definedName>
    <definedName name="COREALLR" localSheetId="10">#REF!</definedName>
    <definedName name="COREALLR">#REF!</definedName>
    <definedName name="COUNTER" localSheetId="4">#REF!</definedName>
    <definedName name="COUNTER" localSheetId="9">#REF!</definedName>
    <definedName name="COUNTER" localSheetId="5">#REF!</definedName>
    <definedName name="COUNTER" localSheetId="10">#REF!</definedName>
    <definedName name="COUNTER">#REF!</definedName>
    <definedName name="Cover" localSheetId="4">#REF!</definedName>
    <definedName name="Cover" localSheetId="9">#REF!</definedName>
    <definedName name="Cover" localSheetId="5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4">#REF!</definedName>
    <definedName name="_xlnm.Criteria" localSheetId="9">#REF!</definedName>
    <definedName name="_xlnm.Criteria" localSheetId="5">#REF!</definedName>
    <definedName name="_xlnm.Criteria" localSheetId="10">#REF!</definedName>
    <definedName name="_xlnm.Criteria" localSheetId="1">#REF!</definedName>
    <definedName name="_xlnm.Criteria" localSheetId="2">#REF!</definedName>
    <definedName name="_xlnm.Criteria" localSheetId="3">#REF!</definedName>
    <definedName name="_xlnm.Criteria">#REF!</definedName>
    <definedName name="Criteria_MI" localSheetId="4">#REF!</definedName>
    <definedName name="Criteria_MI" localSheetId="9">#REF!</definedName>
    <definedName name="Criteria_MI" localSheetId="5">#REF!</definedName>
    <definedName name="Criteria_MI" localSheetId="10">#REF!</definedName>
    <definedName name="Criteria_MI">#REF!</definedName>
    <definedName name="csa" localSheetId="4">[18]JAN09!#REF!</definedName>
    <definedName name="csa" localSheetId="5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4">#REF!</definedName>
    <definedName name="D" localSheetId="9">#REF!</definedName>
    <definedName name="D" localSheetId="5">#REF!</definedName>
    <definedName name="D" localSheetId="6">#REF!</definedName>
    <definedName name="D" localSheetId="10">#REF!</definedName>
    <definedName name="D">#REF!</definedName>
    <definedName name="DAF13A" localSheetId="4">#REF!</definedName>
    <definedName name="DAF13A" localSheetId="9">#REF!</definedName>
    <definedName name="DAF13A" localSheetId="5">#REF!</definedName>
    <definedName name="DAF13A" localSheetId="10">#REF!</definedName>
    <definedName name="DAF13A">#REF!</definedName>
    <definedName name="DAF13B" localSheetId="4">#REF!</definedName>
    <definedName name="DAF13B" localSheetId="9">#REF!</definedName>
    <definedName name="DAF13B" localSheetId="5">#REF!</definedName>
    <definedName name="DAF13B" localSheetId="10">#REF!</definedName>
    <definedName name="DAF13B">#REF!</definedName>
    <definedName name="DAF14A" localSheetId="4">#REF!</definedName>
    <definedName name="DAF14A" localSheetId="9">#REF!</definedName>
    <definedName name="DAF14A" localSheetId="5">#REF!</definedName>
    <definedName name="DAF14A" localSheetId="10">#REF!</definedName>
    <definedName name="DAF14A">#REF!</definedName>
    <definedName name="DAF14B" localSheetId="4">#REF!</definedName>
    <definedName name="DAF14B" localSheetId="9">#REF!</definedName>
    <definedName name="DAF14B" localSheetId="5">#REF!</definedName>
    <definedName name="DAF14B" localSheetId="10">#REF!</definedName>
    <definedName name="DAF14B">#REF!</definedName>
    <definedName name="DAF14C" localSheetId="4">#REF!</definedName>
    <definedName name="DAF14C" localSheetId="9">#REF!</definedName>
    <definedName name="DAF14C" localSheetId="5">#REF!</definedName>
    <definedName name="DAF14C" localSheetId="10">#REF!</definedName>
    <definedName name="DAF14C">#REF!</definedName>
    <definedName name="DAF14D" localSheetId="4">#REF!</definedName>
    <definedName name="DAF14D" localSheetId="9">#REF!</definedName>
    <definedName name="DAF14D" localSheetId="5">#REF!</definedName>
    <definedName name="DAF14D" localSheetId="10">#REF!</definedName>
    <definedName name="DAF14D">#REF!</definedName>
    <definedName name="DAF14E" localSheetId="4">#REF!</definedName>
    <definedName name="DAF14E" localSheetId="9">#REF!</definedName>
    <definedName name="DAF14E" localSheetId="5">#REF!</definedName>
    <definedName name="DAF14E" localSheetId="10">#REF!</definedName>
    <definedName name="DAF14E">#REF!</definedName>
    <definedName name="Dampak" localSheetId="4">#REF!</definedName>
    <definedName name="Dampak" localSheetId="9">#REF!</definedName>
    <definedName name="Dampak" localSheetId="5">#REF!</definedName>
    <definedName name="Dampak" localSheetId="10">#REF!</definedName>
    <definedName name="Dampak">#REF!</definedName>
    <definedName name="danny">#N/A</definedName>
    <definedName name="dasf" localSheetId="4">#REF!</definedName>
    <definedName name="dasf" localSheetId="9">#REF!</definedName>
    <definedName name="dasf" localSheetId="6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4">#REF!</definedName>
    <definedName name="DATA309" localSheetId="9">#REF!</definedName>
    <definedName name="DATA309" localSheetId="5">#REF!</definedName>
    <definedName name="DATA309" localSheetId="6">#REF!</definedName>
    <definedName name="DATA309" localSheetId="10">#REF!</definedName>
    <definedName name="DATA309">#REF!</definedName>
    <definedName name="_xlnm.Database" localSheetId="4">#REF!</definedName>
    <definedName name="_xlnm.Database" localSheetId="9">#REF!</definedName>
    <definedName name="_xlnm.Database" localSheetId="5">#REF!</definedName>
    <definedName name="_xlnm.Database" localSheetId="10">#REF!</definedName>
    <definedName name="_xlnm.Database" localSheetId="1">#REF!</definedName>
    <definedName name="_xlnm.Database" localSheetId="2">#REF!</definedName>
    <definedName name="_xlnm.Database" localSheetId="3">#REF!</definedName>
    <definedName name="_xlnm.Database">#REF!</definedName>
    <definedName name="Database_MI" localSheetId="4">#REF!</definedName>
    <definedName name="Database_MI" localSheetId="5">#REF!</definedName>
    <definedName name="Database_MI" localSheetId="10">#REF!</definedName>
    <definedName name="Database_MI">#REF!</definedName>
    <definedName name="DAWDFAFD" localSheetId="4">[33]Sheet5!#REF!</definedName>
    <definedName name="DAWDFAFD" localSheetId="5">[33]Sheet5!#REF!</definedName>
    <definedName name="DAWDFAFD" localSheetId="10">[33]Sheet5!#REF!</definedName>
    <definedName name="DAWDFAFD">[33]Sheet5!#REF!</definedName>
    <definedName name="DBGGNSMG" localSheetId="4">#REF!</definedName>
    <definedName name="DBGGNSMG" localSheetId="9">#REF!</definedName>
    <definedName name="DBGGNSMG" localSheetId="5">#REF!</definedName>
    <definedName name="DBGGNSMG" localSheetId="6">#REF!</definedName>
    <definedName name="DBGGNSMG" localSheetId="10">#REF!</definedName>
    <definedName name="DBGGNSMG">#REF!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4">[38]JAN07!#REF!</definedName>
    <definedName name="dc" localSheetId="9">[39]JAN07!#REF!</definedName>
    <definedName name="dc" localSheetId="5">[38]JAN07!#REF!</definedName>
    <definedName name="dc" localSheetId="6">[39]JAN07!#REF!</definedName>
    <definedName name="dc">[39]JAN07!#REF!</definedName>
    <definedName name="dd" localSheetId="4" hidden="1">{#N/A,#N/A,FALSE,"M.42"}</definedName>
    <definedName name="dd" localSheetId="9" hidden="1">{#N/A,#N/A,FALSE,"M.42"}</definedName>
    <definedName name="dd" localSheetId="5" hidden="1">{#N/A,#N/A,FALSE,"M.42"}</definedName>
    <definedName name="dd" localSheetId="6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4" hidden="1">[5]DExp.Lmb!#REF!</definedName>
    <definedName name="DDD" localSheetId="5" hidden="1">[5]DExp.Lmb!#REF!</definedName>
    <definedName name="DDD" hidden="1">[5]DExp.Lmb!#REF!</definedName>
    <definedName name="DEN" localSheetId="4">[2]prod03!#REF!</definedName>
    <definedName name="DEN" localSheetId="5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4" hidden="1">{#N/A,#N/A,FALSE,"M.42"}</definedName>
    <definedName name="dfssfdhn" localSheetId="9" hidden="1">{#N/A,#N/A,FALSE,"M.42"}</definedName>
    <definedName name="dfssfdhn" localSheetId="5" hidden="1">{#N/A,#N/A,FALSE,"M.42"}</definedName>
    <definedName name="dfssfdhn" localSheetId="6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4" hidden="1">{#N/A,#N/A,FALSE,"M.41"}</definedName>
    <definedName name="dgx" localSheetId="9" hidden="1">{#N/A,#N/A,FALSE,"M.41"}</definedName>
    <definedName name="dgx" localSheetId="5" hidden="1">{#N/A,#N/A,FALSE,"M.41"}</definedName>
    <definedName name="dgx" localSheetId="6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4">[2]prod03!#REF!</definedName>
    <definedName name="DIL" localSheetId="5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4">#REF!</definedName>
    <definedName name="DQDQWDQWDQWD" localSheetId="9">#REF!</definedName>
    <definedName name="DQDQWDQWDQWD" localSheetId="5">#REF!</definedName>
    <definedName name="DQDQWDQWDQWD" localSheetId="6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4" hidden="1">{#N/A,#N/A,FALSE,"M.02"}</definedName>
    <definedName name="ds" localSheetId="9" hidden="1">{#N/A,#N/A,FALSE,"M.02"}</definedName>
    <definedName name="ds" localSheetId="5" hidden="1">{#N/A,#N/A,FALSE,"M.02"}</definedName>
    <definedName name="ds" localSheetId="6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4" hidden="1">{#N/A,#N/A,FALSE,"M.31"}</definedName>
    <definedName name="DSD" localSheetId="9" hidden="1">{#N/A,#N/A,FALSE,"M.31"}</definedName>
    <definedName name="DSD" localSheetId="5" hidden="1">{#N/A,#N/A,FALSE,"M.31"}</definedName>
    <definedName name="DSD" localSheetId="6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4" hidden="1">{#N/A,#N/A,FALSE,"M.31"}</definedName>
    <definedName name="dyah" localSheetId="9" hidden="1">{#N/A,#N/A,FALSE,"M.31"}</definedName>
    <definedName name="dyah" localSheetId="5" hidden="1">{#N/A,#N/A,FALSE,"M.31"}</definedName>
    <definedName name="dyah" localSheetId="6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4">#REF!</definedName>
    <definedName name="E" localSheetId="9">#REF!</definedName>
    <definedName name="E" localSheetId="5">#REF!</definedName>
    <definedName name="E" localSheetId="6">#REF!</definedName>
    <definedName name="E" localSheetId="10">#REF!</definedName>
    <definedName name="E">#REF!</definedName>
    <definedName name="EHM" localSheetId="4" hidden="1">#REF!</definedName>
    <definedName name="EHM" localSheetId="9" hidden="1">#REF!</definedName>
    <definedName name="EHM" localSheetId="5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4">[2]prod03!#REF!</definedName>
    <definedName name="END" localSheetId="9">[2]prod03!#REF!</definedName>
    <definedName name="END" localSheetId="5">[2]prod03!#REF!</definedName>
    <definedName name="END" localSheetId="6">[2]prod03!#REF!</definedName>
    <definedName name="END">[2]prod03!#REF!</definedName>
    <definedName name="er" localSheetId="4" hidden="1">{#N/A,#N/A,FALSE,"M.41"}</definedName>
    <definedName name="er" localSheetId="9" hidden="1">{#N/A,#N/A,FALSE,"M.41"}</definedName>
    <definedName name="er" localSheetId="5" hidden="1">{#N/A,#N/A,FALSE,"M.41"}</definedName>
    <definedName name="er" localSheetId="6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4" hidden="1">{#N/A,#N/A,FALSE,"M.34"}</definedName>
    <definedName name="ew" localSheetId="9" hidden="1">{#N/A,#N/A,FALSE,"M.34"}</definedName>
    <definedName name="ew" localSheetId="5" hidden="1">{#N/A,#N/A,FALSE,"M.34"}</definedName>
    <definedName name="ew" localSheetId="6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4">#REF!</definedName>
    <definedName name="ewr" localSheetId="9">#REF!</definedName>
    <definedName name="ewr" localSheetId="5">#REF!</definedName>
    <definedName name="ewr" localSheetId="6">#REF!</definedName>
    <definedName name="ewr" localSheetId="10">#REF!</definedName>
    <definedName name="ewr">#REF!</definedName>
    <definedName name="ewrt" localSheetId="4" hidden="1">{#N/A,#N/A,FALSE,"M.33"}</definedName>
    <definedName name="ewrt" localSheetId="9" hidden="1">{#N/A,#N/A,FALSE,"M.33"}</definedName>
    <definedName name="ewrt" localSheetId="5" hidden="1">{#N/A,#N/A,FALSE,"M.33"}</definedName>
    <definedName name="ewrt" localSheetId="6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4">#REF!</definedName>
    <definedName name="Excel_BuiltIn_Print_Area" localSheetId="9">#REF!</definedName>
    <definedName name="Excel_BuiltIn_Print_Area" localSheetId="5">#REF!</definedName>
    <definedName name="Excel_BuiltIn_Print_Area" localSheetId="6">#REF!</definedName>
    <definedName name="Excel_BuiltIn_Print_Area" localSheetId="10">#REF!</definedName>
    <definedName name="Excel_BuiltIn_Print_Area">#REF!</definedName>
    <definedName name="Excel_BuiltIn_Print_Area_1" localSheetId="4">#REF!</definedName>
    <definedName name="Excel_BuiltIn_Print_Area_1" localSheetId="9">#REF!</definedName>
    <definedName name="Excel_BuiltIn_Print_Area_1" localSheetId="5">#REF!</definedName>
    <definedName name="Excel_BuiltIn_Print_Area_1" localSheetId="10">#REF!</definedName>
    <definedName name="Excel_BuiltIn_Print_Area_1">#REF!</definedName>
    <definedName name="Excel_BuiltIn_Print_Area_2" localSheetId="4">#REF!</definedName>
    <definedName name="Excel_BuiltIn_Print_Area_2" localSheetId="5">#REF!</definedName>
    <definedName name="Excel_BuiltIn_Print_Area_2" localSheetId="10">#REF!</definedName>
    <definedName name="Excel_BuiltIn_Print_Area_2">#REF!</definedName>
    <definedName name="Excel_BuiltIn_Print_Area_3" localSheetId="4">#REF!</definedName>
    <definedName name="Excel_BuiltIn_Print_Area_3" localSheetId="9">#REF!</definedName>
    <definedName name="Excel_BuiltIn_Print_Area_3" localSheetId="5">#REF!</definedName>
    <definedName name="Excel_BuiltIn_Print_Area_3" localSheetId="10">#REF!</definedName>
    <definedName name="Excel_BuiltIn_Print_Area_3">#REF!</definedName>
    <definedName name="Excel_BuiltIn_Print_Area_4" localSheetId="4">#REF!</definedName>
    <definedName name="Excel_BuiltIn_Print_Area_4" localSheetId="9">#REF!</definedName>
    <definedName name="Excel_BuiltIn_Print_Area_4" localSheetId="5">#REF!</definedName>
    <definedName name="Excel_BuiltIn_Print_Area_4" localSheetId="10">#REF!</definedName>
    <definedName name="Excel_BuiltIn_Print_Area_4">#REF!</definedName>
    <definedName name="Excel_BuiltIn_Print_Area_5" localSheetId="4">#REF!</definedName>
    <definedName name="Excel_BuiltIn_Print_Area_5" localSheetId="9">#REF!</definedName>
    <definedName name="Excel_BuiltIn_Print_Area_5" localSheetId="5">#REF!</definedName>
    <definedName name="Excel_BuiltIn_Print_Area_5" localSheetId="10">#REF!</definedName>
    <definedName name="Excel_BuiltIn_Print_Area_5">#REF!</definedName>
    <definedName name="Excel_BuiltIn_Print_Area_6" localSheetId="4">#REF!</definedName>
    <definedName name="Excel_BuiltIn_Print_Area_6" localSheetId="9">#REF!</definedName>
    <definedName name="Excel_BuiltIn_Print_Area_6" localSheetId="5">#REF!</definedName>
    <definedName name="Excel_BuiltIn_Print_Area_6" localSheetId="10">#REF!</definedName>
    <definedName name="Excel_BuiltIn_Print_Area_6">#REF!</definedName>
    <definedName name="Excel_BuiltIn_Print_Area_7" localSheetId="4">#REF!</definedName>
    <definedName name="Excel_BuiltIn_Print_Area_7" localSheetId="9">#REF!</definedName>
    <definedName name="Excel_BuiltIn_Print_Area_7" localSheetId="5">#REF!</definedName>
    <definedName name="Excel_BuiltIn_Print_Area_7" localSheetId="10">#REF!</definedName>
    <definedName name="Excel_BuiltIn_Print_Area_7">#REF!</definedName>
    <definedName name="Excel_BuiltIn_Print_Area_8" localSheetId="4">#REF!</definedName>
    <definedName name="Excel_BuiltIn_Print_Area_8" localSheetId="9">#REF!</definedName>
    <definedName name="Excel_BuiltIn_Print_Area_8" localSheetId="5">#REF!</definedName>
    <definedName name="Excel_BuiltIn_Print_Area_8" localSheetId="10">#REF!</definedName>
    <definedName name="Excel_BuiltIn_Print_Area_8">#REF!</definedName>
    <definedName name="Excel_BuiltIn_Print_Titles" localSheetId="4">#REF!</definedName>
    <definedName name="Excel_BuiltIn_Print_Titles" localSheetId="9">#REF!</definedName>
    <definedName name="Excel_BuiltIn_Print_Titles" localSheetId="5">#REF!</definedName>
    <definedName name="Excel_BuiltIn_Print_Titles" localSheetId="10">#REF!</definedName>
    <definedName name="Excel_BuiltIn_Print_Titles">#REF!</definedName>
    <definedName name="Excel_BuiltIn_Print_Titles_1" localSheetId="4">#REF!</definedName>
    <definedName name="Excel_BuiltIn_Print_Titles_1" localSheetId="9">#REF!</definedName>
    <definedName name="Excel_BuiltIn_Print_Titles_1" localSheetId="5">#REF!</definedName>
    <definedName name="Excel_BuiltIn_Print_Titles_1" localSheetId="10">#REF!</definedName>
    <definedName name="Excel_BuiltIn_Print_Titles_1">#REF!</definedName>
    <definedName name="Excel_BuiltIn_Print_Titles_19" localSheetId="4">#REF!</definedName>
    <definedName name="Excel_BuiltIn_Print_Titles_19" localSheetId="9">#REF!</definedName>
    <definedName name="Excel_BuiltIn_Print_Titles_19" localSheetId="5">#REF!</definedName>
    <definedName name="Excel_BuiltIn_Print_Titles_19" localSheetId="10">#REF!</definedName>
    <definedName name="Excel_BuiltIn_Print_Titles_19">#REF!</definedName>
    <definedName name="Excel_BuiltIn_Print_Titles_2" localSheetId="4">(#REF!,#REF!)</definedName>
    <definedName name="Excel_BuiltIn_Print_Titles_2" localSheetId="9">(#REF!,#REF!)</definedName>
    <definedName name="Excel_BuiltIn_Print_Titles_2" localSheetId="5">(#REF!,#REF!)</definedName>
    <definedName name="Excel_BuiltIn_Print_Titles_2" localSheetId="6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4">#REF!</definedName>
    <definedName name="_xlnm.Extract" localSheetId="9">#REF!</definedName>
    <definedName name="_xlnm.Extract" localSheetId="5">#REF!</definedName>
    <definedName name="_xlnm.Extract" localSheetId="10">#REF!</definedName>
    <definedName name="_xlnm.Extract" localSheetId="1">#REF!</definedName>
    <definedName name="_xlnm.Extract" localSheetId="2">#REF!</definedName>
    <definedName name="_xlnm.Extract" localSheetId="3">#REF!</definedName>
    <definedName name="_xlnm.Extract">#REF!</definedName>
    <definedName name="Extract_MI" localSheetId="4">#REF!</definedName>
    <definedName name="Extract_MI" localSheetId="9">#REF!</definedName>
    <definedName name="Extract_MI" localSheetId="5">#REF!</definedName>
    <definedName name="Extract_MI" localSheetId="10">#REF!</definedName>
    <definedName name="Extract_MI">#REF!</definedName>
    <definedName name="F" localSheetId="4">#REF!</definedName>
    <definedName name="F" localSheetId="9">#REF!</definedName>
    <definedName name="F" localSheetId="5">#REF!</definedName>
    <definedName name="F" localSheetId="10">#REF!</definedName>
    <definedName name="F">#REF!</definedName>
    <definedName name="FAD" localSheetId="4">#REF!</definedName>
    <definedName name="FAD" localSheetId="9">#REF!</definedName>
    <definedName name="FAD" localSheetId="5">#REF!</definedName>
    <definedName name="FAD" localSheetId="10">#REF!</definedName>
    <definedName name="FAD">#REF!</definedName>
    <definedName name="FADF" localSheetId="4">#REF!</definedName>
    <definedName name="FADF" localSheetId="9">#REF!</definedName>
    <definedName name="FADF" localSheetId="5">#REF!</definedName>
    <definedName name="FADF" localSheetId="10">#REF!</definedName>
    <definedName name="FADF">#REF!</definedName>
    <definedName name="FADS" localSheetId="4">#REF!</definedName>
    <definedName name="FADS" localSheetId="9">#REF!</definedName>
    <definedName name="FADS" localSheetId="5">#REF!</definedName>
    <definedName name="FADS" localSheetId="10">#REF!</definedName>
    <definedName name="FADS">#REF!</definedName>
    <definedName name="FASDF" localSheetId="4">#REF!</definedName>
    <definedName name="FASDF" localSheetId="9">#REF!</definedName>
    <definedName name="FASDF" localSheetId="5">#REF!</definedName>
    <definedName name="FASDF" localSheetId="10">#REF!</definedName>
    <definedName name="FASDF">#REF!</definedName>
    <definedName name="FCO" localSheetId="4">#REF!</definedName>
    <definedName name="FCO" localSheetId="5">#REF!</definedName>
    <definedName name="FCO" localSheetId="10">#REF!</definedName>
    <definedName name="FCO">#REF!</definedName>
    <definedName name="fdf" localSheetId="4" hidden="1">{#N/A,#N/A,FALSE,"M.31"}</definedName>
    <definedName name="fdf" localSheetId="9" hidden="1">{#N/A,#N/A,FALSE,"M.31"}</definedName>
    <definedName name="fdf" localSheetId="5" hidden="1">{#N/A,#N/A,FALSE,"M.31"}</definedName>
    <definedName name="fdf" localSheetId="6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4">[15]JAN07!#REF!</definedName>
    <definedName name="FEEDERGGNKDS" localSheetId="5">[15]JAN07!#REF!</definedName>
    <definedName name="FEEDERGGNKDS">[44]JAN07!#REF!</definedName>
    <definedName name="FEEDERGGNSLG" localSheetId="4">[15]JAN07!#REF!</definedName>
    <definedName name="FEEDERGGNSLG" localSheetId="5">[15]JAN07!#REF!</definedName>
    <definedName name="FEEDERGGNSLG">[44]JAN07!#REF!</definedName>
    <definedName name="FEEDERKDS" localSheetId="4">#REF!</definedName>
    <definedName name="FEEDERKDS" localSheetId="9">#REF!</definedName>
    <definedName name="FEEDERKDS" localSheetId="5">#REF!</definedName>
    <definedName name="FEEDERKDS" localSheetId="6">#REF!</definedName>
    <definedName name="FEEDERKDS" localSheetId="10">#REF!</definedName>
    <definedName name="FEEDERKDS">#REF!</definedName>
    <definedName name="FEEDERSLG" localSheetId="4">#REF!</definedName>
    <definedName name="FEEDERSLG" localSheetId="9">#REF!</definedName>
    <definedName name="FEEDERSLG" localSheetId="5">#REF!</definedName>
    <definedName name="FEEDERSLG" localSheetId="10">#REF!</definedName>
    <definedName name="FEEDERSLG">#REF!</definedName>
    <definedName name="FEEDERSMG" localSheetId="4">#REF!</definedName>
    <definedName name="FEEDERSMG" localSheetId="9">#REF!</definedName>
    <definedName name="FEEDERSMG" localSheetId="5">#REF!</definedName>
    <definedName name="FEEDERSMG" localSheetId="10">#REF!</definedName>
    <definedName name="FEEDERSMG">#REF!</definedName>
    <definedName name="ff" localSheetId="4" hidden="1">{#N/A,#N/A,FALSE,"M.01"}</definedName>
    <definedName name="ff" localSheetId="9" hidden="1">{#N/A,#N/A,FALSE,"M.01"}</definedName>
    <definedName name="ff" localSheetId="5" hidden="1">{#N/A,#N/A,FALSE,"M.01"}</definedName>
    <definedName name="ff" localSheetId="6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4">#REF!</definedName>
    <definedName name="ffe" localSheetId="9">#REF!</definedName>
    <definedName name="ffe" localSheetId="5">#REF!</definedName>
    <definedName name="ffe" localSheetId="6">#REF!</definedName>
    <definedName name="ffe" localSheetId="10">#REF!</definedName>
    <definedName name="ffe">#REF!</definedName>
    <definedName name="fffff" localSheetId="4">#REF!</definedName>
    <definedName name="fffff" localSheetId="9">#REF!</definedName>
    <definedName name="fffff" localSheetId="5">#REF!</definedName>
    <definedName name="fffff" localSheetId="10">#REF!</definedName>
    <definedName name="fffff">#REF!</definedName>
    <definedName name="final" localSheetId="4" hidden="1">{#N/A,#N/A,FALSE,"M.34"}</definedName>
    <definedName name="final" localSheetId="9" hidden="1">{#N/A,#N/A,FALSE,"M.34"}</definedName>
    <definedName name="final" localSheetId="5" hidden="1">{#N/A,#N/A,FALSE,"M.34"}</definedName>
    <definedName name="final" localSheetId="6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4">#REF!</definedName>
    <definedName name="Frekuensi" localSheetId="9">#REF!</definedName>
    <definedName name="Frekuensi" localSheetId="5">#REF!</definedName>
    <definedName name="Frekuensi" localSheetId="6">#REF!</definedName>
    <definedName name="Frekuensi" localSheetId="10">#REF!</definedName>
    <definedName name="Frekuensi">#REF!</definedName>
    <definedName name="FSDF" localSheetId="4">#REF!</definedName>
    <definedName name="FSDF" localSheetId="9">#REF!</definedName>
    <definedName name="FSDF" localSheetId="5">#REF!</definedName>
    <definedName name="FSDF" localSheetId="10">#REF!</definedName>
    <definedName name="FSDF">#REF!</definedName>
    <definedName name="FXXHBGH" localSheetId="4" hidden="1">#REF!</definedName>
    <definedName name="FXXHBGH" localSheetId="9" hidden="1">#REF!</definedName>
    <definedName name="FXXHBGH" localSheetId="5" hidden="1">#REF!</definedName>
    <definedName name="FXXHBGH" localSheetId="10" hidden="1">#REF!</definedName>
    <definedName name="FXXHBGH" localSheetId="1" hidden="1">#REF!</definedName>
    <definedName name="FXXHBGH" localSheetId="2" hidden="1">#REF!</definedName>
    <definedName name="FXXHBGH" localSheetId="3" hidden="1">#REF!</definedName>
    <definedName name="FXXHBGH" hidden="1">#REF!</definedName>
    <definedName name="G">[46]Smg!$I$1:$I$863</definedName>
    <definedName name="gambar" localSheetId="4">#REF!</definedName>
    <definedName name="gambar" localSheetId="9">#REF!</definedName>
    <definedName name="gambar" localSheetId="5">#REF!</definedName>
    <definedName name="gambar" localSheetId="6">#REF!</definedName>
    <definedName name="gambar" localSheetId="10">#REF!</definedName>
    <definedName name="gambar">#REF!</definedName>
    <definedName name="Gambar_2" localSheetId="4" hidden="1">{#N/A,#N/A,FALSE,"M.02"}</definedName>
    <definedName name="Gambar_2" localSheetId="9" hidden="1">{#N/A,#N/A,FALSE,"M.02"}</definedName>
    <definedName name="Gambar_2" localSheetId="5" hidden="1">{#N/A,#N/A,FALSE,"M.02"}</definedName>
    <definedName name="Gambar_2" localSheetId="6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>INDEX(KKO!#REF!,MATCH(KKO!#REF!:KKO!#REF!,0)*2)</definedName>
    <definedName name="gf" localSheetId="4">#REF!</definedName>
    <definedName name="gf" localSheetId="9">#REF!</definedName>
    <definedName name="gf" localSheetId="6">#REF!</definedName>
    <definedName name="gf" localSheetId="10">#REF!</definedName>
    <definedName name="gf" localSheetId="11">#REF!</definedName>
    <definedName name="gf">#REF!</definedName>
    <definedName name="GFHHG" localSheetId="4">#REF!</definedName>
    <definedName name="GFHHG" localSheetId="9">#REF!</definedName>
    <definedName name="GFHHG" localSheetId="5">#REF!</definedName>
    <definedName name="GFHHG" localSheetId="10">#REF!</definedName>
    <definedName name="GFHHG">#REF!</definedName>
    <definedName name="GFRKDS" localSheetId="4">#REF!</definedName>
    <definedName name="GFRKDS" localSheetId="5">#REF!</definedName>
    <definedName name="GFRKDS" localSheetId="10">#REF!</definedName>
    <definedName name="GFRKDS">#REF!</definedName>
    <definedName name="GFRSLG" localSheetId="4">#REF!</definedName>
    <definedName name="GFRSLG" localSheetId="5">#REF!</definedName>
    <definedName name="GFRSLG" localSheetId="10">#REF!</definedName>
    <definedName name="GFRSLG">#REF!</definedName>
    <definedName name="GFRSMG" localSheetId="4">#REF!</definedName>
    <definedName name="GFRSMG" localSheetId="5">#REF!</definedName>
    <definedName name="GFRSMG" localSheetId="10">#REF!</definedName>
    <definedName name="GFRSMG">#REF!</definedName>
    <definedName name="gg" localSheetId="4">#REF!</definedName>
    <definedName name="gg" localSheetId="5">#REF!</definedName>
    <definedName name="gg" localSheetId="10">#REF!</definedName>
    <definedName name="gg">#REF!</definedName>
    <definedName name="ggg" localSheetId="4">#REF!</definedName>
    <definedName name="ggg" localSheetId="5">#REF!</definedName>
    <definedName name="ggg" localSheetId="10">#REF!</definedName>
    <definedName name="ggg">#REF!</definedName>
    <definedName name="grafik" localSheetId="4" hidden="1">{#N/A,#N/A,FALSE,"M.41"}</definedName>
    <definedName name="grafik" localSheetId="9" hidden="1">{#N/A,#N/A,FALSE,"M.41"}</definedName>
    <definedName name="grafik" localSheetId="5" hidden="1">{#N/A,#N/A,FALSE,"M.41"}</definedName>
    <definedName name="grafik" localSheetId="6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4" hidden="1">#REF!</definedName>
    <definedName name="GRAIK" localSheetId="9" hidden="1">#REF!</definedName>
    <definedName name="GRAIK" localSheetId="5" hidden="1">#REF!</definedName>
    <definedName name="GRAIK" localSheetId="6" hidden="1">#REF!</definedName>
    <definedName name="GRAIK" localSheetId="10" hidden="1">#REF!</definedName>
    <definedName name="GRAIK" hidden="1">#REF!</definedName>
    <definedName name="H" localSheetId="4">#REF!</definedName>
    <definedName name="H" localSheetId="9">#REF!</definedName>
    <definedName name="H" localSheetId="5">#REF!</definedName>
    <definedName name="H" localSheetId="10">#REF!</definedName>
    <definedName name="H">#REF!</definedName>
    <definedName name="harga">[48]RAB!$F$12:$J$175</definedName>
    <definedName name="hari" localSheetId="9">[49]Format!$AA$1:$AG$1</definedName>
    <definedName name="hari">[50]Format!$AA$1:$AG$1</definedName>
    <definedName name="HarJaborTRWI" localSheetId="4">#REF!</definedName>
    <definedName name="HarJaborTRWI" localSheetId="9">#REF!</definedName>
    <definedName name="HarJaborTRWI" localSheetId="5">#REF!</definedName>
    <definedName name="HarJaborTRWI" localSheetId="6">#REF!</definedName>
    <definedName name="HarJaborTRWI" localSheetId="10">#REF!</definedName>
    <definedName name="HarJaborTRWI">#REF!</definedName>
    <definedName name="HarJaborTRWII" localSheetId="4">#REF!</definedName>
    <definedName name="HarJaborTRWII" localSheetId="9">#REF!</definedName>
    <definedName name="HarJaborTRWII" localSheetId="5">#REF!</definedName>
    <definedName name="HarJaborTRWII" localSheetId="10">#REF!</definedName>
    <definedName name="HarJaborTRWII">#REF!</definedName>
    <definedName name="HarJaborTRWIII" localSheetId="4">#REF!</definedName>
    <definedName name="HarJaborTRWIII" localSheetId="9">#REF!</definedName>
    <definedName name="HarJaborTRWIII" localSheetId="5">#REF!</definedName>
    <definedName name="HarJaborTRWIII" localSheetId="10">#REF!</definedName>
    <definedName name="HarJaborTRWIII">#REF!</definedName>
    <definedName name="HarJaborTRWIV" localSheetId="4">#REF!</definedName>
    <definedName name="HarJaborTRWIV" localSheetId="9">#REF!</definedName>
    <definedName name="HarJaborTRWIV" localSheetId="5">#REF!</definedName>
    <definedName name="HarJaborTRWIV" localSheetId="10">#REF!</definedName>
    <definedName name="HarJaborTRWIV">#REF!</definedName>
    <definedName name="HarMatTRWI" localSheetId="4">#REF!</definedName>
    <definedName name="HarMatTRWI" localSheetId="9">#REF!</definedName>
    <definedName name="HarMatTRWI" localSheetId="5">#REF!</definedName>
    <definedName name="HarMatTRWI" localSheetId="10">#REF!</definedName>
    <definedName name="HarMatTRWI">#REF!</definedName>
    <definedName name="HarMatTRWII" localSheetId="4">#REF!</definedName>
    <definedName name="HarMatTRWII" localSheetId="9">#REF!</definedName>
    <definedName name="HarMatTRWII" localSheetId="5">#REF!</definedName>
    <definedName name="HarMatTRWII" localSheetId="10">#REF!</definedName>
    <definedName name="HarMatTRWII">#REF!</definedName>
    <definedName name="HarMatTRWIII" localSheetId="4">#REF!</definedName>
    <definedName name="HarMatTRWIII" localSheetId="9">#REF!</definedName>
    <definedName name="HarMatTRWIII" localSheetId="5">#REF!</definedName>
    <definedName name="HarMatTRWIII" localSheetId="10">#REF!</definedName>
    <definedName name="HarMatTRWIII">#REF!</definedName>
    <definedName name="HarMatTRWIV" localSheetId="4">#REF!</definedName>
    <definedName name="HarMatTRWIV" localSheetId="9">#REF!</definedName>
    <definedName name="HarMatTRWIV" localSheetId="5">#REF!</definedName>
    <definedName name="HarMatTRWIV" localSheetId="10">#REF!</definedName>
    <definedName name="HarMatTRWIV">#REF!</definedName>
    <definedName name="HARTO" localSheetId="4">#REF!</definedName>
    <definedName name="HARTO" localSheetId="5">#REF!</definedName>
    <definedName name="HARTO" localSheetId="10">#REF!</definedName>
    <definedName name="HARTO">#REF!</definedName>
    <definedName name="HB" localSheetId="4">#REF!</definedName>
    <definedName name="HB" localSheetId="5">#REF!</definedName>
    <definedName name="HB" localSheetId="10">#REF!</definedName>
    <definedName name="HB">#REF!</definedName>
    <definedName name="HBDUA" localSheetId="4">#REF!</definedName>
    <definedName name="HBDUA" localSheetId="5">#REF!</definedName>
    <definedName name="HBDUA" localSheetId="10">#REF!</definedName>
    <definedName name="HBDUA">#REF!</definedName>
    <definedName name="HBsatu" localSheetId="4">#REF!</definedName>
    <definedName name="HBsatu" localSheetId="5">#REF!</definedName>
    <definedName name="HBsatu" localSheetId="10">#REF!</definedName>
    <definedName name="HBsatu">#REF!</definedName>
    <definedName name="hh" localSheetId="4" hidden="1">{#N/A,#N/A,FALSE,"M.32"}</definedName>
    <definedName name="hh" localSheetId="9" hidden="1">{#N/A,#N/A,FALSE,"M.32"}</definedName>
    <definedName name="hh" localSheetId="5" hidden="1">{#N/A,#N/A,FALSE,"M.32"}</definedName>
    <definedName name="hh" localSheetId="6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4">#REF!</definedName>
    <definedName name="hhhhhhhhhhh" localSheetId="9">#REF!</definedName>
    <definedName name="hhhhhhhhhhh" localSheetId="5">#REF!</definedName>
    <definedName name="hhhhhhhhhhh" localSheetId="6">#REF!</definedName>
    <definedName name="hhhhhhhhhhh" localSheetId="10">#REF!</definedName>
    <definedName name="hhhhhhhhhhh">#REF!</definedName>
    <definedName name="HMAT">'[51]MATERIAL juni 05'!$A$1:$AH$65536</definedName>
    <definedName name="HMRIEL">'[51]UPDATE 25 JANUARI 2007'!$A:$IV</definedName>
    <definedName name="HOUOUOUO" localSheetId="9" hidden="1">{#N/A,#N/A,FALSE,"M.31"}</definedName>
    <definedName name="HOUOUOUO" localSheetId="6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4">#REF!</definedName>
    <definedName name="HR" localSheetId="9">#REF!</definedName>
    <definedName name="HR" localSheetId="5">#REF!</definedName>
    <definedName name="HR" localSheetId="6">#REF!</definedName>
    <definedName name="HR" localSheetId="10">#REF!</definedName>
    <definedName name="HR">#REF!</definedName>
    <definedName name="HSCT3">0.1</definedName>
    <definedName name="i" localSheetId="4">#REF!</definedName>
    <definedName name="i" localSheetId="9">#REF!</definedName>
    <definedName name="i" localSheetId="5">#REF!</definedName>
    <definedName name="i" localSheetId="6">#REF!</definedName>
    <definedName name="i" localSheetId="10">#REF!</definedName>
    <definedName name="i">#REF!</definedName>
    <definedName name="ike" localSheetId="4">#REF!</definedName>
    <definedName name="ike" localSheetId="9">#REF!</definedName>
    <definedName name="ike" localSheetId="5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4">#REF!</definedName>
    <definedName name="Indikator210" localSheetId="9">#REF!</definedName>
    <definedName name="Indikator210" localSheetId="5">#REF!</definedName>
    <definedName name="Indikator210" localSheetId="6">#REF!</definedName>
    <definedName name="Indikator210" localSheetId="10">#REF!</definedName>
    <definedName name="Indikator210">#REF!</definedName>
    <definedName name="Indikator215" localSheetId="4">#REF!</definedName>
    <definedName name="Indikator215" localSheetId="9">#REF!</definedName>
    <definedName name="Indikator215" localSheetId="5">#REF!</definedName>
    <definedName name="Indikator215" localSheetId="10">#REF!</definedName>
    <definedName name="Indikator215">#REF!</definedName>
    <definedName name="INDUK">[52]DTU!$B$2:$D$48</definedName>
    <definedName name="input" localSheetId="4">'[53]Neraca seAPJ'!#REF!</definedName>
    <definedName name="input" localSheetId="9">'[53]Neraca seAPJ'!#REF!</definedName>
    <definedName name="input" localSheetId="5">'[53]Neraca seAPJ'!#REF!</definedName>
    <definedName name="input" localSheetId="6">'[53]Neraca seAPJ'!#REF!</definedName>
    <definedName name="input">'[53]Neraca seAPJ'!#REF!</definedName>
    <definedName name="INVMlgNew">#N/A</definedName>
    <definedName name="IPP" localSheetId="4">#REF!</definedName>
    <definedName name="IPP" localSheetId="9">#REF!</definedName>
    <definedName name="IPP" localSheetId="5">#REF!</definedName>
    <definedName name="IPP" localSheetId="6">#REF!</definedName>
    <definedName name="IPP" localSheetId="10">#REF!</definedName>
    <definedName name="IPP">#REF!</definedName>
    <definedName name="ips" localSheetId="4">[18]JAN09!#REF!</definedName>
    <definedName name="ips" localSheetId="9">[18]JAN09!#REF!</definedName>
    <definedName name="ips" localSheetId="6">[18]JAN09!#REF!</definedName>
    <definedName name="ips" localSheetId="10">[18]JAN09!#REF!</definedName>
    <definedName name="ips">[18]JAN09!#REF!</definedName>
    <definedName name="IS" localSheetId="4">#REF!</definedName>
    <definedName name="IS" localSheetId="9">#REF!</definedName>
    <definedName name="IS" localSheetId="5">#REF!</definedName>
    <definedName name="IS" localSheetId="6">#REF!</definedName>
    <definedName name="IS" localSheetId="10">#REF!</definedName>
    <definedName name="IS">#REF!</definedName>
    <definedName name="itung" localSheetId="4">#REF!</definedName>
    <definedName name="itung" localSheetId="9">#REF!</definedName>
    <definedName name="itung" localSheetId="5">#REF!</definedName>
    <definedName name="itung" localSheetId="10">#REF!</definedName>
    <definedName name="itung">#REF!</definedName>
    <definedName name="iujnyhnuh" localSheetId="4">#REF!</definedName>
    <definedName name="iujnyhnuh" localSheetId="9">#REF!</definedName>
    <definedName name="iujnyhnuh" localSheetId="5">#REF!</definedName>
    <definedName name="iujnyhnuh" localSheetId="10">#REF!</definedName>
    <definedName name="iujnyhnuh">#REF!</definedName>
    <definedName name="j" localSheetId="4">#REF!</definedName>
    <definedName name="j" localSheetId="5">#REF!</definedName>
    <definedName name="j" localSheetId="10">#REF!</definedName>
    <definedName name="j">#REF!</definedName>
    <definedName name="JAJA" localSheetId="4">'[54]W-NAD'!#REF!</definedName>
    <definedName name="JAJA" localSheetId="5">'[54]W-NAD'!#REF!</definedName>
    <definedName name="JAJA" localSheetId="10">'[54]W-NAD'!#REF!</definedName>
    <definedName name="JAJA">'[54]W-NAD'!#REF!</definedName>
    <definedName name="jamkerja">'[55]D2. ANALISA HS INSHAR'!$D$2</definedName>
    <definedName name="JamKerja01">'[56]E3. ANALISA HS HAR TEK SUTM'!$D$2</definedName>
    <definedName name="jamkerjaentri" localSheetId="4">'[55]D2. ANALISA HS INSHAR'!#REF!</definedName>
    <definedName name="jamkerjaentri" localSheetId="9">'[55]D2. ANALISA HS INSHAR'!#REF!</definedName>
    <definedName name="jamkerjaentri" localSheetId="5">'[55]D2. ANALISA HS INSHAR'!#REF!</definedName>
    <definedName name="jamkerjaentri" localSheetId="6">'[55]D2. ANALISA HS INSHAR'!#REF!</definedName>
    <definedName name="jamkerjaentri">'[55]D2. ANALISA HS INSHAR'!#REF!</definedName>
    <definedName name="jamkerjahar">'[56]E6. ANALISA HS HAR'!$D$2</definedName>
    <definedName name="JARDIST" localSheetId="4">#REF!</definedName>
    <definedName name="JARDIST" localSheetId="9">#REF!</definedName>
    <definedName name="JARDIST" localSheetId="5">#REF!</definedName>
    <definedName name="JARDIST" localSheetId="6">#REF!</definedName>
    <definedName name="JARDIST" localSheetId="10">#REF!</definedName>
    <definedName name="JARDIST">#REF!</definedName>
    <definedName name="jasa">[57]Jasa!$B$1:$F$65536</definedName>
    <definedName name="jasa.">[57]Jasa!$B$1:$F$65536</definedName>
    <definedName name="JBRpst" localSheetId="4" hidden="1">{#N/A,#N/A,FALSE,"M.31"}</definedName>
    <definedName name="JBRpst" localSheetId="9" hidden="1">{#N/A,#N/A,FALSE,"M.31"}</definedName>
    <definedName name="JBRpst" localSheetId="5" hidden="1">{#N/A,#N/A,FALSE,"M.31"}</definedName>
    <definedName name="JBRpst" localSheetId="6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4" hidden="1">{#N/A,#N/A,FALSE,"M.31"}</definedName>
    <definedName name="jbrpst2" localSheetId="9" hidden="1">{#N/A,#N/A,FALSE,"M.31"}</definedName>
    <definedName name="jbrpst2" localSheetId="5" hidden="1">{#N/A,#N/A,FALSE,"M.31"}</definedName>
    <definedName name="jbrpst2" localSheetId="6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[58]data!$F$2:$F$4</definedName>
    <definedName name="jenis_pph">[58]data!$E$2:$E$7</definedName>
    <definedName name="JHKJ" localSheetId="4">#REF!</definedName>
    <definedName name="JHKJ" localSheetId="9">#REF!</definedName>
    <definedName name="JHKJ" localSheetId="5">#REF!</definedName>
    <definedName name="JHKJ" localSheetId="6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4" hidden="1">{#N/A,#N/A,FALSE,"M.42"}</definedName>
    <definedName name="jj" localSheetId="9" hidden="1">{#N/A,#N/A,FALSE,"M.42"}</definedName>
    <definedName name="jj" localSheetId="5" hidden="1">{#N/A,#N/A,FALSE,"M.42"}</definedName>
    <definedName name="jj" localSheetId="6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4">#REF!</definedName>
    <definedName name="jjjj" localSheetId="9">#REF!</definedName>
    <definedName name="jjjj" localSheetId="5">#REF!</definedName>
    <definedName name="jjjj" localSheetId="6">#REF!</definedName>
    <definedName name="jjjj" localSheetId="10">#REF!</definedName>
    <definedName name="jjjj">#REF!</definedName>
    <definedName name="JKLJL" localSheetId="4">#REF!</definedName>
    <definedName name="JKLJL" localSheetId="9">#REF!</definedName>
    <definedName name="JKLJL" localSheetId="5">#REF!</definedName>
    <definedName name="JKLJL" localSheetId="10">#REF!</definedName>
    <definedName name="JKLJL">#REF!</definedName>
    <definedName name="JP" localSheetId="4">#REF!</definedName>
    <definedName name="JP" localSheetId="9">#REF!</definedName>
    <definedName name="JP" localSheetId="5">#REF!</definedName>
    <definedName name="JP" localSheetId="10">#REF!</definedName>
    <definedName name="JP">#REF!</definedName>
    <definedName name="JTR" localSheetId="4">#REF!</definedName>
    <definedName name="JTR" localSheetId="5">#REF!</definedName>
    <definedName name="JTR" localSheetId="10">#REF!</definedName>
    <definedName name="JTR">#REF!</definedName>
    <definedName name="JualGLangTRWI" localSheetId="4">#REF!</definedName>
    <definedName name="JualGLangTRWI" localSheetId="9">#REF!</definedName>
    <definedName name="JualGLangTRWI" localSheetId="5">#REF!</definedName>
    <definedName name="JualGLangTRWI" localSheetId="10">#REF!</definedName>
    <definedName name="JualGLangTRWI">#REF!</definedName>
    <definedName name="JualGLangTRWII" localSheetId="4">#REF!</definedName>
    <definedName name="JualGLangTRWII" localSheetId="9">#REF!</definedName>
    <definedName name="JualGLangTRWII" localSheetId="5">#REF!</definedName>
    <definedName name="JualGLangTRWII" localSheetId="10">#REF!</definedName>
    <definedName name="JualGLangTRWII">#REF!</definedName>
    <definedName name="JualGLangTRWIII" localSheetId="4">#REF!</definedName>
    <definedName name="JualGLangTRWIII" localSheetId="9">#REF!</definedName>
    <definedName name="JualGLangTRWIII" localSheetId="5">#REF!</definedName>
    <definedName name="JualGLangTRWIII" localSheetId="10">#REF!</definedName>
    <definedName name="JualGLangTRWIII">#REF!</definedName>
    <definedName name="JualGLangTRWIV" localSheetId="4">#REF!</definedName>
    <definedName name="JualGLangTRWIV" localSheetId="9">#REF!</definedName>
    <definedName name="JualGLangTRWIV" localSheetId="5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4">#REF!</definedName>
    <definedName name="JUMLAH" localSheetId="9">#REF!</definedName>
    <definedName name="JUMLAH" localSheetId="5">#REF!</definedName>
    <definedName name="JUMLAH" localSheetId="6">#REF!</definedName>
    <definedName name="JUMLAH" localSheetId="10">#REF!</definedName>
    <definedName name="JUMLAH">#REF!</definedName>
    <definedName name="JUNI92" localSheetId="4">#REF!</definedName>
    <definedName name="JUNI92" localSheetId="9">#REF!</definedName>
    <definedName name="JUNI92" localSheetId="5">#REF!</definedName>
    <definedName name="JUNI92" localSheetId="10">#REF!</definedName>
    <definedName name="JUNI92">#REF!</definedName>
    <definedName name="jus" localSheetId="4" hidden="1">{#N/A,#N/A,FALSE,"M.41"}</definedName>
    <definedName name="jus" localSheetId="9" hidden="1">{#N/A,#N/A,FALSE,"M.41"}</definedName>
    <definedName name="jus" localSheetId="5" hidden="1">{#N/A,#N/A,FALSE,"M.41"}</definedName>
    <definedName name="jus" localSheetId="6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4" hidden="1">{#N/A,#N/A,FALSE,"M.02"}</definedName>
    <definedName name="Justy2" localSheetId="9" hidden="1">{#N/A,#N/A,FALSE,"M.02"}</definedName>
    <definedName name="Justy2" localSheetId="5" hidden="1">{#N/A,#N/A,FALSE,"M.02"}</definedName>
    <definedName name="Justy2" localSheetId="6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4">#REF!</definedName>
    <definedName name="jx" localSheetId="9">#REF!</definedName>
    <definedName name="jx" localSheetId="6">#REF!</definedName>
    <definedName name="jx" localSheetId="10">#REF!</definedName>
    <definedName name="jx" localSheetId="11">#REF!</definedName>
    <definedName name="jx">#REF!</definedName>
    <definedName name="JYJYTJ" localSheetId="4">#REF!</definedName>
    <definedName name="JYJYTJ" localSheetId="9">#REF!</definedName>
    <definedName name="JYJYTJ" localSheetId="5">#REF!</definedName>
    <definedName name="JYJYTJ" localSheetId="10">#REF!</definedName>
    <definedName name="JYJYTJ">#REF!</definedName>
    <definedName name="K">#N/A</definedName>
    <definedName name="kal" localSheetId="4">[20]JAN09!#REF!</definedName>
    <definedName name="kal" localSheetId="5">[20]JAN09!#REF!</definedName>
    <definedName name="kal" localSheetId="10">[20]JAN09!#REF!</definedName>
    <definedName name="kal">[20]JAN09!#REF!</definedName>
    <definedName name="KALIKDS" localSheetId="4">[15]JAN07!#REF!</definedName>
    <definedName name="KALIKDS" localSheetId="5">[15]JAN07!#REF!</definedName>
    <definedName name="KALIKDS">[44]JAN07!#REF!</definedName>
    <definedName name="KALISLG" localSheetId="4">[15]JAN07!#REF!</definedName>
    <definedName name="KALISLG" localSheetId="5">[15]JAN07!#REF!</definedName>
    <definedName name="KALISLG">[44]JAN07!#REF!</definedName>
    <definedName name="Kategori" localSheetId="4">#REF!</definedName>
    <definedName name="Kategori" localSheetId="9">#REF!</definedName>
    <definedName name="Kategori" localSheetId="5">#REF!</definedName>
    <definedName name="Kategori" localSheetId="6">#REF!</definedName>
    <definedName name="Kategori" localSheetId="10">#REF!</definedName>
    <definedName name="Kategori">#REF!</definedName>
    <definedName name="KDRpst" localSheetId="4" hidden="1">{#N/A,#N/A,FALSE,"M.31"}</definedName>
    <definedName name="KDRpst" localSheetId="9" hidden="1">{#N/A,#N/A,FALSE,"M.31"}</definedName>
    <definedName name="KDRpst" localSheetId="5" hidden="1">{#N/A,#N/A,FALSE,"M.31"}</definedName>
    <definedName name="KDRpst" localSheetId="6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4" hidden="1">{#N/A,#N/A,FALSE,"M.31"}</definedName>
    <definedName name="kdrtpst" localSheetId="9" hidden="1">{#N/A,#N/A,FALSE,"M.31"}</definedName>
    <definedName name="kdrtpst" localSheetId="5" hidden="1">{#N/A,#N/A,FALSE,"M.31"}</definedName>
    <definedName name="kdrtpst" localSheetId="6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4">#REF!</definedName>
    <definedName name="Kemungkinan" localSheetId="9">#REF!</definedName>
    <definedName name="Kemungkinan" localSheetId="5">#REF!</definedName>
    <definedName name="Kemungkinan" localSheetId="6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4">#REF!</definedName>
    <definedName name="kjdhgf" localSheetId="9">#REF!</definedName>
    <definedName name="kjdhgf" localSheetId="5">#REF!</definedName>
    <definedName name="kjdhgf" localSheetId="10">#REF!</definedName>
    <definedName name="kjdhgf">#REF!</definedName>
    <definedName name="kjgjhg" localSheetId="4">#REF!</definedName>
    <definedName name="kjgjhg" localSheetId="5">#REF!</definedName>
    <definedName name="kjgjhg" localSheetId="10">#REF!</definedName>
    <definedName name="kjgjhg">#REF!</definedName>
    <definedName name="KK" localSheetId="4">[22]Usulan!#REF!</definedName>
    <definedName name="KK" localSheetId="5">[22]Usulan!#REF!</definedName>
    <definedName name="KK" localSheetId="10">[22]Usulan!#REF!</definedName>
    <definedName name="KK">[22]Usulan!#REF!</definedName>
    <definedName name="KODE" localSheetId="4">#REF!</definedName>
    <definedName name="KODE" localSheetId="9">#REF!</definedName>
    <definedName name="KODE" localSheetId="5">#REF!</definedName>
    <definedName name="KODE" localSheetId="6">#REF!</definedName>
    <definedName name="KODE" localSheetId="10">#REF!</definedName>
    <definedName name="KODE">#REF!</definedName>
    <definedName name="kode_Cabang" localSheetId="4">#REF!</definedName>
    <definedName name="kode_Cabang" localSheetId="9">#REF!</definedName>
    <definedName name="kode_Cabang" localSheetId="5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4">#REF!</definedName>
    <definedName name="kode_Kabupaten" localSheetId="9">#REF!</definedName>
    <definedName name="kode_Kabupaten" localSheetId="5">#REF!</definedName>
    <definedName name="kode_Kabupaten" localSheetId="6">#REF!</definedName>
    <definedName name="kode_Kabupaten" localSheetId="10">#REF!</definedName>
    <definedName name="kode_Kabupaten">#REF!</definedName>
    <definedName name="Kode_Kecamatan" localSheetId="4">#REF!</definedName>
    <definedName name="Kode_Kecamatan" localSheetId="9">#REF!</definedName>
    <definedName name="Kode_Kecamatan" localSheetId="5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4">#REF!</definedName>
    <definedName name="kokp" localSheetId="9">#REF!</definedName>
    <definedName name="kokp" localSheetId="6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4">#REF!</definedName>
    <definedName name="Kontrol" localSheetId="9">#REF!</definedName>
    <definedName name="Kontrol" localSheetId="5">#REF!</definedName>
    <definedName name="Kontrol" localSheetId="6">#REF!</definedName>
    <definedName name="Kontrol" localSheetId="10">#REF!</definedName>
    <definedName name="Kontrol">#REF!</definedName>
    <definedName name="KontrolBukuBesar" localSheetId="4">#REF!</definedName>
    <definedName name="KontrolBukuBesar" localSheetId="9">#REF!</definedName>
    <definedName name="KontrolBukuBesar" localSheetId="5">#REF!</definedName>
    <definedName name="KontrolBukuBesar" localSheetId="10">#REF!</definedName>
    <definedName name="KontrolBukuBesar">#REF!</definedName>
    <definedName name="KontrolPP" localSheetId="4">#REF!</definedName>
    <definedName name="KontrolPP" localSheetId="9">#REF!</definedName>
    <definedName name="KontrolPP" localSheetId="5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4">#REF!</definedName>
    <definedName name="KorPajak" localSheetId="9">#REF!</definedName>
    <definedName name="KorPajak" localSheetId="5">#REF!</definedName>
    <definedName name="KorPajak" localSheetId="6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4">#REF!</definedName>
    <definedName name="KOTA" localSheetId="9">#REF!</definedName>
    <definedName name="KOTA" localSheetId="5">#REF!</definedName>
    <definedName name="KOTA" localSheetId="6">#REF!</definedName>
    <definedName name="KOTA" localSheetId="10">#REF!</definedName>
    <definedName name="KOTA">#REF!</definedName>
    <definedName name="KPP" localSheetId="4">#REF!</definedName>
    <definedName name="KPP" localSheetId="9">#REF!</definedName>
    <definedName name="KPP" localSheetId="5">#REF!</definedName>
    <definedName name="KPP" localSheetId="10">#REF!</definedName>
    <definedName name="KPP">#REF!</definedName>
    <definedName name="Kuat" localSheetId="4">#REF!</definedName>
    <definedName name="Kuat" localSheetId="9">#REF!</definedName>
    <definedName name="Kuat" localSheetId="5">#REF!</definedName>
    <definedName name="Kuat" localSheetId="10">#REF!</definedName>
    <definedName name="Kuat">#REF!</definedName>
    <definedName name="Kuat1" localSheetId="4">#REF!</definedName>
    <definedName name="Kuat1" localSheetId="5">#REF!</definedName>
    <definedName name="Kuat1" localSheetId="10">#REF!</definedName>
    <definedName name="Kuat1">#REF!</definedName>
    <definedName name="kuh" localSheetId="4" hidden="1">{#N/A,#N/A,FALSE,"M.33"}</definedName>
    <definedName name="kuh" localSheetId="9" hidden="1">{#N/A,#N/A,FALSE,"M.33"}</definedName>
    <definedName name="kuh" localSheetId="5" hidden="1">{#N/A,#N/A,FALSE,"M.33"}</definedName>
    <definedName name="kuh" localSheetId="6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4">[2]prod03!#REF!</definedName>
    <definedName name="KUP" localSheetId="5">[2]prod03!#REF!</definedName>
    <definedName name="KUP">[2]prod03!#REF!</definedName>
    <definedName name="Kurs">[59]Cover!$C$5</definedName>
    <definedName name="KursUSD">[60]Asumsi!$E$9</definedName>
    <definedName name="kurva" localSheetId="4">#REF!</definedName>
    <definedName name="kurva" localSheetId="9">#REF!</definedName>
    <definedName name="kurva" localSheetId="5">#REF!</definedName>
    <definedName name="kurva" localSheetId="6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>INDEX(PDL!$T$28:$T$30,IFERROR(MATCH(KKO!$D$15,PDL!$S$28:$S$29,),3))</definedName>
    <definedName name="KWHKDS" localSheetId="4">#REF!</definedName>
    <definedName name="KWHKDS" localSheetId="9">#REF!</definedName>
    <definedName name="KWHKDS" localSheetId="5">#REF!</definedName>
    <definedName name="KWHKDS" localSheetId="10">#REF!</definedName>
    <definedName name="KWHKDS">#REF!</definedName>
    <definedName name="KWHSLG" localSheetId="4">#REF!</definedName>
    <definedName name="KWHSLG" localSheetId="9">#REF!</definedName>
    <definedName name="KWHSLG" localSheetId="5">#REF!</definedName>
    <definedName name="KWHSLG" localSheetId="10">#REF!</definedName>
    <definedName name="KWHSLG">#REF!</definedName>
    <definedName name="KWHSMG" localSheetId="4">#REF!</definedName>
    <definedName name="KWHSMG" localSheetId="5">#REF!</definedName>
    <definedName name="KWHSMG" localSheetId="10">#REF!</definedName>
    <definedName name="KWHSMG">#REF!</definedName>
    <definedName name="l" localSheetId="4">[61]PMT!#REF!</definedName>
    <definedName name="l" localSheetId="5">[61]PMT!#REF!</definedName>
    <definedName name="l" localSheetId="10">[61]PMT!#REF!</definedName>
    <definedName name="l">[61]PMT!#REF!</definedName>
    <definedName name="L_19" localSheetId="4">'[62]FORM-B'!#REF!</definedName>
    <definedName name="L_19" localSheetId="5">'[62]FORM-B'!#REF!</definedName>
    <definedName name="L_19">'[62]FORM-B'!#REF!</definedName>
    <definedName name="LabaRugi" localSheetId="4">#REF!</definedName>
    <definedName name="LabaRugi" localSheetId="9">#REF!</definedName>
    <definedName name="LabaRugi" localSheetId="5">#REF!</definedName>
    <definedName name="LabaRugi" localSheetId="6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[63]Asumsi!$V$2</definedName>
    <definedName name="LAHTA52101_CTPTKLS_OK" localSheetId="4">#REF!</definedName>
    <definedName name="LAHTA52101_CTPTKLS_OK" localSheetId="9">#REF!</definedName>
    <definedName name="LAHTA52101_CTPTKLS_OK" localSheetId="5">#REF!</definedName>
    <definedName name="LAHTA52101_CTPTKLS_OK" localSheetId="6">#REF!</definedName>
    <definedName name="LAHTA52101_CTPTKLS_OK" localSheetId="10">#REF!</definedName>
    <definedName name="LAHTA52101_CTPTKLS_OK">#REF!</definedName>
    <definedName name="LAMAKDS" localSheetId="4">#REF!</definedName>
    <definedName name="LAMAKDS" localSheetId="9">#REF!</definedName>
    <definedName name="LAMAKDS" localSheetId="5">#REF!</definedName>
    <definedName name="LAMAKDS" localSheetId="10">#REF!</definedName>
    <definedName name="LAMAKDS">#REF!</definedName>
    <definedName name="LAMASLG" localSheetId="4">#REF!</definedName>
    <definedName name="LAMASLG" localSheetId="9">#REF!</definedName>
    <definedName name="LAMASLG" localSheetId="5">#REF!</definedName>
    <definedName name="LAMASLG" localSheetId="10">#REF!</definedName>
    <definedName name="LAMASLG">#REF!</definedName>
    <definedName name="LAMASMG" localSheetId="4">#REF!</definedName>
    <definedName name="LAMASMG" localSheetId="5">#REF!</definedName>
    <definedName name="LAMASMG" localSheetId="10">#REF!</definedName>
    <definedName name="LAMASMG">#REF!</definedName>
    <definedName name="LAMP_1" localSheetId="4">#REF!</definedName>
    <definedName name="LAMP_1" localSheetId="5">#REF!</definedName>
    <definedName name="LAMP_1" localSheetId="10">#REF!</definedName>
    <definedName name="LAMP_1">#REF!</definedName>
    <definedName name="Lamp_10" localSheetId="4">#REF!</definedName>
    <definedName name="Lamp_10" localSheetId="5">#REF!</definedName>
    <definedName name="Lamp_10" localSheetId="10">#REF!</definedName>
    <definedName name="Lamp_10">#REF!</definedName>
    <definedName name="Lamp_11" localSheetId="4">#REF!</definedName>
    <definedName name="Lamp_11" localSheetId="5">#REF!</definedName>
    <definedName name="Lamp_11" localSheetId="10">#REF!</definedName>
    <definedName name="Lamp_11">#REF!</definedName>
    <definedName name="Lamp_12" localSheetId="4">#REF!</definedName>
    <definedName name="Lamp_12" localSheetId="5">#REF!</definedName>
    <definedName name="Lamp_12" localSheetId="10">#REF!</definedName>
    <definedName name="Lamp_12">#REF!</definedName>
    <definedName name="Lamp_13" localSheetId="4">#REF!</definedName>
    <definedName name="Lamp_13" localSheetId="5">#REF!</definedName>
    <definedName name="Lamp_13" localSheetId="10">#REF!</definedName>
    <definedName name="Lamp_13">#REF!</definedName>
    <definedName name="Lamp_14" localSheetId="4">#REF!</definedName>
    <definedName name="Lamp_14" localSheetId="9">#REF!</definedName>
    <definedName name="Lamp_14" localSheetId="5">#REF!</definedName>
    <definedName name="Lamp_14" localSheetId="10">#REF!</definedName>
    <definedName name="Lamp_14">#REF!</definedName>
    <definedName name="Lamp_15" localSheetId="4">#REF!</definedName>
    <definedName name="Lamp_15" localSheetId="9">#REF!</definedName>
    <definedName name="Lamp_15" localSheetId="5">#REF!</definedName>
    <definedName name="Lamp_15" localSheetId="10">#REF!</definedName>
    <definedName name="Lamp_15">#REF!</definedName>
    <definedName name="Lamp_16" localSheetId="4">#REF!</definedName>
    <definedName name="Lamp_16" localSheetId="9">#REF!</definedName>
    <definedName name="Lamp_16" localSheetId="5">#REF!</definedName>
    <definedName name="Lamp_16" localSheetId="10">#REF!</definedName>
    <definedName name="Lamp_16">#REF!</definedName>
    <definedName name="Lamp_1a" localSheetId="4">#REF!</definedName>
    <definedName name="Lamp_1a" localSheetId="9">#REF!</definedName>
    <definedName name="Lamp_1a" localSheetId="5">#REF!</definedName>
    <definedName name="Lamp_1a" localSheetId="10">#REF!</definedName>
    <definedName name="Lamp_1a">#REF!</definedName>
    <definedName name="Lamp_1b" localSheetId="4">#REF!</definedName>
    <definedName name="Lamp_1b" localSheetId="9">#REF!</definedName>
    <definedName name="Lamp_1b" localSheetId="5">#REF!</definedName>
    <definedName name="Lamp_1b" localSheetId="10">#REF!</definedName>
    <definedName name="Lamp_1b">#REF!</definedName>
    <definedName name="LAMP_2" localSheetId="4">#REF!</definedName>
    <definedName name="LAMP_2" localSheetId="5">#REF!</definedName>
    <definedName name="LAMP_2" localSheetId="10">#REF!</definedName>
    <definedName name="LAMP_2">#REF!</definedName>
    <definedName name="Lamp_2a" localSheetId="4">#REF!</definedName>
    <definedName name="Lamp_2a" localSheetId="9">#REF!</definedName>
    <definedName name="Lamp_2a" localSheetId="5">#REF!</definedName>
    <definedName name="Lamp_2a" localSheetId="10">#REF!</definedName>
    <definedName name="Lamp_2a">#REF!</definedName>
    <definedName name="Lamp_2b" localSheetId="4">#REF!</definedName>
    <definedName name="Lamp_2b" localSheetId="9">#REF!</definedName>
    <definedName name="Lamp_2b" localSheetId="5">#REF!</definedName>
    <definedName name="Lamp_2b" localSheetId="10">#REF!</definedName>
    <definedName name="Lamp_2b">#REF!</definedName>
    <definedName name="LAMP_3" localSheetId="4">#REF!</definedName>
    <definedName name="LAMP_3" localSheetId="5">#REF!</definedName>
    <definedName name="LAMP_3" localSheetId="10">#REF!</definedName>
    <definedName name="LAMP_3">#REF!</definedName>
    <definedName name="Lamp_3a" localSheetId="4">#REF!</definedName>
    <definedName name="Lamp_3a" localSheetId="9">#REF!</definedName>
    <definedName name="Lamp_3a" localSheetId="5">#REF!</definedName>
    <definedName name="Lamp_3a" localSheetId="10">#REF!</definedName>
    <definedName name="Lamp_3a">#REF!</definedName>
    <definedName name="Lamp_3b" localSheetId="4">#REF!</definedName>
    <definedName name="Lamp_3b" localSheetId="9">#REF!</definedName>
    <definedName name="Lamp_3b" localSheetId="5">#REF!</definedName>
    <definedName name="Lamp_3b" localSheetId="10">#REF!</definedName>
    <definedName name="Lamp_3b">#REF!</definedName>
    <definedName name="LAMP_4" localSheetId="4">#REF!</definedName>
    <definedName name="LAMP_4" localSheetId="5">#REF!</definedName>
    <definedName name="LAMP_4" localSheetId="10">#REF!</definedName>
    <definedName name="LAMP_4">#REF!</definedName>
    <definedName name="Lamp_4a" localSheetId="4">#REF!</definedName>
    <definedName name="Lamp_4a" localSheetId="9">#REF!</definedName>
    <definedName name="Lamp_4a" localSheetId="5">#REF!</definedName>
    <definedName name="Lamp_4a" localSheetId="10">#REF!</definedName>
    <definedName name="Lamp_4a">#REF!</definedName>
    <definedName name="Lamp_4b" localSheetId="4">#REF!</definedName>
    <definedName name="Lamp_4b" localSheetId="9">#REF!</definedName>
    <definedName name="Lamp_4b" localSheetId="5">#REF!</definedName>
    <definedName name="Lamp_4b" localSheetId="10">#REF!</definedName>
    <definedName name="Lamp_4b">#REF!</definedName>
    <definedName name="LAMP_5" localSheetId="4">#REF!</definedName>
    <definedName name="LAMP_5" localSheetId="5">#REF!</definedName>
    <definedName name="LAMP_5" localSheetId="10">#REF!</definedName>
    <definedName name="LAMP_5">#REF!</definedName>
    <definedName name="Lamp_5a" localSheetId="4">#REF!</definedName>
    <definedName name="Lamp_5a" localSheetId="9">#REF!</definedName>
    <definedName name="Lamp_5a" localSheetId="5">#REF!</definedName>
    <definedName name="Lamp_5a" localSheetId="10">#REF!</definedName>
    <definedName name="Lamp_5a">#REF!</definedName>
    <definedName name="Lamp_5b" localSheetId="4">#REF!</definedName>
    <definedName name="Lamp_5b" localSheetId="9">#REF!</definedName>
    <definedName name="Lamp_5b" localSheetId="5">#REF!</definedName>
    <definedName name="Lamp_5b" localSheetId="10">#REF!</definedName>
    <definedName name="Lamp_5b">#REF!</definedName>
    <definedName name="Lamp_6a" localSheetId="4">#REF!</definedName>
    <definedName name="Lamp_6a" localSheetId="9">#REF!</definedName>
    <definedName name="Lamp_6a" localSheetId="5">#REF!</definedName>
    <definedName name="Lamp_6a" localSheetId="10">#REF!</definedName>
    <definedName name="Lamp_6a">#REF!</definedName>
    <definedName name="Lamp_6b" localSheetId="4">#REF!</definedName>
    <definedName name="Lamp_6b" localSheetId="9">#REF!</definedName>
    <definedName name="Lamp_6b" localSheetId="5">#REF!</definedName>
    <definedName name="Lamp_6b" localSheetId="10">#REF!</definedName>
    <definedName name="Lamp_6b">#REF!</definedName>
    <definedName name="LAMP_7" localSheetId="4">#REF!</definedName>
    <definedName name="LAMP_7" localSheetId="5">#REF!</definedName>
    <definedName name="LAMP_7" localSheetId="10">#REF!</definedName>
    <definedName name="LAMP_7">#REF!</definedName>
    <definedName name="Lamp_7a" localSheetId="4">#REF!</definedName>
    <definedName name="Lamp_7a" localSheetId="9">#REF!</definedName>
    <definedName name="Lamp_7a" localSheetId="5">#REF!</definedName>
    <definedName name="Lamp_7a" localSheetId="10">#REF!</definedName>
    <definedName name="Lamp_7a">#REF!</definedName>
    <definedName name="Lamp_7b" localSheetId="4">#REF!</definedName>
    <definedName name="Lamp_7b" localSheetId="9">#REF!</definedName>
    <definedName name="Lamp_7b" localSheetId="5">#REF!</definedName>
    <definedName name="Lamp_7b" localSheetId="10">#REF!</definedName>
    <definedName name="Lamp_7b">#REF!</definedName>
    <definedName name="Lamp_7c" localSheetId="4">#REF!</definedName>
    <definedName name="Lamp_7c" localSheetId="9">#REF!</definedName>
    <definedName name="Lamp_7c" localSheetId="5">#REF!</definedName>
    <definedName name="Lamp_7c" localSheetId="10">#REF!</definedName>
    <definedName name="Lamp_7c">#REF!</definedName>
    <definedName name="Lamp_8a" localSheetId="4">#REF!</definedName>
    <definedName name="Lamp_8a" localSheetId="9">#REF!</definedName>
    <definedName name="Lamp_8a" localSheetId="5">#REF!</definedName>
    <definedName name="Lamp_8a" localSheetId="10">#REF!</definedName>
    <definedName name="Lamp_8a">#REF!</definedName>
    <definedName name="Lamp_8b" localSheetId="4">#REF!</definedName>
    <definedName name="Lamp_8b" localSheetId="9">#REF!</definedName>
    <definedName name="Lamp_8b" localSheetId="5">#REF!</definedName>
    <definedName name="Lamp_8b" localSheetId="10">#REF!</definedName>
    <definedName name="Lamp_8b">#REF!</definedName>
    <definedName name="Lamp_9" localSheetId="4">#REF!</definedName>
    <definedName name="Lamp_9" localSheetId="9">#REF!</definedName>
    <definedName name="Lamp_9" localSheetId="5">#REF!</definedName>
    <definedName name="Lamp_9" localSheetId="10">#REF!</definedName>
    <definedName name="Lamp_9">#REF!</definedName>
    <definedName name="LAP_12RB">[64]INPBA!$F$2</definedName>
    <definedName name="LaporanUtama" localSheetId="4">#REF!</definedName>
    <definedName name="LaporanUtama" localSheetId="9">#REF!</definedName>
    <definedName name="LaporanUtama" localSheetId="5">#REF!</definedName>
    <definedName name="LaporanUtama" localSheetId="6">#REF!</definedName>
    <definedName name="LaporanUtama" localSheetId="10">#REF!</definedName>
    <definedName name="LaporanUtama">#REF!</definedName>
    <definedName name="ldkfg" localSheetId="4">#REF!</definedName>
    <definedName name="ldkfg" localSheetId="9">#REF!</definedName>
    <definedName name="ldkfg" localSheetId="5">#REF!</definedName>
    <definedName name="ldkfg" localSheetId="10">#REF!</definedName>
    <definedName name="ldkfg">#REF!</definedName>
    <definedName name="level2_options">INDIRECT("Areas_"&amp;'[21]Working Page'!$B$47)</definedName>
    <definedName name="Listrik">'[65]AHS - Non Personel'!$D$33</definedName>
    <definedName name="lk" localSheetId="4">[18]JAN09!#REF!</definedName>
    <definedName name="lk" localSheetId="9">[18]JAN09!#REF!</definedName>
    <definedName name="lk" localSheetId="6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4">#REF!</definedName>
    <definedName name="ll" localSheetId="9">#REF!</definedName>
    <definedName name="ll" localSheetId="6">#REF!</definedName>
    <definedName name="ll" localSheetId="10">#REF!</definedName>
    <definedName name="ll" localSheetId="11">#REF!</definedName>
    <definedName name="ll">#REF!</definedName>
    <definedName name="LOPK" localSheetId="4" hidden="1">{#N/A,#N/A,FALSE,"M.02"}</definedName>
    <definedName name="LOPK" localSheetId="9" hidden="1">{#N/A,#N/A,FALSE,"M.02"}</definedName>
    <definedName name="LOPK" localSheetId="5" hidden="1">{#N/A,#N/A,FALSE,"M.02"}</definedName>
    <definedName name="LOPK" localSheetId="6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4">#REF!</definedName>
    <definedName name="LP" localSheetId="9">#REF!</definedName>
    <definedName name="LP" localSheetId="5">#REF!</definedName>
    <definedName name="LP" localSheetId="6">#REF!</definedName>
    <definedName name="LP" localSheetId="10">#REF!</definedName>
    <definedName name="LP">#REF!</definedName>
    <definedName name="LRFungsi" localSheetId="4">#REF!</definedName>
    <definedName name="LRFungsi" localSheetId="9">#REF!</definedName>
    <definedName name="LRFungsi" localSheetId="5">#REF!</definedName>
    <definedName name="LRFungsi" localSheetId="10">#REF!</definedName>
    <definedName name="LRFungsi">#REF!</definedName>
    <definedName name="LRUnsur" localSheetId="4">#REF!</definedName>
    <definedName name="LRUnsur" localSheetId="9">#REF!</definedName>
    <definedName name="LRUnsur" localSheetId="5">#REF!</definedName>
    <definedName name="LRUnsur" localSheetId="10">#REF!</definedName>
    <definedName name="LRUnsur">#REF!</definedName>
    <definedName name="M" localSheetId="4">#REF!</definedName>
    <definedName name="M" localSheetId="9">#REF!</definedName>
    <definedName name="M" localSheetId="5">#REF!</definedName>
    <definedName name="M" localSheetId="10">#REF!</definedName>
    <definedName name="M">#REF!</definedName>
    <definedName name="M_19" localSheetId="4">'[62]FORM-B'!#REF!</definedName>
    <definedName name="M_19" localSheetId="5">'[62]FORM-B'!#REF!</definedName>
    <definedName name="M_19" localSheetId="10">'[62]FORM-B'!#REF!</definedName>
    <definedName name="M_19">'[62]FORM-B'!#REF!</definedName>
    <definedName name="MANBUNG" localSheetId="4">[33]Sheet5!#REF!</definedName>
    <definedName name="MANBUNG" localSheetId="5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4" hidden="1">{#N/A,#N/A,FALSE,"M.02"}</definedName>
    <definedName name="marwan" localSheetId="9" hidden="1">{#N/A,#N/A,FALSE,"M.02"}</definedName>
    <definedName name="marwan" localSheetId="5" hidden="1">{#N/A,#N/A,FALSE,"M.02"}</definedName>
    <definedName name="marwan" localSheetId="6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[57]Mat!$B$1:$L$65536</definedName>
    <definedName name="mat.">[57]Mat!$B$1:$L$65536</definedName>
    <definedName name="mate" localSheetId="4">#REF!</definedName>
    <definedName name="mate" localSheetId="9">#REF!</definedName>
    <definedName name="mate" localSheetId="5">#REF!</definedName>
    <definedName name="mate" localSheetId="6">#REF!</definedName>
    <definedName name="mate" localSheetId="10">#REF!</definedName>
    <definedName name="mate">#REF!</definedName>
    <definedName name="mbo" localSheetId="4" hidden="1">{#N/A,#N/A,FALSE,"M.34"}</definedName>
    <definedName name="mbo" localSheetId="9" hidden="1">{#N/A,#N/A,FALSE,"M.34"}</definedName>
    <definedName name="mbo" localSheetId="5" hidden="1">{#N/A,#N/A,FALSE,"M.34"}</definedName>
    <definedName name="mbo" localSheetId="6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4">#REF!</definedName>
    <definedName name="mcperiod" localSheetId="9">#REF!</definedName>
    <definedName name="mcperiod" localSheetId="5">#REF!</definedName>
    <definedName name="mcperiod" localSheetId="6">#REF!</definedName>
    <definedName name="mcperiod" localSheetId="10">#REF!</definedName>
    <definedName name="mcperiod">#REF!</definedName>
    <definedName name="MD">[66]aruskas!$A$110:$T$180</definedName>
    <definedName name="MD_19">[67]aruskas!$A$110:$T$180</definedName>
    <definedName name="MDNpst" localSheetId="4" hidden="1">{#N/A,#N/A,FALSE,"M.33"}</definedName>
    <definedName name="MDNpst" localSheetId="9" hidden="1">{#N/A,#N/A,FALSE,"M.33"}</definedName>
    <definedName name="MDNpst" localSheetId="5" hidden="1">{#N/A,#N/A,FALSE,"M.33"}</definedName>
    <definedName name="MDNpst" localSheetId="6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4">#REF!</definedName>
    <definedName name="mi_print_area" localSheetId="9">#REF!</definedName>
    <definedName name="mi_print_area" localSheetId="5">#REF!</definedName>
    <definedName name="mi_print_area" localSheetId="6">#REF!</definedName>
    <definedName name="mi_print_area" localSheetId="10">#REF!</definedName>
    <definedName name="mi_print_area">#REF!</definedName>
    <definedName name="MJKpst" localSheetId="4" hidden="1">{#N/A,#N/A,FALSE,"M.34"}</definedName>
    <definedName name="MJKpst" localSheetId="9" hidden="1">{#N/A,#N/A,FALSE,"M.34"}</definedName>
    <definedName name="MJKpst" localSheetId="5" hidden="1">{#N/A,#N/A,FALSE,"M.34"}</definedName>
    <definedName name="MJKpst" localSheetId="6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4">DATA!RAB-PER '[68]Standar Konstruksi'!$G$29:$G$29</definedName>
    <definedName name="MmExcelLinker_56E02BF7_1622_44A2_A1B4_91C09D796B1E" localSheetId="5">KKF!RAB-PER '[68]Standar Konstruksi'!$G$29:$G$29</definedName>
    <definedName name="MmExcelLinker_56E02BF7_1622_44A2_A1B4_91C09D796B1E">#N/A</definedName>
    <definedName name="MRISI" localSheetId="4">#REF!</definedName>
    <definedName name="MRISI" localSheetId="9">#REF!</definedName>
    <definedName name="MRISI" localSheetId="5">#REF!</definedName>
    <definedName name="MRISI" localSheetId="6">#REF!</definedName>
    <definedName name="MRISI" localSheetId="10">#REF!</definedName>
    <definedName name="MRISI">#REF!</definedName>
    <definedName name="MutasiMatPDP" localSheetId="4">#REF!</definedName>
    <definedName name="MutasiMatPDP" localSheetId="9">#REF!</definedName>
    <definedName name="MutasiMatPDP" localSheetId="5">#REF!</definedName>
    <definedName name="MutasiMatPDP" localSheetId="10">#REF!</definedName>
    <definedName name="MutasiMatPDP">#REF!</definedName>
    <definedName name="NAMA" localSheetId="4">#REF!</definedName>
    <definedName name="NAMA" localSheetId="5">#REF!</definedName>
    <definedName name="NAMA" localSheetId="10">#REF!</definedName>
    <definedName name="NAMA">#REF!</definedName>
    <definedName name="nama_kabupaten" localSheetId="4">#REF!</definedName>
    <definedName name="nama_kabupaten" localSheetId="9">#REF!</definedName>
    <definedName name="nama_kabupaten" localSheetId="5">#REF!</definedName>
    <definedName name="nama_kabupaten" localSheetId="10">#REF!</definedName>
    <definedName name="nama_kabupaten">#REF!</definedName>
    <definedName name="NAMA1" localSheetId="4">#REF!</definedName>
    <definedName name="NAMA1" localSheetId="5">#REF!</definedName>
    <definedName name="NAMA1" localSheetId="10">#REF!</definedName>
    <definedName name="NAMA1">#REF!</definedName>
    <definedName name="NAMA2" localSheetId="4">#REF!</definedName>
    <definedName name="NAMA2" localSheetId="5">#REF!</definedName>
    <definedName name="NAMA2" localSheetId="10">#REF!</definedName>
    <definedName name="NAMA2">#REF!</definedName>
    <definedName name="NAMABARU" localSheetId="4">#REF!</definedName>
    <definedName name="NAMABARU" localSheetId="5">#REF!</definedName>
    <definedName name="NAMABARU" localSheetId="10">#REF!</definedName>
    <definedName name="NAMABARU">#REF!</definedName>
    <definedName name="NamaWil">[69]Cover!$B$7</definedName>
    <definedName name="NEGO" localSheetId="4">[22]Usulan!#REF!</definedName>
    <definedName name="NEGO" localSheetId="9">[22]Usulan!#REF!</definedName>
    <definedName name="NEGO" localSheetId="5">[22]Usulan!#REF!</definedName>
    <definedName name="NEGO" localSheetId="6">[22]Usulan!#REF!</definedName>
    <definedName name="NEGO">[22]Usulan!#REF!</definedName>
    <definedName name="neraca" localSheetId="4">#REF!</definedName>
    <definedName name="neraca" localSheetId="9">#REF!</definedName>
    <definedName name="neraca" localSheetId="5">#REF!</definedName>
    <definedName name="neraca" localSheetId="6">#REF!</definedName>
    <definedName name="neraca" localSheetId="10">#REF!</definedName>
    <definedName name="neraca">#REF!</definedName>
    <definedName name="neracareal" localSheetId="4">#REF!</definedName>
    <definedName name="neracareal" localSheetId="9">#REF!</definedName>
    <definedName name="neracareal" localSheetId="5">#REF!</definedName>
    <definedName name="neracareal" localSheetId="10">#REF!</definedName>
    <definedName name="neracareal">#REF!</definedName>
    <definedName name="netmargim" localSheetId="4">#REF!</definedName>
    <definedName name="netmargim" localSheetId="9">#REF!</definedName>
    <definedName name="netmargim" localSheetId="5">#REF!</definedName>
    <definedName name="netmargim" localSheetId="10">#REF!</definedName>
    <definedName name="netmargim">#REF!</definedName>
    <definedName name="nmcabang" localSheetId="4">#REF!</definedName>
    <definedName name="nmcabang" localSheetId="5">#REF!</definedName>
    <definedName name="nmcabang" localSheetId="10">#REF!</definedName>
    <definedName name="nmcabang">#REF!</definedName>
    <definedName name="no">[16]x!$A$9:$A$47</definedName>
    <definedName name="NO_KODE" localSheetId="4">#N/A</definedName>
    <definedName name="NO_KODE" localSheetId="9">[42]MENU!#REF!</definedName>
    <definedName name="NO_KODE" localSheetId="5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4">#REF!</definedName>
    <definedName name="o" localSheetId="9">#REF!</definedName>
    <definedName name="o" localSheetId="5">#REF!</definedName>
    <definedName name="o" localSheetId="6">#REF!</definedName>
    <definedName name="o" localSheetId="10">#REF!</definedName>
    <definedName name="o">#REF!</definedName>
    <definedName name="ob_1_phasa" localSheetId="4">#REF!</definedName>
    <definedName name="ob_1_phasa" localSheetId="9">#REF!</definedName>
    <definedName name="ob_1_phasa" localSheetId="5">#REF!</definedName>
    <definedName name="ob_1_phasa" localSheetId="10">#REF!</definedName>
    <definedName name="ob_1_phasa">#REF!</definedName>
    <definedName name="OCGHSE" localSheetId="4">#REF!</definedName>
    <definedName name="OCGHSE" localSheetId="9">#REF!</definedName>
    <definedName name="OCGHSE" localSheetId="5">#REF!</definedName>
    <definedName name="OCGHSE" localSheetId="10">#REF!</definedName>
    <definedName name="OCGHSE">#REF!</definedName>
    <definedName name="OCRKDS" localSheetId="4">#REF!</definedName>
    <definedName name="OCRKDS" localSheetId="5">#REF!</definedName>
    <definedName name="OCRKDS" localSheetId="10">#REF!</definedName>
    <definedName name="OCRKDS">#REF!</definedName>
    <definedName name="OCRSLG" localSheetId="4">#REF!</definedName>
    <definedName name="OCRSLG" localSheetId="5">#REF!</definedName>
    <definedName name="OCRSLG" localSheetId="10">#REF!</definedName>
    <definedName name="OCRSLG">#REF!</definedName>
    <definedName name="OCRSMG" localSheetId="4">#REF!</definedName>
    <definedName name="OCRSMG" localSheetId="5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4">#REF!</definedName>
    <definedName name="oo" localSheetId="5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[70]Valuation!$I$53</definedName>
    <definedName name="OUTGOING" localSheetId="9">[42]PARAMETER!$B$11:$B$1059</definedName>
    <definedName name="OUTGOING">#N/A</definedName>
    <definedName name="P" localSheetId="4">#REF!</definedName>
    <definedName name="P" localSheetId="9">#REF!</definedName>
    <definedName name="P" localSheetId="5">#REF!</definedName>
    <definedName name="P" localSheetId="6">#REF!</definedName>
    <definedName name="P" localSheetId="10">#REF!</definedName>
    <definedName name="P">#REF!</definedName>
    <definedName name="Panah" localSheetId="4">#REF!</definedName>
    <definedName name="Panah" localSheetId="9">#REF!</definedName>
    <definedName name="Panah" localSheetId="5">#REF!</definedName>
    <definedName name="Panah" localSheetId="10">#REF!</definedName>
    <definedName name="Panah">#REF!</definedName>
    <definedName name="PasPst" localSheetId="4" hidden="1">{#N/A,#N/A,FALSE,"M.33"}</definedName>
    <definedName name="PasPst" localSheetId="9" hidden="1">{#N/A,#N/A,FALSE,"M.33"}</definedName>
    <definedName name="PasPst" localSheetId="5" hidden="1">{#N/A,#N/A,FALSE,"M.33"}</definedName>
    <definedName name="PasPst" localSheetId="6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4">#REF!</definedName>
    <definedName name="PDPKons" localSheetId="9">#REF!</definedName>
    <definedName name="PDPKons" localSheetId="5">#REF!</definedName>
    <definedName name="PDPKons" localSheetId="6">#REF!</definedName>
    <definedName name="PDPKons" localSheetId="10">#REF!</definedName>
    <definedName name="PDPKons">#REF!</definedName>
    <definedName name="PDPMaterial" localSheetId="4">#REF!</definedName>
    <definedName name="PDPMaterial" localSheetId="9">#REF!</definedName>
    <definedName name="PDPMaterial" localSheetId="5">#REF!</definedName>
    <definedName name="PDPMaterial" localSheetId="10">#REF!</definedName>
    <definedName name="PDPMaterial">#REF!</definedName>
    <definedName name="PDPPembDimuka" localSheetId="4">#REF!</definedName>
    <definedName name="PDPPembDimuka" localSheetId="9">#REF!</definedName>
    <definedName name="PDPPembDimuka" localSheetId="5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4">#REF!</definedName>
    <definedName name="PemeABSW" localSheetId="9">#REF!</definedName>
    <definedName name="PemeABSW" localSheetId="5">#REF!</definedName>
    <definedName name="PemeABSW" localSheetId="6">#REF!</definedName>
    <definedName name="PemeABSW" localSheetId="10">#REF!</definedName>
    <definedName name="PemeABSW">#REF!</definedName>
    <definedName name="pemel09" localSheetId="4">#REF!</definedName>
    <definedName name="pemel09" localSheetId="9">#REF!</definedName>
    <definedName name="pemel09" localSheetId="5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4" hidden="1">{#N/A,#N/A,FALSE,"M.41"}</definedName>
    <definedName name="Pendukung" localSheetId="9" hidden="1">{#N/A,#N/A,FALSE,"M.41"}</definedName>
    <definedName name="Pendukung" localSheetId="5" hidden="1">{#N/A,#N/A,FALSE,"M.41"}</definedName>
    <definedName name="Pendukung" localSheetId="6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[71]TABEL!$A$2:$A$81</definedName>
    <definedName name="period" localSheetId="4">#REF!</definedName>
    <definedName name="period" localSheetId="9">#REF!</definedName>
    <definedName name="period" localSheetId="5">#REF!</definedName>
    <definedName name="period" localSheetId="6">#REF!</definedName>
    <definedName name="period" localSheetId="10">#REF!</definedName>
    <definedName name="period">#REF!</definedName>
    <definedName name="pict" localSheetId="9">[47]KKO!#REF!</definedName>
    <definedName name="pict">KKO!#REF!</definedName>
    <definedName name="PLG_DAYA__200KVA" localSheetId="4">#REF!</definedName>
    <definedName name="PLG_DAYA__200KVA" localSheetId="9">#REF!</definedName>
    <definedName name="PLG_DAYA__200KVA" localSheetId="5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4">#REF!</definedName>
    <definedName name="PLG_DAYA_33_197KVA" localSheetId="9">#REF!</definedName>
    <definedName name="PLG_DAYA_33_197KVA" localSheetId="5">#REF!</definedName>
    <definedName name="PLG_DAYA_33_197KVA" localSheetId="10">#REF!</definedName>
    <definedName name="PLG_DAYA_33_197KVA">#REF!</definedName>
    <definedName name="PLN">#N/A</definedName>
    <definedName name="PMT">[61]PMT!$D$12:$D$55</definedName>
    <definedName name="poi" localSheetId="4">[18]JAN09!#REF!</definedName>
    <definedName name="poi" localSheetId="9">[18]JAN09!#REF!</definedName>
    <definedName name="poi" localSheetId="6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6">#REF!</definedName>
    <definedName name="POPUI" localSheetId="10">#REF!</definedName>
    <definedName name="POPUI" localSheetId="11">#REF!</definedName>
    <definedName name="POPUI">#REF!</definedName>
    <definedName name="pos_anggaran">[58]data!$G$2:$G$54</definedName>
    <definedName name="Potensi215" localSheetId="4">#REF!</definedName>
    <definedName name="Potensi215" localSheetId="9">#REF!</definedName>
    <definedName name="Potensi215" localSheetId="5">#REF!</definedName>
    <definedName name="Potensi215" localSheetId="6">#REF!</definedName>
    <definedName name="Potensi215" localSheetId="10">#REF!</definedName>
    <definedName name="Potensi215">#REF!</definedName>
    <definedName name="PP" localSheetId="4">#REF!</definedName>
    <definedName name="PP" localSheetId="9">#REF!</definedName>
    <definedName name="PP" localSheetId="5">#REF!</definedName>
    <definedName name="PP" localSheetId="10">#REF!</definedName>
    <definedName name="PP">#REF!</definedName>
    <definedName name="print" localSheetId="4">#REF!</definedName>
    <definedName name="print" localSheetId="9">#REF!</definedName>
    <definedName name="print" localSheetId="5">#REF!</definedName>
    <definedName name="print" localSheetId="10">#REF!</definedName>
    <definedName name="print">#REF!</definedName>
    <definedName name="PRINT_AR01" localSheetId="4">[33]Sheet5!#REF!</definedName>
    <definedName name="PRINT_AR01" localSheetId="9">[33]Sheet5!#REF!</definedName>
    <definedName name="PRINT_AR01" localSheetId="5">[33]Sheet5!#REF!</definedName>
    <definedName name="PRINT_AR01" localSheetId="10">[33]Sheet5!#REF!</definedName>
    <definedName name="PRINT_AR01">[33]Sheet5!#REF!</definedName>
    <definedName name="_xlnm.Print_Area" localSheetId="4">#REF!</definedName>
    <definedName name="_xlnm.Print_Area" localSheetId="9">#REF!</definedName>
    <definedName name="_xlnm.Print_Area" localSheetId="0">'HARGA SATUAN'!$A$1:$E$1564</definedName>
    <definedName name="_xlnm.Print_Area" localSheetId="5">KKF!$A$1:$T$39</definedName>
    <definedName name="_xlnm.Print_Area" localSheetId="6">KKO!$A$2:$Q$9</definedName>
    <definedName name="_xlnm.Print_Area" localSheetId="10">'Peta lokasi'!$A$1:$AD$67</definedName>
    <definedName name="_xlnm.Print_Area" localSheetId="8">RAB!$A$1:$K$154</definedName>
    <definedName name="_xlnm.Print_Area" localSheetId="1">'REKAP MATERIAL'!$A$1:$H$41</definedName>
    <definedName name="_xlnm.Print_Area" localSheetId="2">'REKAP MDU'!$A$1:$K$182</definedName>
    <definedName name="_xlnm.Print_Area" localSheetId="3">'REKAP TIANG'!$A$1:$K$52</definedName>
    <definedName name="_xlnm.Print_Area" localSheetId="11">SLD!$A$1:$AF$70</definedName>
    <definedName name="_xlnm.Print_Area">#REF!</definedName>
    <definedName name="PRINT_AREA_MI" localSheetId="4">#REF!</definedName>
    <definedName name="PRINT_AREA_MI" localSheetId="9">#REF!</definedName>
    <definedName name="PRINT_AREA_MI" localSheetId="5">#REF!</definedName>
    <definedName name="PRINT_AREA_MI" localSheetId="10">#REF!</definedName>
    <definedName name="PRINT_AREA_MI">#REF!</definedName>
    <definedName name="Print_area1" localSheetId="4">#REF!</definedName>
    <definedName name="Print_area1" localSheetId="9">#REF!</definedName>
    <definedName name="Print_area1" localSheetId="5">#REF!</definedName>
    <definedName name="Print_area1" localSheetId="10">#REF!</definedName>
    <definedName name="Print_area1">#REF!</definedName>
    <definedName name="PRINT_TITLE" localSheetId="4">#REF!</definedName>
    <definedName name="PRINT_TITLE" localSheetId="5">#REF!</definedName>
    <definedName name="PRINT_TITLE" localSheetId="10">#REF!</definedName>
    <definedName name="PRINT_TITLE">#REF!</definedName>
    <definedName name="_xlnm.Print_Titles" localSheetId="4">#REF!</definedName>
    <definedName name="_xlnm.Print_Titles" localSheetId="9">#REF!</definedName>
    <definedName name="_xlnm.Print_Titles" localSheetId="0">'HARGA SATUAN'!#REF!</definedName>
    <definedName name="_xlnm.Print_Titles" localSheetId="5">#REF!</definedName>
    <definedName name="_xlnm.Print_Titles" localSheetId="10">#REF!</definedName>
    <definedName name="_xlnm.Print_Titles" localSheetId="8">RAB!$1:$13</definedName>
    <definedName name="_xlnm.Print_Titles" localSheetId="1">'REKAP MATERIAL'!$1:$9</definedName>
    <definedName name="_xlnm.Print_Titles" localSheetId="2">'REKAP MDU'!$1:$13</definedName>
    <definedName name="_xlnm.Print_Titles" localSheetId="3">'REKAP TIANG'!$1:$13</definedName>
    <definedName name="_xlnm.Print_Titles" localSheetId="11">#REF!</definedName>
    <definedName name="_xlnm.Print_Titles">#REF!</definedName>
    <definedName name="PRINT_TITLES_MI" localSheetId="4">#REF!</definedName>
    <definedName name="PRINT_TITLES_MI" localSheetId="5">#REF!</definedName>
    <definedName name="PRINT_TITLES_MI" localSheetId="10">#REF!</definedName>
    <definedName name="PRINT_TITLES_MI">#REF!</definedName>
    <definedName name="PRINT_TITLES_MI_19" localSheetId="4">#REF!</definedName>
    <definedName name="PRINT_TITLES_MI_19" localSheetId="5">#REF!</definedName>
    <definedName name="PRINT_TITLES_MI_19" localSheetId="10">#REF!</definedName>
    <definedName name="PRINT_TITLES_MI_19">#REF!</definedName>
    <definedName name="PRINT2" localSheetId="4">[33]Sheet5!#REF!</definedName>
    <definedName name="PRINT2" localSheetId="5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4">#REF!</definedName>
    <definedName name="PROYEK" localSheetId="9">#REF!</definedName>
    <definedName name="PROYEK" localSheetId="5">#REF!</definedName>
    <definedName name="PROYEK" localSheetId="6">#REF!</definedName>
    <definedName name="PROYEK" localSheetId="10">#REF!</definedName>
    <definedName name="PROYEK">#REF!</definedName>
    <definedName name="PSRpst" localSheetId="4" hidden="1">{#N/A,#N/A,FALSE,"M.31"}</definedName>
    <definedName name="PSRpst" localSheetId="9" hidden="1">{#N/A,#N/A,FALSE,"M.31"}</definedName>
    <definedName name="PSRpst" localSheetId="5" hidden="1">{#N/A,#N/A,FALSE,"M.31"}</definedName>
    <definedName name="PSRpst" localSheetId="6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4">#REF!</definedName>
    <definedName name="PT_PLN_PERSERO" localSheetId="9">#REF!</definedName>
    <definedName name="PT_PLN_PERSERO" localSheetId="5">#REF!</definedName>
    <definedName name="PT_PLN_PERSERO" localSheetId="6">#REF!</definedName>
    <definedName name="PT_PLN_PERSERO" localSheetId="10">#REF!</definedName>
    <definedName name="PT_PLN_PERSERO">#REF!</definedName>
    <definedName name="PTKU" localSheetId="4">#REF!</definedName>
    <definedName name="PTKU" localSheetId="9">#REF!</definedName>
    <definedName name="PTKU" localSheetId="5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4">[72]JURNAL!#REF!</definedName>
    <definedName name="PUR" localSheetId="9">[72]JURNAL!#REF!</definedName>
    <definedName name="PUR" localSheetId="5">[72]JURNAL!#REF!</definedName>
    <definedName name="PUR" localSheetId="10">[72]JURNAL!#REF!</definedName>
    <definedName name="PUR">[72]JURNAL!#REF!</definedName>
    <definedName name="PWI" localSheetId="4">#REF!</definedName>
    <definedName name="PWI" localSheetId="9">#REF!</definedName>
    <definedName name="PWI" localSheetId="5">#REF!</definedName>
    <definedName name="PWI" localSheetId="6">#REF!</definedName>
    <definedName name="PWI" localSheetId="10">#REF!</definedName>
    <definedName name="PWI">#REF!</definedName>
    <definedName name="q" localSheetId="4">#REF!</definedName>
    <definedName name="q" localSheetId="9">#REF!</definedName>
    <definedName name="q" localSheetId="5">#REF!</definedName>
    <definedName name="q" localSheetId="10">#REF!</definedName>
    <definedName name="q">#REF!</definedName>
    <definedName name="QRYTRY" localSheetId="4">#REF!</definedName>
    <definedName name="QRYTRY" localSheetId="9">#REF!</definedName>
    <definedName name="QRYTRY" localSheetId="5">#REF!</definedName>
    <definedName name="QRYTRY" localSheetId="10">#REF!</definedName>
    <definedName name="QRYTRY">#REF!</definedName>
    <definedName name="qw" localSheetId="4" hidden="1">{#N/A,#N/A,FALSE,"M.32"}</definedName>
    <definedName name="qw" localSheetId="9" hidden="1">{#N/A,#N/A,FALSE,"M.32"}</definedName>
    <definedName name="qw" localSheetId="5" hidden="1">{#N/A,#N/A,FALSE,"M.32"}</definedName>
    <definedName name="qw" localSheetId="6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4">#REF!</definedName>
    <definedName name="RAB" localSheetId="9">#REF!</definedName>
    <definedName name="RAB" localSheetId="5">#REF!</definedName>
    <definedName name="RAB" localSheetId="6">#REF!</definedName>
    <definedName name="RAB" localSheetId="10">#REF!</definedName>
    <definedName name="RAB">#REF!</definedName>
    <definedName name="rafi" localSheetId="4">[18]JAN09!#REF!</definedName>
    <definedName name="rafi" localSheetId="9">[18]JAN09!#REF!</definedName>
    <definedName name="rafi" localSheetId="5">[18]JAN09!#REF!</definedName>
    <definedName name="rafi" localSheetId="6">[18]JAN09!#REF!</definedName>
    <definedName name="rafi" localSheetId="10">[18]JAN09!#REF!</definedName>
    <definedName name="rafi">[18]JAN09!#REF!</definedName>
    <definedName name="raja" localSheetId="4">[18]JAN09!#REF!</definedName>
    <definedName name="raja" localSheetId="9">[18]JAN09!#REF!</definedName>
    <definedName name="raja" localSheetId="5">[18]JAN09!#REF!</definedName>
    <definedName name="raja">[18]JAN09!#REF!</definedName>
    <definedName name="RANGE" localSheetId="4">#REF!</definedName>
    <definedName name="RANGE" localSheetId="9">#REF!</definedName>
    <definedName name="RANGE" localSheetId="5">#REF!</definedName>
    <definedName name="RANGE" localSheetId="6">#REF!</definedName>
    <definedName name="RANGE" localSheetId="10">#REF!</definedName>
    <definedName name="RANGE">#REF!</definedName>
    <definedName name="RAO" localSheetId="4">#REF!</definedName>
    <definedName name="RAO" localSheetId="9">#REF!</definedName>
    <definedName name="RAO" localSheetId="5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4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4">[18]JAN09!#REF!</definedName>
    <definedName name="rcps" localSheetId="9">[18]JAN09!#REF!</definedName>
    <definedName name="rcps" localSheetId="6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4" hidden="1">{#N/A,#N/A,FALSE,"M.42"}</definedName>
    <definedName name="re" localSheetId="9" hidden="1">{#N/A,#N/A,FALSE,"M.42"}</definedName>
    <definedName name="re" localSheetId="5" hidden="1">{#N/A,#N/A,FALSE,"M.42"}</definedName>
    <definedName name="re" localSheetId="6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'[72]BB PUSAT'!$A$1:$C$65536</definedName>
    <definedName name="Regions">OFFSET('[21]Working Page'!$B$8,0,0,COUNTA('[21]Working Page'!$B$8:$B$20),1)</definedName>
    <definedName name="REKAP" localSheetId="4">#REF!</definedName>
    <definedName name="REKAP" localSheetId="9">#REF!</definedName>
    <definedName name="REKAP" localSheetId="5">#REF!</definedName>
    <definedName name="REKAP" localSheetId="6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4">#REF!</definedName>
    <definedName name="rencana" localSheetId="9">#REF!</definedName>
    <definedName name="rencana" localSheetId="5">#REF!</definedName>
    <definedName name="rencana" localSheetId="6">#REF!</definedName>
    <definedName name="rencana" localSheetId="10">#REF!</definedName>
    <definedName name="rencana">#REF!</definedName>
    <definedName name="resagging" localSheetId="4">#REF!</definedName>
    <definedName name="resagging" localSheetId="9">#REF!</definedName>
    <definedName name="resagging" localSheetId="5">#REF!</definedName>
    <definedName name="resagging" localSheetId="10">#REF!</definedName>
    <definedName name="resagging">#REF!</definedName>
    <definedName name="ResetDataOption_Click">#N/A</definedName>
    <definedName name="RingkasanPokok" localSheetId="4">#REF!</definedName>
    <definedName name="RingkasanPokok" localSheetId="9">#REF!</definedName>
    <definedName name="RingkasanPokok" localSheetId="5">#REF!</definedName>
    <definedName name="RingkasanPokok" localSheetId="6">#REF!</definedName>
    <definedName name="RingkasanPokok" localSheetId="10">#REF!</definedName>
    <definedName name="RingkasanPokok">#REF!</definedName>
    <definedName name="ROK" localSheetId="4" hidden="1">{#N/A,#N/A,FALSE,"M.31"}</definedName>
    <definedName name="ROK" localSheetId="9" hidden="1">{#N/A,#N/A,FALSE,"M.31"}</definedName>
    <definedName name="ROK" localSheetId="5" hidden="1">{#N/A,#N/A,FALSE,"M.31"}</definedName>
    <definedName name="ROK" localSheetId="6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4">#REF!</definedName>
    <definedName name="ROW" localSheetId="9">#REF!</definedName>
    <definedName name="ROW" localSheetId="5">#REF!</definedName>
    <definedName name="ROW" localSheetId="6">#REF!</definedName>
    <definedName name="ROW" localSheetId="10">#REF!</definedName>
    <definedName name="ROW">#REF!</definedName>
    <definedName name="rr" localSheetId="4">#REF!</definedName>
    <definedName name="rr" localSheetId="9">#REF!</definedName>
    <definedName name="rr" localSheetId="5">#REF!</definedName>
    <definedName name="rr" localSheetId="10">#REF!</definedName>
    <definedName name="rr">#REF!</definedName>
    <definedName name="rt" localSheetId="4" hidden="1">{#N/A,#N/A,FALSE,"M.43"}</definedName>
    <definedName name="rt" localSheetId="9" hidden="1">{#N/A,#N/A,FALSE,"M.43"}</definedName>
    <definedName name="rt" localSheetId="5" hidden="1">{#N/A,#N/A,FALSE,"M.43"}</definedName>
    <definedName name="rt" localSheetId="6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4">#REF!</definedName>
    <definedName name="RTYHRTY" localSheetId="9">#REF!</definedName>
    <definedName name="RTYHRTY" localSheetId="5">#REF!</definedName>
    <definedName name="RTYHRTY" localSheetId="10">#REF!</definedName>
    <definedName name="RTYHRTY">#REF!</definedName>
    <definedName name="rtyu" localSheetId="4">[73]JAN07!#REF!</definedName>
    <definedName name="rtyu" localSheetId="9">[74]JAN07!#REF!</definedName>
    <definedName name="rtyu" localSheetId="5">[73]JAN07!#REF!</definedName>
    <definedName name="rtyu" localSheetId="10">[74]JAN07!#REF!</definedName>
    <definedName name="rtyu">[74]JAN07!#REF!</definedName>
    <definedName name="S" localSheetId="9">#REF!</definedName>
    <definedName name="S" localSheetId="5">{#N/A,#N/A,FALSE,"M.31"}</definedName>
    <definedName name="S">#REF!</definedName>
    <definedName name="S1___5" localSheetId="4">#REF!</definedName>
    <definedName name="S1___5" localSheetId="9">#REF!</definedName>
    <definedName name="S1___5" localSheetId="5">#REF!</definedName>
    <definedName name="S1___5" localSheetId="10">#REF!</definedName>
    <definedName name="S1___5">#REF!</definedName>
    <definedName name="sa" localSheetId="4" hidden="1">{#N/A,#N/A,FALSE,"M.31"}</definedName>
    <definedName name="sa" localSheetId="9" hidden="1">{#N/A,#N/A,FALSE,"M.31"}</definedName>
    <definedName name="sa" localSheetId="5" hidden="1">{#N/A,#N/A,FALSE,"M.31"}</definedName>
    <definedName name="sa" localSheetId="6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4">#REF!</definedName>
    <definedName name="salah" localSheetId="9">#REF!</definedName>
    <definedName name="salah" localSheetId="5">#REF!</definedName>
    <definedName name="salah" localSheetId="6">#REF!</definedName>
    <definedName name="salah" localSheetId="10">#REF!</definedName>
    <definedName name="salah">#REF!</definedName>
    <definedName name="Salary">[21]Salary!$D$7:$AJ$38</definedName>
    <definedName name="SALATIGA" localSheetId="4">#REF!</definedName>
    <definedName name="SALATIGA" localSheetId="9">#REF!</definedName>
    <definedName name="SALATIGA" localSheetId="5">#REF!</definedName>
    <definedName name="SALATIGA" localSheetId="10">#REF!</definedName>
    <definedName name="SALATIGA">#REF!</definedName>
    <definedName name="SALVAGE" comment="RINGAN">[75]PICKUP!$D$12</definedName>
    <definedName name="SAPBEXwbID" hidden="1">"41NCAAE5PJZ8D7N0HEXL0B90R"</definedName>
    <definedName name="sasa" localSheetId="4">[18]JAN09!#REF!</definedName>
    <definedName name="sasa" localSheetId="9">[18]JAN09!#REF!</definedName>
    <definedName name="sasa" localSheetId="5">[18]JAN09!#REF!</definedName>
    <definedName name="sasa" localSheetId="6">[18]JAN09!#REF!</definedName>
    <definedName name="sasa">[18]JAN09!#REF!</definedName>
    <definedName name="SATUAN" localSheetId="9">'[76]Rekap PMG.'!$A$10:$E$51</definedName>
    <definedName name="SATUAN">'[76]Rekap PMG.'!$A$10:$E$51</definedName>
    <definedName name="sbak1a" localSheetId="4">#REF!</definedName>
    <definedName name="sbak1a" localSheetId="9">#REF!</definedName>
    <definedName name="sbak1a" localSheetId="5">#REF!</definedName>
    <definedName name="sbak1a" localSheetId="6">#REF!</definedName>
    <definedName name="sbak1a" localSheetId="10">#REF!</definedName>
    <definedName name="sbak1a">#REF!</definedName>
    <definedName name="sbak1b" localSheetId="4">#REF!</definedName>
    <definedName name="sbak1b" localSheetId="9">#REF!</definedName>
    <definedName name="sbak1b" localSheetId="5">#REF!</definedName>
    <definedName name="sbak1b" localSheetId="10">#REF!</definedName>
    <definedName name="sbak1b">#REF!</definedName>
    <definedName name="SBBpst" localSheetId="4" hidden="1">{#N/A,#N/A,FALSE,"M.34"}</definedName>
    <definedName name="SBBpst" localSheetId="9" hidden="1">{#N/A,#N/A,FALSE,"M.34"}</definedName>
    <definedName name="SBBpst" localSheetId="5" hidden="1">{#N/A,#N/A,FALSE,"M.34"}</definedName>
    <definedName name="SBBpst" localSheetId="6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[77]x!$G$9:$G$47</definedName>
    <definedName name="SD" localSheetId="4">#REF!</definedName>
    <definedName name="SD" localSheetId="9">#REF!</definedName>
    <definedName name="SD" localSheetId="5">#REF!</definedName>
    <definedName name="SD" localSheetId="6">#REF!</definedName>
    <definedName name="SD" localSheetId="10">#REF!</definedName>
    <definedName name="SD">#REF!</definedName>
    <definedName name="sdc">[52]DTU!$B$2:$D$48</definedName>
    <definedName name="sdffA" localSheetId="4">[18]JAN09!#REF!</definedName>
    <definedName name="sdffA" localSheetId="9">[18]JAN09!#REF!</definedName>
    <definedName name="sdffA" localSheetId="5">[18]JAN09!#REF!</definedName>
    <definedName name="sdffA" localSheetId="6">[18]JAN09!#REF!</definedName>
    <definedName name="sdffA">[18]JAN09!#REF!</definedName>
    <definedName name="sds">'[78]master rab'!$B$1:$H$65536</definedName>
    <definedName name="seapj">'[53]Neraca seAPJ'!$O$6:$AJ$23</definedName>
    <definedName name="SEBABKDS" localSheetId="4">#REF!</definedName>
    <definedName name="SEBABKDS" localSheetId="9">#REF!</definedName>
    <definedName name="SEBABKDS" localSheetId="5">#REF!</definedName>
    <definedName name="SEBABKDS" localSheetId="6">#REF!</definedName>
    <definedName name="SEBABKDS" localSheetId="10">#REF!</definedName>
    <definedName name="SEBABKDS">#REF!</definedName>
    <definedName name="SEBABSLG" localSheetId="4">#REF!</definedName>
    <definedName name="SEBABSLG" localSheetId="9">#REF!</definedName>
    <definedName name="SEBABSLG" localSheetId="5">#REF!</definedName>
    <definedName name="SEBABSLG" localSheetId="10">#REF!</definedName>
    <definedName name="SEBABSLG">#REF!</definedName>
    <definedName name="SEBABSMG" localSheetId="4">#REF!</definedName>
    <definedName name="SEBABSMG" localSheetId="9">#REF!</definedName>
    <definedName name="SEBABSMG" localSheetId="5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[79]LAIN2!$Z$7</definedName>
    <definedName name="SEKAT" localSheetId="4">#REF!</definedName>
    <definedName name="SEKAT" localSheetId="9">#REF!</definedName>
    <definedName name="SEKAT" localSheetId="5">#REF!</definedName>
    <definedName name="SEKAT" localSheetId="6">#REF!</definedName>
    <definedName name="SEKAT" localSheetId="10">#REF!</definedName>
    <definedName name="SEKAT">#REF!</definedName>
    <definedName name="semarang1" localSheetId="4">#REF!</definedName>
    <definedName name="semarang1" localSheetId="9">#REF!</definedName>
    <definedName name="semarang1" localSheetId="5">#REF!</definedName>
    <definedName name="semarang1" localSheetId="10">#REF!</definedName>
    <definedName name="semarang1">#REF!</definedName>
    <definedName name="serat">[79]LAIN2!$Z$5</definedName>
    <definedName name="serib">[79]LAIN2!$Z$6</definedName>
    <definedName name="Service_Mapping">'[21]Service Mapping'!$C$6:$Y$39</definedName>
    <definedName name="sewadetektorkabel_har">'[65]AHS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'[65]AHS - Non Personel'!$D$27</definedName>
    <definedName name="SewaKantorBulan">'[65]AHS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'[65]AHS - Non Personel'!$D$32</definedName>
    <definedName name="SewaMobil" localSheetId="9">'[19]AHS - Non Personel'!$D$8</definedName>
    <definedName name="SewaMobil">#N/A</definedName>
    <definedName name="sewamobilbak_hari">'[65]AHS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'[65]AHS - Non Personel'!$D$24</definedName>
    <definedName name="SF" localSheetId="4">#REF!</definedName>
    <definedName name="SF" localSheetId="9">#REF!</definedName>
    <definedName name="SF" localSheetId="5">#REF!</definedName>
    <definedName name="SF" localSheetId="10">#REF!</definedName>
    <definedName name="SF">#REF!</definedName>
    <definedName name="sgi" localSheetId="4" hidden="1">{#N/A,#N/A,FALSE,"M.01"}</definedName>
    <definedName name="sgi" localSheetId="9" hidden="1">{#N/A,#N/A,FALSE,"M.01"}</definedName>
    <definedName name="sgi" localSheetId="5" hidden="1">{#N/A,#N/A,FALSE,"M.01"}</definedName>
    <definedName name="sgi" localSheetId="6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4">[2]prod03!#REF!</definedName>
    <definedName name="SIN" localSheetId="5">[2]prod03!#REF!</definedName>
    <definedName name="SIN">[2]prod03!#REF!</definedName>
    <definedName name="Single" localSheetId="4" hidden="1">{#N/A,#N/A,FALSE,"M.42"}</definedName>
    <definedName name="Single" localSheetId="9" hidden="1">{#N/A,#N/A,FALSE,"M.42"}</definedName>
    <definedName name="Single" localSheetId="5" hidden="1">{#N/A,#N/A,FALSE,"M.42"}</definedName>
    <definedName name="Single" localSheetId="6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[80]Sensitivitas!$D$26</definedName>
    <definedName name="SMG" localSheetId="4">#REF!</definedName>
    <definedName name="SMG" localSheetId="9">#REF!</definedName>
    <definedName name="SMG" localSheetId="5">#REF!</definedName>
    <definedName name="SMG" localSheetId="6">#REF!</definedName>
    <definedName name="SMG" localSheetId="10">#REF!</definedName>
    <definedName name="SMG">#REF!</definedName>
    <definedName name="smu" localSheetId="4">#REF!</definedName>
    <definedName name="smu" localSheetId="9">#REF!</definedName>
    <definedName name="smu" localSheetId="5">#REF!</definedName>
    <definedName name="smu" localSheetId="10">#REF!</definedName>
    <definedName name="smu">#REF!</definedName>
    <definedName name="SPD" localSheetId="4">#REF!</definedName>
    <definedName name="SPD" localSheetId="9">#REF!</definedName>
    <definedName name="SPD" localSheetId="5">#REF!</definedName>
    <definedName name="SPD" localSheetId="10">#REF!</definedName>
    <definedName name="SPD">#REF!</definedName>
    <definedName name="SPK" localSheetId="4">#REF!</definedName>
    <definedName name="SPK" localSheetId="9">#REF!</definedName>
    <definedName name="SPK" localSheetId="5">#REF!</definedName>
    <definedName name="SPK" localSheetId="10">#REF!</definedName>
    <definedName name="SPK">#REF!</definedName>
    <definedName name="SREWA" localSheetId="4">#REF!</definedName>
    <definedName name="SREWA" localSheetId="5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4">#REF!</definedName>
    <definedName name="Stand" localSheetId="9">#REF!</definedName>
    <definedName name="Stand" localSheetId="5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[81]HB2!$A$1:$L$65536</definedName>
    <definedName name="stdpln">'[82]HB BARU'!$A$1:$J$780</definedName>
    <definedName name="stok">[72]DTstok!$A$1:$B$65536</definedName>
    <definedName name="STPDari" localSheetId="4">#REF!</definedName>
    <definedName name="STPDari" localSheetId="9">#REF!</definedName>
    <definedName name="STPDari" localSheetId="5">#REF!</definedName>
    <definedName name="STPDari" localSheetId="10">#REF!</definedName>
    <definedName name="STPDari">#REF!</definedName>
    <definedName name="sujono">'[83]master rab'!$B$1:$H$65536</definedName>
    <definedName name="SUM" localSheetId="4">[2]prod03!#REF!</definedName>
    <definedName name="SUM" localSheetId="9">[2]prod03!#REF!</definedName>
    <definedName name="SUM" localSheetId="5">[2]prod03!#REF!</definedName>
    <definedName name="SUM" localSheetId="6">[2]prod03!#REF!</definedName>
    <definedName name="SUM">[2]prod03!#REF!</definedName>
    <definedName name="sumber">[84]SuMBER!$N$3:$FO$21</definedName>
    <definedName name="surat" localSheetId="4">#REF!</definedName>
    <definedName name="surat" localSheetId="9">#REF!</definedName>
    <definedName name="surat" localSheetId="5">#REF!</definedName>
    <definedName name="surat" localSheetId="6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4" hidden="1">{#N/A,#N/A,FALSE,"M.32"}</definedName>
    <definedName name="SUTM" localSheetId="9" hidden="1">{#N/A,#N/A,FALSE,"M.32"}</definedName>
    <definedName name="SUTM" localSheetId="5" hidden="1">{#N/A,#N/A,FALSE,"M.32"}</definedName>
    <definedName name="SUTM" localSheetId="6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4">#REF!</definedName>
    <definedName name="sutrisno" localSheetId="9">#REF!</definedName>
    <definedName name="sutrisno" localSheetId="5">#REF!</definedName>
    <definedName name="sutrisno" localSheetId="6">#REF!</definedName>
    <definedName name="sutrisno" localSheetId="10">#REF!</definedName>
    <definedName name="sutrisno">#REF!</definedName>
    <definedName name="sw" localSheetId="4" hidden="1">{#N/A,#N/A,FALSE,"M.01"}</definedName>
    <definedName name="sw" localSheetId="9" hidden="1">{#N/A,#N/A,FALSE,"M.01"}</definedName>
    <definedName name="sw" localSheetId="5" hidden="1">{#N/A,#N/A,FALSE,"M.01"}</definedName>
    <definedName name="sw" localSheetId="6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4">[73]JAN07!#REF!</definedName>
    <definedName name="swed" localSheetId="5">[73]JAN07!#REF!</definedName>
    <definedName name="swed">[74]JAN07!#REF!</definedName>
    <definedName name="SWG" localSheetId="4">#REF!</definedName>
    <definedName name="SWG" localSheetId="9">#REF!</definedName>
    <definedName name="SWG" localSheetId="5">#REF!</definedName>
    <definedName name="SWG" localSheetId="6">#REF!</definedName>
    <definedName name="SWG" localSheetId="10">#REF!</definedName>
    <definedName name="SWG">#REF!</definedName>
    <definedName name="sx" localSheetId="4" hidden="1">{#N/A,#N/A,FALSE,"M.34"}</definedName>
    <definedName name="sx" localSheetId="9" hidden="1">{#N/A,#N/A,FALSE,"M.34"}</definedName>
    <definedName name="sx" localSheetId="5" hidden="1">{#N/A,#N/A,FALSE,"M.34"}</definedName>
    <definedName name="sx" localSheetId="6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4">#REF!</definedName>
    <definedName name="T" localSheetId="9">#REF!</definedName>
    <definedName name="T" localSheetId="5">#REF!</definedName>
    <definedName name="T" localSheetId="6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4">#REF!</definedName>
    <definedName name="tabel_BUlan" localSheetId="9">#REF!</definedName>
    <definedName name="tabel_BUlan" localSheetId="5">#REF!</definedName>
    <definedName name="tabel_BUlan" localSheetId="6">#REF!</definedName>
    <definedName name="tabel_BUlan" localSheetId="10">#REF!</definedName>
    <definedName name="tabel_BUlan">#REF!</definedName>
    <definedName name="Tabel_Cabang" localSheetId="4">#REF!</definedName>
    <definedName name="Tabel_Cabang" localSheetId="9">#REF!</definedName>
    <definedName name="Tabel_Cabang" localSheetId="5">#REF!</definedName>
    <definedName name="Tabel_Cabang" localSheetId="10">#REF!</definedName>
    <definedName name="Tabel_Cabang">#REF!</definedName>
    <definedName name="Tabel_Wilayah">[85]Sheet1!$E$2</definedName>
    <definedName name="Tabel4" localSheetId="4">#REF!</definedName>
    <definedName name="Tabel4" localSheetId="9">#REF!</definedName>
    <definedName name="Tabel4" localSheetId="5">#REF!</definedName>
    <definedName name="Tabel4" localSheetId="6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4">#REF!</definedName>
    <definedName name="Taksonomi" localSheetId="9">#REF!</definedName>
    <definedName name="Taksonomi" localSheetId="5">#REF!</definedName>
    <definedName name="Taksonomi" localSheetId="6">#REF!</definedName>
    <definedName name="Taksonomi" localSheetId="10">#REF!</definedName>
    <definedName name="Taksonomi">#REF!</definedName>
    <definedName name="TambahAT" localSheetId="4">#REF!</definedName>
    <definedName name="TambahAT" localSheetId="9">#REF!</definedName>
    <definedName name="TambahAT" localSheetId="5">#REF!</definedName>
    <definedName name="TambahAT" localSheetId="10">#REF!</definedName>
    <definedName name="TambahAT">#REF!</definedName>
    <definedName name="TAMPILKAN">[64]INPBA!$F$2</definedName>
    <definedName name="TANGGALKDS" localSheetId="4">#REF!</definedName>
    <definedName name="TANGGALKDS" localSheetId="9">#REF!</definedName>
    <definedName name="TANGGALKDS" localSheetId="5">#REF!</definedName>
    <definedName name="TANGGALKDS" localSheetId="6">#REF!</definedName>
    <definedName name="TANGGALKDS" localSheetId="10">#REF!</definedName>
    <definedName name="TANGGALKDS">#REF!</definedName>
    <definedName name="TANGGALSLG" localSheetId="4">#REF!</definedName>
    <definedName name="TANGGALSLG" localSheetId="9">#REF!</definedName>
    <definedName name="TANGGALSLG" localSheetId="5">#REF!</definedName>
    <definedName name="TANGGALSLG" localSheetId="10">#REF!</definedName>
    <definedName name="TANGGALSLG">#REF!</definedName>
    <definedName name="TANGGALSMG" localSheetId="4">#REF!</definedName>
    <definedName name="TANGGALSMG" localSheetId="9">#REF!</definedName>
    <definedName name="TANGGALSMG" localSheetId="5">#REF!</definedName>
    <definedName name="TANGGALSMG" localSheetId="10">#REF!</definedName>
    <definedName name="TANGGALSMG">#REF!</definedName>
    <definedName name="TARGET_USAHA" localSheetId="4">#REF!</definedName>
    <definedName name="TARGET_USAHA" localSheetId="5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4">#REF!</definedName>
    <definedName name="TERBILANG" localSheetId="9">#REF!</definedName>
    <definedName name="TERBILANG" localSheetId="5">#REF!</definedName>
    <definedName name="TERBILANG" localSheetId="6">#REF!</definedName>
    <definedName name="TERBILANG" localSheetId="10">#REF!</definedName>
    <definedName name="TERBILANG">#REF!</definedName>
    <definedName name="TERIMA" localSheetId="4">#REF!</definedName>
    <definedName name="TERIMA" localSheetId="9">#REF!</definedName>
    <definedName name="TERIMA" localSheetId="5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4">[18]JAN09!#REF!</definedName>
    <definedName name="TIARA" localSheetId="9">[18]JAN09!#REF!</definedName>
    <definedName name="TIARA" localSheetId="5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4">#REF!</definedName>
    <definedName name="Tipe" localSheetId="9">#REF!</definedName>
    <definedName name="Tipe" localSheetId="5">#REF!</definedName>
    <definedName name="Tipe" localSheetId="6">#REF!</definedName>
    <definedName name="Tipe" localSheetId="10">#REF!</definedName>
    <definedName name="Tipe">#REF!</definedName>
    <definedName name="TOOLS" localSheetId="4">#REF!</definedName>
    <definedName name="TOOLS" localSheetId="9">#REF!</definedName>
    <definedName name="TOOLS" localSheetId="5">#REF!</definedName>
    <definedName name="TOOLS" localSheetId="10">#REF!</definedName>
    <definedName name="TOOLS">#REF!</definedName>
    <definedName name="ToolsMigrasi" localSheetId="4">#N/A</definedName>
    <definedName name="ToolsMigrasi" localSheetId="9">'[19]Analisa Struktur Data'!#REF!</definedName>
    <definedName name="ToolsMigrasi" localSheetId="5">#N/A</definedName>
    <definedName name="ToolsMigrasi">#N/A</definedName>
    <definedName name="tril">[79]LAIN2!$Z$10</definedName>
    <definedName name="trp">[16]x!$B$9:$B$47</definedName>
    <definedName name="TRWE" localSheetId="4">#REF!</definedName>
    <definedName name="TRWE" localSheetId="9">#REF!</definedName>
    <definedName name="TRWE" localSheetId="5">#REF!</definedName>
    <definedName name="TRWE" localSheetId="6">#REF!</definedName>
    <definedName name="TRWE" localSheetId="10">#REF!</definedName>
    <definedName name="TRWE">#REF!</definedName>
    <definedName name="TV">[70]Valuation!$I$61</definedName>
    <definedName name="UBADF" localSheetId="4">#REF!</definedName>
    <definedName name="UBADF" localSheetId="9">#REF!</definedName>
    <definedName name="UBADF" localSheetId="5">#REF!</definedName>
    <definedName name="UBADF" localSheetId="6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4">#REF!</definedName>
    <definedName name="UFRKDS" localSheetId="9">#REF!</definedName>
    <definedName name="UFRKDS" localSheetId="5">#REF!</definedName>
    <definedName name="UFRKDS" localSheetId="10">#REF!</definedName>
    <definedName name="UFRKDS">#REF!</definedName>
    <definedName name="UFRSLG" localSheetId="4">#REF!</definedName>
    <definedName name="UFRSLG" localSheetId="5">#REF!</definedName>
    <definedName name="UFRSLG" localSheetId="10">#REF!</definedName>
    <definedName name="UFRSLG">#REF!</definedName>
    <definedName name="UFRSMG" localSheetId="4">#REF!</definedName>
    <definedName name="UFRSMG" localSheetId="5">#REF!</definedName>
    <definedName name="UFRSMG" localSheetId="10">#REF!</definedName>
    <definedName name="UFRSMG">#REF!</definedName>
    <definedName name="UI" localSheetId="4" hidden="1">{#N/A,#N/A,FALSE,"M.33"}</definedName>
    <definedName name="UI" localSheetId="9" hidden="1">{#N/A,#N/A,FALSE,"M.33"}</definedName>
    <definedName name="UI" localSheetId="5" hidden="1">{#N/A,#N/A,FALSE,"M.33"}</definedName>
    <definedName name="UI" localSheetId="6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4" hidden="1">{#N/A,#N/A,FALSE,"M.33"}</definedName>
    <definedName name="uii" localSheetId="9" hidden="1">{#N/A,#N/A,FALSE,"M.33"}</definedName>
    <definedName name="uii" localSheetId="5" hidden="1">{#N/A,#N/A,FALSE,"M.33"}</definedName>
    <definedName name="uii" localSheetId="6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4">#REF!</definedName>
    <definedName name="ULANG" localSheetId="9">#REF!</definedName>
    <definedName name="ULANG" localSheetId="5">#REF!</definedName>
    <definedName name="ULANG" localSheetId="6">#REF!</definedName>
    <definedName name="ULANG" localSheetId="10">#REF!</definedName>
    <definedName name="ULANG">#REF!</definedName>
    <definedName name="UnitBina">[24]Kamus!$L$1</definedName>
    <definedName name="UOUO" localSheetId="4">#REF!</definedName>
    <definedName name="UOUO" localSheetId="9">#REF!</definedName>
    <definedName name="UOUO" localSheetId="5">#REF!</definedName>
    <definedName name="UOUO" localSheetId="6">#REF!</definedName>
    <definedName name="UOUO" localSheetId="10">#REF!</definedName>
    <definedName name="UOUO">#REF!</definedName>
    <definedName name="UPAH">'[88]Rekap PMG.'!$A$54:$F$61</definedName>
    <definedName name="URAIAN" localSheetId="4">#REF!</definedName>
    <definedName name="URAIAN" localSheetId="9">#REF!</definedName>
    <definedName name="URAIAN" localSheetId="5">#REF!</definedName>
    <definedName name="URAIAN" localSheetId="6">#REF!</definedName>
    <definedName name="URAIAN" localSheetId="10">#REF!</definedName>
    <definedName name="URAIAN">#REF!</definedName>
    <definedName name="usul" localSheetId="4">[89]Usulan!#REF!</definedName>
    <definedName name="usul" localSheetId="9">[89]Usulan!#REF!</definedName>
    <definedName name="usul" localSheetId="5">[89]Usulan!#REF!</definedName>
    <definedName name="usul" localSheetId="6">[89]Usulan!#REF!</definedName>
    <definedName name="usul" localSheetId="10">[89]Usulan!#REF!</definedName>
    <definedName name="usul">[89]Usulan!#REF!</definedName>
    <definedName name="Utik" localSheetId="4">#REF!</definedName>
    <definedName name="Utik" localSheetId="9">#REF!</definedName>
    <definedName name="Utik" localSheetId="5">#REF!</definedName>
    <definedName name="Utik" localSheetId="6">#REF!</definedName>
    <definedName name="Utik" localSheetId="10">#REF!</definedName>
    <definedName name="Utik">#REF!</definedName>
    <definedName name="UTIK2" localSheetId="4">#REF!</definedName>
    <definedName name="UTIK2" localSheetId="9">#REF!</definedName>
    <definedName name="UTIK2" localSheetId="5">#REF!</definedName>
    <definedName name="UTIK2" localSheetId="10">#REF!</definedName>
    <definedName name="UTIK2">#REF!</definedName>
    <definedName name="UTYUE" localSheetId="4">#REF!</definedName>
    <definedName name="UTYUE" localSheetId="9">#REF!</definedName>
    <definedName name="UTYUE" localSheetId="5">#REF!</definedName>
    <definedName name="UTYUE" localSheetId="10">#REF!</definedName>
    <definedName name="UTYUE">#REF!</definedName>
    <definedName name="uu" localSheetId="4">#REF!</definedName>
    <definedName name="uu" localSheetId="5">#REF!</definedName>
    <definedName name="uu" localSheetId="10">#REF!</definedName>
    <definedName name="uu">#REF!</definedName>
    <definedName name="vg" localSheetId="4" hidden="1">{#N/A,#N/A,FALSE,"M.33"}</definedName>
    <definedName name="vg" localSheetId="9" hidden="1">{#N/A,#N/A,FALSE,"M.33"}</definedName>
    <definedName name="vg" localSheetId="5" hidden="1">{#N/A,#N/A,FALSE,"M.33"}</definedName>
    <definedName name="vg" localSheetId="6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4">#REF!</definedName>
    <definedName name="vvvvvvvvvv" localSheetId="9">#REF!</definedName>
    <definedName name="vvvvvvvvvv" localSheetId="5">#REF!</definedName>
    <definedName name="vvvvvvvvvv" localSheetId="6">#REF!</definedName>
    <definedName name="vvvvvvvvvv" localSheetId="10">#REF!</definedName>
    <definedName name="vvvvvvvvvv">#REF!</definedName>
    <definedName name="w" localSheetId="4">#REF!</definedName>
    <definedName name="w" localSheetId="9">#REF!</definedName>
    <definedName name="w" localSheetId="5">#REF!</definedName>
    <definedName name="w" localSheetId="10">#REF!</definedName>
    <definedName name="w">#REF!</definedName>
    <definedName name="WAI" localSheetId="4">[2]prod03!#REF!</definedName>
    <definedName name="WAI" localSheetId="9">[2]prod03!#REF!</definedName>
    <definedName name="WAI" localSheetId="5">[2]prod03!#REF!</definedName>
    <definedName name="WAI" localSheetId="10">[2]prod03!#REF!</definedName>
    <definedName name="WAI">[2]prod03!#REF!</definedName>
    <definedName name="WATES" localSheetId="4">[20]JAN09!#REF!</definedName>
    <definedName name="WATES" localSheetId="9">[20]JAN09!#REF!</definedName>
    <definedName name="WATES" localSheetId="5">[20]JAN09!#REF!</definedName>
    <definedName name="WATES">[20]JAN09!#REF!</definedName>
    <definedName name="we" localSheetId="4">#REF!</definedName>
    <definedName name="we" localSheetId="9">#REF!</definedName>
    <definedName name="we" localSheetId="5">#REF!</definedName>
    <definedName name="we" localSheetId="6">#REF!</definedName>
    <definedName name="we" localSheetId="10">#REF!</definedName>
    <definedName name="we">#REF!</definedName>
    <definedName name="weqw" localSheetId="4" hidden="1">#REF!</definedName>
    <definedName name="weqw" localSheetId="9" hidden="1">#REF!</definedName>
    <definedName name="weqw" localSheetId="5" hidden="1">#REF!</definedName>
    <definedName name="weqw" localSheetId="10" hidden="1">#REF!</definedName>
    <definedName name="weqw" localSheetId="1" hidden="1">#REF!</definedName>
    <definedName name="weqw" localSheetId="2" hidden="1">#REF!</definedName>
    <definedName name="weqw" localSheetId="3" hidden="1">#REF!</definedName>
    <definedName name="weqw" hidden="1">#REF!</definedName>
    <definedName name="WER" localSheetId="4">#REF!</definedName>
    <definedName name="WER" localSheetId="5">#REF!</definedName>
    <definedName name="WER" localSheetId="10">#REF!</definedName>
    <definedName name="WER">#REF!</definedName>
    <definedName name="WIL" localSheetId="4" hidden="1">{#N/A,#N/A,FALSE,"M.01";#N/A,#N/A,FALSE,"M.01"}</definedName>
    <definedName name="WIL" localSheetId="9" hidden="1">{#N/A,#N/A,FALSE,"M.01";#N/A,#N/A,FALSE,"M.01"}</definedName>
    <definedName name="WIL" localSheetId="5" hidden="1">{#N/A,#N/A,FALSE,"M.01";#N/A,#N/A,FALSE,"M.01"}</definedName>
    <definedName name="WIL" localSheetId="6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4">#REF!</definedName>
    <definedName name="wonosari" localSheetId="9">#REF!</definedName>
    <definedName name="wonosari" localSheetId="5">#REF!</definedName>
    <definedName name="wonosari" localSheetId="6">#REF!</definedName>
    <definedName name="wonosari" localSheetId="10">#REF!</definedName>
    <definedName name="wonosari">#REF!</definedName>
    <definedName name="wq" localSheetId="4" hidden="1">{#N/A,#N/A,FALSE,"M.33"}</definedName>
    <definedName name="wq" localSheetId="9" hidden="1">{#N/A,#N/A,FALSE,"M.33"}</definedName>
    <definedName name="wq" localSheetId="5" hidden="1">{#N/A,#N/A,FALSE,"M.33"}</definedName>
    <definedName name="wq" localSheetId="6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4">#REF!</definedName>
    <definedName name="wqwdfasfgSEherh" localSheetId="9">#REF!</definedName>
    <definedName name="wqwdfasfgSEherh" localSheetId="5">#REF!</definedName>
    <definedName name="wqwdfasfgSEherh" localSheetId="6">#REF!</definedName>
    <definedName name="wqwdfasfgSEherh" localSheetId="10">#REF!</definedName>
    <definedName name="wqwdfasfgSEherh">#REF!</definedName>
    <definedName name="wrmn" localSheetId="4" hidden="1">{#N/A,#N/A,FALSE,"M.43"}</definedName>
    <definedName name="wrmn" localSheetId="9" hidden="1">{#N/A,#N/A,FALSE,"M.43"}</definedName>
    <definedName name="wrmn" localSheetId="5" hidden="1">{#N/A,#N/A,FALSE,"M.43"}</definedName>
    <definedName name="wrmn" localSheetId="6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4" hidden="1">{#N/A,#N/A,FALSE,"M.01"}</definedName>
    <definedName name="wrn.M.01" localSheetId="9" hidden="1">{#N/A,#N/A,FALSE,"M.01"}</definedName>
    <definedName name="wrn.M.01" localSheetId="5" hidden="1">{#N/A,#N/A,FALSE,"M.01"}</definedName>
    <definedName name="wrn.M.01" localSheetId="6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4" hidden="1">{#N/A,#N/A,FALSE,"M.01"}</definedName>
    <definedName name="wrn.M.01." localSheetId="9" hidden="1">{#N/A,#N/A,FALSE,"M.01"}</definedName>
    <definedName name="wrn.M.01." localSheetId="5" hidden="1">{#N/A,#N/A,FALSE,"M.01"}</definedName>
    <definedName name="wrn.M.01." localSheetId="6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4" hidden="1">{#N/A,#N/A,FALSE,"M.01";#N/A,#N/A,FALSE,"M.01"}</definedName>
    <definedName name="wrn.M.01D." localSheetId="9" hidden="1">{#N/A,#N/A,FALSE,"M.01";#N/A,#N/A,FALSE,"M.01"}</definedName>
    <definedName name="wrn.M.01D." localSheetId="5" hidden="1">{#N/A,#N/A,FALSE,"M.01";#N/A,#N/A,FALSE,"M.01"}</definedName>
    <definedName name="wrn.M.01D." localSheetId="6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4" hidden="1">{#N/A,#N/A,FALSE,"M.01"}</definedName>
    <definedName name="wrn.M.02" localSheetId="9" hidden="1">{#N/A,#N/A,FALSE,"M.01"}</definedName>
    <definedName name="wrn.M.02" localSheetId="5" hidden="1">{#N/A,#N/A,FALSE,"M.01"}</definedName>
    <definedName name="wrn.M.02" localSheetId="6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4" hidden="1">{#N/A,#N/A,FALSE,"M.02"}</definedName>
    <definedName name="wrn.M.02." localSheetId="9" hidden="1">{#N/A,#N/A,FALSE,"M.02"}</definedName>
    <definedName name="wrn.M.02." localSheetId="5" hidden="1">{#N/A,#N/A,FALSE,"M.02"}</definedName>
    <definedName name="wrn.M.02." localSheetId="6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4" hidden="1">{#N/A,#N/A,FALSE,"M.01"}</definedName>
    <definedName name="wrn.M.07." localSheetId="9" hidden="1">{#N/A,#N/A,FALSE,"M.01"}</definedName>
    <definedName name="wrn.M.07." localSheetId="5" hidden="1">{#N/A,#N/A,FALSE,"M.01"}</definedName>
    <definedName name="wrn.M.07." localSheetId="6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4" hidden="1">{#N/A,#N/A,FALSE,"M.31"}</definedName>
    <definedName name="wrn.M.31." localSheetId="9" hidden="1">{#N/A,#N/A,FALSE,"M.31"}</definedName>
    <definedName name="wrn.M.31." localSheetId="5" hidden="1">{#N/A,#N/A,FALSE,"M.31"}</definedName>
    <definedName name="wrn.M.31." localSheetId="6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4" hidden="1">{#N/A,#N/A,FALSE,"M.31"}</definedName>
    <definedName name="wrn.M.32" localSheetId="9" hidden="1">{#N/A,#N/A,FALSE,"M.31"}</definedName>
    <definedName name="wrn.M.32" localSheetId="5" hidden="1">{#N/A,#N/A,FALSE,"M.31"}</definedName>
    <definedName name="wrn.M.32" localSheetId="6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4" hidden="1">{#N/A,#N/A,FALSE,"M.32"}</definedName>
    <definedName name="wrn.M.32." localSheetId="9" hidden="1">{#N/A,#N/A,FALSE,"M.32"}</definedName>
    <definedName name="wrn.M.32." localSheetId="5" hidden="1">{#N/A,#N/A,FALSE,"M.32"}</definedName>
    <definedName name="wrn.M.32." localSheetId="6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4" hidden="1">{#N/A,#N/A,FALSE,"M.32"}</definedName>
    <definedName name="wrn.M.32.1" localSheetId="9" hidden="1">{#N/A,#N/A,FALSE,"M.32"}</definedName>
    <definedName name="wrn.M.32.1" localSheetId="5" hidden="1">{#N/A,#N/A,FALSE,"M.32"}</definedName>
    <definedName name="wrn.M.32.1" localSheetId="6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4" hidden="1">{#N/A,#N/A,FALSE,"M.33"}</definedName>
    <definedName name="wrn.M.33" localSheetId="9" hidden="1">{#N/A,#N/A,FALSE,"M.33"}</definedName>
    <definedName name="wrn.M.33" localSheetId="5" hidden="1">{#N/A,#N/A,FALSE,"M.33"}</definedName>
    <definedName name="wrn.M.33" localSheetId="6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4" hidden="1">{#N/A,#N/A,FALSE,"M.33"}</definedName>
    <definedName name="wrn.M.33." localSheetId="9" hidden="1">{#N/A,#N/A,FALSE,"M.33"}</definedName>
    <definedName name="wrn.M.33." localSheetId="5" hidden="1">{#N/A,#N/A,FALSE,"M.33"}</definedName>
    <definedName name="wrn.M.33." localSheetId="6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4" hidden="1">{#N/A,#N/A,FALSE,"M.32"}</definedName>
    <definedName name="wrn.M.333" localSheetId="9" hidden="1">{#N/A,#N/A,FALSE,"M.32"}</definedName>
    <definedName name="wrn.M.333" localSheetId="5" hidden="1">{#N/A,#N/A,FALSE,"M.32"}</definedName>
    <definedName name="wrn.M.333" localSheetId="6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4" hidden="1">{#N/A,#N/A,FALSE,"M.34"}</definedName>
    <definedName name="wrn.M.34." localSheetId="9" hidden="1">{#N/A,#N/A,FALSE,"M.34"}</definedName>
    <definedName name="wrn.M.34." localSheetId="5" hidden="1">{#N/A,#N/A,FALSE,"M.34"}</definedName>
    <definedName name="wrn.M.34." localSheetId="6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4" hidden="1">{#N/A,#N/A,FALSE,"M.34"}</definedName>
    <definedName name="wrn.M.34.1" localSheetId="9" hidden="1">{#N/A,#N/A,FALSE,"M.34"}</definedName>
    <definedName name="wrn.M.34.1" localSheetId="5" hidden="1">{#N/A,#N/A,FALSE,"M.34"}</definedName>
    <definedName name="wrn.M.34.1" localSheetId="6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4" hidden="1">{#N/A,#N/A,FALSE,"M.34"}</definedName>
    <definedName name="wrn.m.35." localSheetId="9" hidden="1">{#N/A,#N/A,FALSE,"M.34"}</definedName>
    <definedName name="wrn.m.35." localSheetId="5" hidden="1">{#N/A,#N/A,FALSE,"M.34"}</definedName>
    <definedName name="wrn.m.35." localSheetId="6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4" hidden="1">{#N/A,#N/A,FALSE,"M.42"}</definedName>
    <definedName name="wrn.M.4." localSheetId="9" hidden="1">{#N/A,#N/A,FALSE,"M.42"}</definedName>
    <definedName name="wrn.M.4." localSheetId="5" hidden="1">{#N/A,#N/A,FALSE,"M.42"}</definedName>
    <definedName name="wrn.M.4." localSheetId="6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4" hidden="1">{#N/A,#N/A,FALSE,"M.41"}</definedName>
    <definedName name="wrn.M.41." localSheetId="9" hidden="1">{#N/A,#N/A,FALSE,"M.41"}</definedName>
    <definedName name="wrn.M.41." localSheetId="5" hidden="1">{#N/A,#N/A,FALSE,"M.41"}</definedName>
    <definedName name="wrn.M.41." localSheetId="6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4" hidden="1">{#N/A,#N/A,FALSE,"M.42"}</definedName>
    <definedName name="wrn.M.42." localSheetId="9" hidden="1">{#N/A,#N/A,FALSE,"M.42"}</definedName>
    <definedName name="wrn.M.42." localSheetId="5" hidden="1">{#N/A,#N/A,FALSE,"M.42"}</definedName>
    <definedName name="wrn.M.42." localSheetId="6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4" hidden="1">{#N/A,#N/A,FALSE,"M.43"}</definedName>
    <definedName name="wrn.M.43" localSheetId="9" hidden="1">{#N/A,#N/A,FALSE,"M.43"}</definedName>
    <definedName name="wrn.M.43" localSheetId="5" hidden="1">{#N/A,#N/A,FALSE,"M.43"}</definedName>
    <definedName name="wrn.M.43" localSheetId="6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4" hidden="1">{#N/A,#N/A,FALSE,"M.43"}</definedName>
    <definedName name="wrn.M.43." localSheetId="9" hidden="1">{#N/A,#N/A,FALSE,"M.43"}</definedName>
    <definedName name="wrn.M.43." localSheetId="5" hidden="1">{#N/A,#N/A,FALSE,"M.43"}</definedName>
    <definedName name="wrn.M.43." localSheetId="6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4" hidden="1">{#N/A,#N/A,FALSE,"M.43"}</definedName>
    <definedName name="wrn.n.99" localSheetId="9" hidden="1">{#N/A,#N/A,FALSE,"M.43"}</definedName>
    <definedName name="wrn.n.99" localSheetId="5" hidden="1">{#N/A,#N/A,FALSE,"M.43"}</definedName>
    <definedName name="wrn.n.99" localSheetId="6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4" hidden="1">{#N/A,#N/A,FALSE,"M.34"}</definedName>
    <definedName name="www" localSheetId="9" hidden="1">{#N/A,#N/A,FALSE,"M.34"}</definedName>
    <definedName name="www" localSheetId="5" hidden="1">{#N/A,#N/A,FALSE,"M.34"}</definedName>
    <definedName name="www" localSheetId="6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4">[73]JAN07!#REF!</definedName>
    <definedName name="x" localSheetId="5">[73]JAN07!#REF!</definedName>
    <definedName name="x">[74]JAN07!#REF!</definedName>
    <definedName name="X_19" localSheetId="4">#REF!</definedName>
    <definedName name="X_19" localSheetId="9">#REF!</definedName>
    <definedName name="X_19" localSheetId="5">#REF!</definedName>
    <definedName name="X_19" localSheetId="6">#REF!</definedName>
    <definedName name="X_19" localSheetId="10">#REF!</definedName>
    <definedName name="X_19">#REF!</definedName>
    <definedName name="xs" localSheetId="4">[73]JAN07!#REF!</definedName>
    <definedName name="xs" localSheetId="9">[74]JAN07!#REF!</definedName>
    <definedName name="xs" localSheetId="5">[73]JAN07!#REF!</definedName>
    <definedName name="xs" localSheetId="6">[74]JAN07!#REF!</definedName>
    <definedName name="xs" localSheetId="10">[74]JAN07!#REF!</definedName>
    <definedName name="xs">[74]JAN07!#REF!</definedName>
    <definedName name="XXXX" localSheetId="4">#REF!</definedName>
    <definedName name="XXXX" localSheetId="9">#REF!</definedName>
    <definedName name="XXXX" localSheetId="6">#REF!</definedName>
    <definedName name="XXXX" localSheetId="10">#REF!</definedName>
    <definedName name="XXXX" localSheetId="11">#REF!</definedName>
    <definedName name="XXXX">#REF!</definedName>
    <definedName name="y" localSheetId="4">#REF!</definedName>
    <definedName name="y" localSheetId="9">#REF!</definedName>
    <definedName name="y" localSheetId="10">#REF!</definedName>
    <definedName name="y">#REF!</definedName>
    <definedName name="YERYY" localSheetId="4">#REF!</definedName>
    <definedName name="YERYY" localSheetId="5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4">#REF!</definedName>
    <definedName name="yy" localSheetId="5">#REF!</definedName>
    <definedName name="yy" localSheetId="10">#REF!</definedName>
    <definedName name="yy">#REF!</definedName>
    <definedName name="Z" localSheetId="4">#REF!</definedName>
    <definedName name="Z" localSheetId="5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'[66]Hal-1'!$M$33:$M$33</definedName>
    <definedName name="zz_19">'[67]Hal-1'!$M$33:$M$33</definedName>
    <definedName name="zzz">[66]aruskas!$A$110:$T$180</definedName>
    <definedName name="zzz_19">[67]aruskas!$A$110:$T$180</definedName>
  </definedNames>
  <calcPr calcId="191028"/>
</workbook>
</file>

<file path=xl/calcChain.xml><?xml version="1.0" encoding="utf-8"?>
<calcChain xmlns="http://schemas.openxmlformats.org/spreadsheetml/2006/main">
  <c r="F116" i="11" l="1"/>
  <c r="F115" i="11"/>
  <c r="F114" i="11"/>
  <c r="F113" i="11"/>
  <c r="F112" i="11"/>
  <c r="H41" i="11"/>
  <c r="I41" i="11"/>
  <c r="G41" i="11"/>
  <c r="J41" i="11" s="1"/>
  <c r="K41" i="11" s="1"/>
  <c r="H42" i="11"/>
  <c r="I42" i="11"/>
  <c r="K42" i="11" s="1"/>
  <c r="J42" i="11"/>
  <c r="H43" i="11"/>
  <c r="I43" i="11"/>
  <c r="J43" i="11"/>
  <c r="G44" i="11"/>
  <c r="H44" i="11" s="1"/>
  <c r="I44" i="11"/>
  <c r="J44" i="11"/>
  <c r="G45" i="11"/>
  <c r="H45" i="11" s="1"/>
  <c r="I45" i="11"/>
  <c r="J45" i="11"/>
  <c r="H46" i="11"/>
  <c r="G46" i="11"/>
  <c r="I46" i="11" s="1"/>
  <c r="K46" i="11" s="1"/>
  <c r="J46" i="11"/>
  <c r="H47" i="11"/>
  <c r="G47" i="11"/>
  <c r="I47" i="11" s="1"/>
  <c r="J47" i="11"/>
  <c r="H48" i="11"/>
  <c r="G48" i="11"/>
  <c r="I48" i="11" s="1"/>
  <c r="K48" i="11" s="1"/>
  <c r="J48" i="11"/>
  <c r="H49" i="11"/>
  <c r="G49" i="11"/>
  <c r="I49" i="11" s="1"/>
  <c r="J49" i="11"/>
  <c r="H50" i="11"/>
  <c r="G50" i="11"/>
  <c r="I50" i="11" s="1"/>
  <c r="K50" i="11" s="1"/>
  <c r="J50" i="11"/>
  <c r="H51" i="11"/>
  <c r="G51" i="11"/>
  <c r="I51" i="11" s="1"/>
  <c r="J51" i="11"/>
  <c r="H52" i="11"/>
  <c r="G52" i="11"/>
  <c r="I52" i="11" s="1"/>
  <c r="K52" i="11" s="1"/>
  <c r="J52" i="11"/>
  <c r="H53" i="11"/>
  <c r="G53" i="11"/>
  <c r="I53" i="11" s="1"/>
  <c r="J53" i="11"/>
  <c r="H54" i="11"/>
  <c r="G54" i="11"/>
  <c r="I54" i="11" s="1"/>
  <c r="K54" i="11" s="1"/>
  <c r="J54" i="11"/>
  <c r="H55" i="11"/>
  <c r="G55" i="11"/>
  <c r="I55" i="11" s="1"/>
  <c r="J55" i="11"/>
  <c r="H56" i="11"/>
  <c r="G56" i="11"/>
  <c r="I56" i="11" s="1"/>
  <c r="K56" i="11" s="1"/>
  <c r="J56" i="11"/>
  <c r="H57" i="11"/>
  <c r="I57" i="11"/>
  <c r="G57" i="11"/>
  <c r="J57" i="11" s="1"/>
  <c r="H58" i="11"/>
  <c r="I58" i="11"/>
  <c r="J58" i="11"/>
  <c r="G42" i="11"/>
  <c r="G43" i="11"/>
  <c r="G58" i="11"/>
  <c r="I107" i="11"/>
  <c r="G107" i="11"/>
  <c r="J107" i="11" s="1"/>
  <c r="K107" i="11" s="1"/>
  <c r="H107" i="11"/>
  <c r="H106" i="11"/>
  <c r="F106" i="11"/>
  <c r="G20" i="11"/>
  <c r="E20" i="11"/>
  <c r="D20" i="11"/>
  <c r="J20" i="11" s="1"/>
  <c r="A20" i="11"/>
  <c r="I848" i="10"/>
  <c r="G19" i="11"/>
  <c r="A19" i="11"/>
  <c r="E133" i="11"/>
  <c r="D133" i="11"/>
  <c r="E108" i="11"/>
  <c r="D108" i="11"/>
  <c r="E104" i="11"/>
  <c r="D104" i="11"/>
  <c r="H104" i="11" s="1"/>
  <c r="E103" i="11"/>
  <c r="D103" i="11"/>
  <c r="J103" i="11" s="1"/>
  <c r="E21" i="11"/>
  <c r="D21" i="11"/>
  <c r="I21" i="11" s="1"/>
  <c r="J19" i="11"/>
  <c r="H19" i="11"/>
  <c r="I19" i="11"/>
  <c r="I20" i="11"/>
  <c r="I131" i="11"/>
  <c r="H131" i="11"/>
  <c r="G131" i="11"/>
  <c r="J131" i="11" s="1"/>
  <c r="I130" i="11"/>
  <c r="K130" i="11" s="1"/>
  <c r="H130" i="11"/>
  <c r="I813" i="10"/>
  <c r="G130" i="11"/>
  <c r="J130" i="11"/>
  <c r="H129" i="11"/>
  <c r="I430" i="10"/>
  <c r="G129" i="11"/>
  <c r="J129" i="11"/>
  <c r="K129" i="11" s="1"/>
  <c r="H128" i="11"/>
  <c r="I433" i="10"/>
  <c r="G128" i="11"/>
  <c r="J128" i="11"/>
  <c r="H127" i="11"/>
  <c r="I368" i="10"/>
  <c r="G127" i="11"/>
  <c r="J127" i="11" s="1"/>
  <c r="H126" i="11"/>
  <c r="I431" i="10"/>
  <c r="G126" i="11"/>
  <c r="J126" i="11" s="1"/>
  <c r="I125" i="11"/>
  <c r="H125" i="11"/>
  <c r="K125" i="11" s="1"/>
  <c r="G125" i="11"/>
  <c r="J125" i="11"/>
  <c r="H124" i="11"/>
  <c r="K124" i="11" s="1"/>
  <c r="I477" i="10"/>
  <c r="G124" i="11"/>
  <c r="J124" i="11"/>
  <c r="H123" i="11"/>
  <c r="I475" i="10"/>
  <c r="G123" i="11"/>
  <c r="J123" i="11" s="1"/>
  <c r="H122" i="11"/>
  <c r="I590" i="10"/>
  <c r="G122" i="11"/>
  <c r="J122" i="11"/>
  <c r="H121" i="11"/>
  <c r="K121" i="11" s="1"/>
  <c r="I487" i="10"/>
  <c r="G121" i="11"/>
  <c r="J121" i="11"/>
  <c r="H120" i="11"/>
  <c r="I486" i="10"/>
  <c r="G120" i="11"/>
  <c r="J120" i="11"/>
  <c r="H119" i="11"/>
  <c r="I482" i="10"/>
  <c r="G119" i="11"/>
  <c r="J119" i="11"/>
  <c r="I411" i="10"/>
  <c r="G118" i="11"/>
  <c r="J118" i="11"/>
  <c r="H117" i="11"/>
  <c r="I381" i="10"/>
  <c r="G117" i="11"/>
  <c r="J117" i="11"/>
  <c r="H116" i="11"/>
  <c r="I379" i="10"/>
  <c r="G116" i="11"/>
  <c r="J116" i="11" s="1"/>
  <c r="I106" i="11"/>
  <c r="H118" i="11"/>
  <c r="I128" i="11"/>
  <c r="I127" i="11"/>
  <c r="I126" i="11"/>
  <c r="K126" i="11" s="1"/>
  <c r="I129" i="11"/>
  <c r="I122" i="11"/>
  <c r="K122" i="11" s="1"/>
  <c r="I121" i="11"/>
  <c r="I117" i="11"/>
  <c r="I116" i="11"/>
  <c r="I120" i="11"/>
  <c r="K120" i="11" s="1"/>
  <c r="I124" i="11"/>
  <c r="I119" i="11"/>
  <c r="K119" i="11" s="1"/>
  <c r="I123" i="11"/>
  <c r="I118" i="11"/>
  <c r="K131" i="11"/>
  <c r="I206" i="10"/>
  <c r="G18" i="11"/>
  <c r="I18" i="11" s="1"/>
  <c r="K18" i="11" s="1"/>
  <c r="G21" i="11"/>
  <c r="G22" i="11"/>
  <c r="H22" i="11"/>
  <c r="I22" i="11"/>
  <c r="K22" i="11" s="1"/>
  <c r="J22" i="11"/>
  <c r="I23" i="11"/>
  <c r="J23" i="11"/>
  <c r="G24" i="11"/>
  <c r="H24" i="11"/>
  <c r="I24" i="11"/>
  <c r="K24" i="11" s="1"/>
  <c r="J24" i="11"/>
  <c r="I25" i="11"/>
  <c r="J25" i="11"/>
  <c r="G26" i="11"/>
  <c r="I26" i="11"/>
  <c r="J26" i="11"/>
  <c r="I27" i="11"/>
  <c r="J27" i="11"/>
  <c r="I28" i="11"/>
  <c r="J28" i="11"/>
  <c r="H29" i="11"/>
  <c r="J29" i="11"/>
  <c r="J30" i="11"/>
  <c r="H31" i="11"/>
  <c r="J31" i="11"/>
  <c r="H32" i="11"/>
  <c r="J32" i="11"/>
  <c r="H33" i="11"/>
  <c r="J33" i="11"/>
  <c r="J34" i="11"/>
  <c r="J35" i="11"/>
  <c r="H36" i="11"/>
  <c r="J36" i="11"/>
  <c r="H37" i="11"/>
  <c r="J37" i="11"/>
  <c r="H38" i="11"/>
  <c r="J38" i="11"/>
  <c r="H39" i="11"/>
  <c r="J39" i="11"/>
  <c r="H40" i="11"/>
  <c r="G40" i="11"/>
  <c r="I40" i="11" s="1"/>
  <c r="H26" i="11"/>
  <c r="K26" i="11" s="1"/>
  <c r="G103" i="11"/>
  <c r="H103" i="11"/>
  <c r="I103" i="11"/>
  <c r="G104" i="11"/>
  <c r="I105" i="11"/>
  <c r="J105" i="11"/>
  <c r="G108" i="11"/>
  <c r="H108" i="11"/>
  <c r="I108" i="11"/>
  <c r="J108" i="11"/>
  <c r="G109" i="11"/>
  <c r="H109" i="11"/>
  <c r="I109" i="11"/>
  <c r="J109" i="11"/>
  <c r="K109" i="11" s="1"/>
  <c r="I110" i="11"/>
  <c r="J110" i="11"/>
  <c r="I111" i="11"/>
  <c r="J111" i="11"/>
  <c r="G112" i="11"/>
  <c r="H112" i="11" s="1"/>
  <c r="J112" i="11"/>
  <c r="J113" i="11"/>
  <c r="H114" i="11"/>
  <c r="G114" i="11"/>
  <c r="I114" i="11" s="1"/>
  <c r="I59" i="11"/>
  <c r="J59" i="11"/>
  <c r="G60" i="11"/>
  <c r="I60" i="11" s="1"/>
  <c r="J60" i="11"/>
  <c r="H61" i="11"/>
  <c r="J61" i="11"/>
  <c r="H62" i="11"/>
  <c r="J62" i="11"/>
  <c r="G63" i="11"/>
  <c r="J63" i="11" s="1"/>
  <c r="K63" i="11" s="1"/>
  <c r="J64" i="11"/>
  <c r="H65" i="11"/>
  <c r="J65" i="11"/>
  <c r="H66" i="11"/>
  <c r="J66" i="11"/>
  <c r="H67" i="11"/>
  <c r="J67" i="11"/>
  <c r="H68" i="11"/>
  <c r="J68" i="11"/>
  <c r="H69" i="11"/>
  <c r="J69" i="11"/>
  <c r="H70" i="11"/>
  <c r="J70" i="11"/>
  <c r="H71" i="11"/>
  <c r="J71" i="11"/>
  <c r="H72" i="11"/>
  <c r="J72" i="11"/>
  <c r="H73" i="11"/>
  <c r="J73" i="11"/>
  <c r="G74" i="11"/>
  <c r="J74" i="11" s="1"/>
  <c r="H75" i="11"/>
  <c r="J75" i="11"/>
  <c r="H76" i="11"/>
  <c r="I76" i="11"/>
  <c r="G93" i="11"/>
  <c r="I93" i="11" s="1"/>
  <c r="H93" i="11"/>
  <c r="J93" i="11"/>
  <c r="G94" i="11"/>
  <c r="I94" i="11" s="1"/>
  <c r="H94" i="11"/>
  <c r="J94" i="11"/>
  <c r="I95" i="11"/>
  <c r="G95" i="11"/>
  <c r="J95" i="11" s="1"/>
  <c r="K95" i="11" s="1"/>
  <c r="I96" i="11"/>
  <c r="J96" i="11"/>
  <c r="I97" i="11"/>
  <c r="J97" i="11"/>
  <c r="H98" i="11"/>
  <c r="J98" i="11"/>
  <c r="H99" i="11"/>
  <c r="J99" i="11"/>
  <c r="H100" i="11"/>
  <c r="J100" i="11"/>
  <c r="H101" i="11"/>
  <c r="J101" i="11"/>
  <c r="H102" i="11"/>
  <c r="G102" i="11"/>
  <c r="J102" i="11" s="1"/>
  <c r="G78" i="11"/>
  <c r="I78" i="11" s="1"/>
  <c r="H78" i="11"/>
  <c r="J78" i="11"/>
  <c r="G79" i="11"/>
  <c r="I79" i="11" s="1"/>
  <c r="J79" i="11"/>
  <c r="G80" i="11"/>
  <c r="I80" i="11" s="1"/>
  <c r="K80" i="11" s="1"/>
  <c r="J80" i="11"/>
  <c r="H81" i="11"/>
  <c r="J81" i="11"/>
  <c r="H82" i="11"/>
  <c r="J82" i="11"/>
  <c r="H83" i="11"/>
  <c r="G83" i="11"/>
  <c r="J83" i="11" s="1"/>
  <c r="H84" i="11"/>
  <c r="K84" i="11" s="1"/>
  <c r="J84" i="11"/>
  <c r="H85" i="11"/>
  <c r="J85" i="11"/>
  <c r="J86" i="11"/>
  <c r="H87" i="11"/>
  <c r="J87" i="11"/>
  <c r="H88" i="11"/>
  <c r="J88" i="11"/>
  <c r="H89" i="11"/>
  <c r="G89" i="11"/>
  <c r="J89" i="11" s="1"/>
  <c r="H90" i="11"/>
  <c r="J90" i="11"/>
  <c r="H91" i="11"/>
  <c r="J91" i="11"/>
  <c r="H92" i="11"/>
  <c r="G92" i="11"/>
  <c r="I92" i="11" s="1"/>
  <c r="G132" i="11"/>
  <c r="J132" i="11" s="1"/>
  <c r="H132" i="11"/>
  <c r="I132" i="11"/>
  <c r="I277" i="10"/>
  <c r="G115" i="11"/>
  <c r="I115" i="11" s="1"/>
  <c r="J115" i="11"/>
  <c r="D19" i="60"/>
  <c r="D22" i="59"/>
  <c r="K8" i="60"/>
  <c r="D19" i="59"/>
  <c r="D8" i="60"/>
  <c r="D18" i="59"/>
  <c r="D21" i="59"/>
  <c r="K19" i="60"/>
  <c r="K18" i="60"/>
  <c r="K17" i="60"/>
  <c r="D17" i="60"/>
  <c r="D18" i="60"/>
  <c r="D20" i="60"/>
  <c r="K9" i="60"/>
  <c r="D9" i="60"/>
  <c r="K16" i="60"/>
  <c r="K20" i="60"/>
  <c r="F1483" i="10"/>
  <c r="F1480" i="10"/>
  <c r="F1479" i="10"/>
  <c r="F1477" i="10"/>
  <c r="F1475" i="10"/>
  <c r="F1472" i="10"/>
  <c r="F1468" i="10"/>
  <c r="F1460" i="10"/>
  <c r="F1458" i="10"/>
  <c r="F1457" i="10"/>
  <c r="F1455" i="10"/>
  <c r="F1454" i="10"/>
  <c r="F1453" i="10"/>
  <c r="F1452" i="10"/>
  <c r="F1451" i="10"/>
  <c r="F8" i="10"/>
  <c r="A21" i="11"/>
  <c r="J16" i="11"/>
  <c r="A16" i="11"/>
  <c r="A18" i="11"/>
  <c r="H18" i="11"/>
  <c r="J18" i="11"/>
  <c r="H17" i="11"/>
  <c r="I17" i="11"/>
  <c r="H16" i="11"/>
  <c r="K5" i="60"/>
  <c r="F3" i="54"/>
  <c r="D8" i="59"/>
  <c r="C7" i="54"/>
  <c r="C8" i="54"/>
  <c r="D9" i="59"/>
  <c r="K7" i="54"/>
  <c r="H8" i="54"/>
  <c r="I8" i="54"/>
  <c r="H7" i="54"/>
  <c r="I7" i="54"/>
  <c r="G15" i="11"/>
  <c r="E15" i="11"/>
  <c r="D15" i="11"/>
  <c r="I15" i="11" s="1"/>
  <c r="A15" i="11"/>
  <c r="D135" i="11"/>
  <c r="I88" i="10"/>
  <c r="I92" i="10"/>
  <c r="I100" i="10"/>
  <c r="I104" i="10"/>
  <c r="I108" i="10"/>
  <c r="C1" i="39"/>
  <c r="C1" i="29"/>
  <c r="C3" i="29"/>
  <c r="C2" i="39"/>
  <c r="C3" i="39"/>
  <c r="I1489" i="10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7" i="54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A134" i="11"/>
  <c r="A135" i="11"/>
  <c r="A136" i="11"/>
  <c r="G134" i="11"/>
  <c r="E134" i="11"/>
  <c r="D134" i="11"/>
  <c r="I134" i="11" s="1"/>
  <c r="E135" i="11"/>
  <c r="D136" i="11"/>
  <c r="H136" i="11" s="1"/>
  <c r="E136" i="11"/>
  <c r="O107" i="10"/>
  <c r="P107" i="10"/>
  <c r="J107" i="10"/>
  <c r="L107" i="10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M38" i="10"/>
  <c r="O38" i="10"/>
  <c r="P38" i="10"/>
  <c r="J39" i="10"/>
  <c r="K39" i="10"/>
  <c r="M39" i="10"/>
  <c r="O39" i="10"/>
  <c r="P39" i="10"/>
  <c r="J40" i="10"/>
  <c r="K40" i="10"/>
  <c r="M40" i="10"/>
  <c r="O40" i="10"/>
  <c r="P40" i="10"/>
  <c r="J41" i="10"/>
  <c r="K41" i="10"/>
  <c r="M41" i="10"/>
  <c r="O41" i="10"/>
  <c r="P41" i="10"/>
  <c r="J42" i="10"/>
  <c r="K42" i="10"/>
  <c r="M42" i="10"/>
  <c r="O42" i="10"/>
  <c r="P42" i="10"/>
  <c r="J43" i="10"/>
  <c r="K43" i="10"/>
  <c r="M43" i="10"/>
  <c r="O43" i="10"/>
  <c r="P43" i="10"/>
  <c r="J44" i="10"/>
  <c r="K44" i="10"/>
  <c r="M44" i="10"/>
  <c r="O44" i="10"/>
  <c r="P44" i="10"/>
  <c r="J45" i="10"/>
  <c r="K45" i="10"/>
  <c r="M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L78" i="10"/>
  <c r="K78" i="10"/>
  <c r="M78" i="10"/>
  <c r="O78" i="10"/>
  <c r="P78" i="10"/>
  <c r="J79" i="10"/>
  <c r="L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L97" i="10"/>
  <c r="O97" i="10"/>
  <c r="P97" i="10"/>
  <c r="J98" i="10"/>
  <c r="L98" i="10"/>
  <c r="O98" i="10"/>
  <c r="P98" i="10"/>
  <c r="J99" i="10"/>
  <c r="L99" i="10"/>
  <c r="O99" i="10"/>
  <c r="P99" i="10"/>
  <c r="J100" i="10"/>
  <c r="L100" i="10"/>
  <c r="O100" i="10"/>
  <c r="P100" i="10"/>
  <c r="J101" i="10"/>
  <c r="L101" i="10"/>
  <c r="O101" i="10"/>
  <c r="P101" i="10"/>
  <c r="J102" i="10"/>
  <c r="L102" i="10"/>
  <c r="O102" i="10"/>
  <c r="P102" i="10"/>
  <c r="J103" i="10"/>
  <c r="L103" i="10"/>
  <c r="O103" i="10"/>
  <c r="P103" i="10"/>
  <c r="J104" i="10"/>
  <c r="L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K109" i="10"/>
  <c r="M109" i="10"/>
  <c r="O109" i="10"/>
  <c r="P109" i="10"/>
  <c r="J110" i="10"/>
  <c r="L110" i="10"/>
  <c r="K110" i="10"/>
  <c r="M110" i="10"/>
  <c r="O110" i="10"/>
  <c r="P110" i="10"/>
  <c r="J111" i="10"/>
  <c r="K111" i="10"/>
  <c r="M111" i="10"/>
  <c r="O111" i="10"/>
  <c r="P111" i="10"/>
  <c r="J112" i="10"/>
  <c r="L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M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L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M129" i="10"/>
  <c r="O129" i="10"/>
  <c r="P129" i="10"/>
  <c r="J130" i="10"/>
  <c r="K130" i="10"/>
  <c r="M130" i="10"/>
  <c r="O130" i="10"/>
  <c r="P130" i="10"/>
  <c r="J131" i="10"/>
  <c r="K131" i="10"/>
  <c r="M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O139" i="10"/>
  <c r="P139" i="10"/>
  <c r="J140" i="10"/>
  <c r="K140" i="10"/>
  <c r="O140" i="10"/>
  <c r="P140" i="10"/>
  <c r="J141" i="10"/>
  <c r="K141" i="10"/>
  <c r="O141" i="10"/>
  <c r="P141" i="10"/>
  <c r="J142" i="10"/>
  <c r="K142" i="10"/>
  <c r="O142" i="10"/>
  <c r="P142" i="10"/>
  <c r="J143" i="10"/>
  <c r="K143" i="10"/>
  <c r="O143" i="10"/>
  <c r="P143" i="10"/>
  <c r="J144" i="10"/>
  <c r="K144" i="10"/>
  <c r="O144" i="10"/>
  <c r="P144" i="10"/>
  <c r="J145" i="10"/>
  <c r="L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L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L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K181" i="10"/>
  <c r="O181" i="10"/>
  <c r="P181" i="10"/>
  <c r="J182" i="10"/>
  <c r="K182" i="10"/>
  <c r="M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L189" i="10"/>
  <c r="K189" i="10"/>
  <c r="O189" i="10"/>
  <c r="J190" i="10"/>
  <c r="L190" i="10"/>
  <c r="K190" i="10"/>
  <c r="O190" i="10"/>
  <c r="J191" i="10"/>
  <c r="L191" i="10"/>
  <c r="K191" i="10"/>
  <c r="O191" i="10"/>
  <c r="J192" i="10"/>
  <c r="L192" i="10"/>
  <c r="K192" i="10"/>
  <c r="O192" i="10"/>
  <c r="J193" i="10"/>
  <c r="L193" i="10"/>
  <c r="K193" i="10"/>
  <c r="O193" i="10"/>
  <c r="J194" i="10"/>
  <c r="L194" i="10"/>
  <c r="K194" i="10"/>
  <c r="O194" i="10"/>
  <c r="J195" i="10"/>
  <c r="L195" i="10"/>
  <c r="K195" i="10"/>
  <c r="O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P205" i="10"/>
  <c r="J206" i="10"/>
  <c r="K206" i="10"/>
  <c r="O206" i="10"/>
  <c r="P206" i="10"/>
  <c r="J207" i="10"/>
  <c r="K207" i="10"/>
  <c r="M207" i="10"/>
  <c r="O207" i="10"/>
  <c r="P207" i="10"/>
  <c r="J208" i="10"/>
  <c r="K208" i="10"/>
  <c r="M208" i="10"/>
  <c r="O208" i="10"/>
  <c r="P208" i="10"/>
  <c r="J209" i="10"/>
  <c r="K209" i="10"/>
  <c r="M209" i="10"/>
  <c r="O209" i="10"/>
  <c r="P209" i="10"/>
  <c r="J210" i="10"/>
  <c r="K210" i="10"/>
  <c r="M210" i="10"/>
  <c r="O210" i="10"/>
  <c r="P210" i="10"/>
  <c r="J211" i="10"/>
  <c r="K211" i="10"/>
  <c r="M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L216" i="10"/>
  <c r="K216" i="10"/>
  <c r="M216" i="10"/>
  <c r="O216" i="10"/>
  <c r="P216" i="10"/>
  <c r="J217" i="10"/>
  <c r="K217" i="10"/>
  <c r="M217" i="10"/>
  <c r="O217" i="10"/>
  <c r="P217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O222" i="10"/>
  <c r="P222" i="10"/>
  <c r="J223" i="10"/>
  <c r="K223" i="10"/>
  <c r="O223" i="10"/>
  <c r="P223" i="10"/>
  <c r="J224" i="10"/>
  <c r="K224" i="10"/>
  <c r="M224" i="10"/>
  <c r="O224" i="10"/>
  <c r="P224" i="10"/>
  <c r="J225" i="10"/>
  <c r="K225" i="10"/>
  <c r="O225" i="10"/>
  <c r="P225" i="10"/>
  <c r="J226" i="10"/>
  <c r="K226" i="10"/>
  <c r="M226" i="10"/>
  <c r="O226" i="10"/>
  <c r="P226" i="10"/>
  <c r="J227" i="10"/>
  <c r="K227" i="10"/>
  <c r="O227" i="10"/>
  <c r="P227" i="10"/>
  <c r="J228" i="10"/>
  <c r="K228" i="10"/>
  <c r="O228" i="10"/>
  <c r="P228" i="10"/>
  <c r="J229" i="10"/>
  <c r="K229" i="10"/>
  <c r="O229" i="10"/>
  <c r="P229" i="10"/>
  <c r="J230" i="10"/>
  <c r="K230" i="10"/>
  <c r="M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L238" i="10"/>
  <c r="K238" i="10"/>
  <c r="O238" i="10"/>
  <c r="P238" i="10"/>
  <c r="J239" i="10"/>
  <c r="L239" i="10"/>
  <c r="K239" i="10"/>
  <c r="O239" i="10"/>
  <c r="P239" i="10"/>
  <c r="J240" i="10"/>
  <c r="K240" i="10"/>
  <c r="O240" i="10"/>
  <c r="P240" i="10"/>
  <c r="J241" i="10"/>
  <c r="K241" i="10"/>
  <c r="O241" i="10"/>
  <c r="P241" i="10"/>
  <c r="J242" i="10"/>
  <c r="K242" i="10"/>
  <c r="O242" i="10"/>
  <c r="P242" i="10"/>
  <c r="J243" i="10"/>
  <c r="K243" i="10"/>
  <c r="O243" i="10"/>
  <c r="P243" i="10"/>
  <c r="J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L250" i="10"/>
  <c r="K250" i="10"/>
  <c r="O250" i="10"/>
  <c r="P250" i="10"/>
  <c r="J251" i="10"/>
  <c r="L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K256" i="10"/>
  <c r="O256" i="10"/>
  <c r="P256" i="10"/>
  <c r="J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L261" i="10"/>
  <c r="K261" i="10"/>
  <c r="O261" i="10"/>
  <c r="P261" i="10"/>
  <c r="J262" i="10"/>
  <c r="L262" i="10"/>
  <c r="K262" i="10"/>
  <c r="O262" i="10"/>
  <c r="P262" i="10"/>
  <c r="J263" i="10"/>
  <c r="L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K268" i="10"/>
  <c r="O268" i="10"/>
  <c r="P268" i="10"/>
  <c r="J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L272" i="10"/>
  <c r="K272" i="10"/>
  <c r="O272" i="10"/>
  <c r="P272" i="10"/>
  <c r="J273" i="10"/>
  <c r="L273" i="10"/>
  <c r="K273" i="10"/>
  <c r="O273" i="10"/>
  <c r="P273" i="10"/>
  <c r="J274" i="10"/>
  <c r="L274" i="10"/>
  <c r="K274" i="10"/>
  <c r="O274" i="10"/>
  <c r="P274" i="10"/>
  <c r="J275" i="10"/>
  <c r="L275" i="10"/>
  <c r="K275" i="10"/>
  <c r="O275" i="10"/>
  <c r="P275" i="10"/>
  <c r="J276" i="10"/>
  <c r="J7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0" i="10"/>
  <c r="L280" i="10"/>
  <c r="K280" i="10"/>
  <c r="O280" i="10"/>
  <c r="P280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K411" i="10"/>
  <c r="O411" i="10"/>
  <c r="P411" i="10"/>
  <c r="J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M633" i="10"/>
  <c r="N633" i="10"/>
  <c r="O633" i="10"/>
  <c r="P633" i="10"/>
  <c r="J634" i="10"/>
  <c r="L634" i="10"/>
  <c r="K634" i="10"/>
  <c r="M634" i="10"/>
  <c r="N634" i="10"/>
  <c r="O634" i="10"/>
  <c r="P634" i="10"/>
  <c r="J635" i="10"/>
  <c r="L635" i="10"/>
  <c r="K635" i="10"/>
  <c r="M635" i="10"/>
  <c r="O635" i="10"/>
  <c r="P635" i="10"/>
  <c r="J636" i="10"/>
  <c r="L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O639" i="10"/>
  <c r="P639" i="10"/>
  <c r="J640" i="10"/>
  <c r="L640" i="10"/>
  <c r="K640" i="10"/>
  <c r="O640" i="10"/>
  <c r="P640" i="10"/>
  <c r="J641" i="10"/>
  <c r="L641" i="10"/>
  <c r="K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M645" i="10"/>
  <c r="O645" i="10"/>
  <c r="P645" i="10"/>
  <c r="J646" i="10"/>
  <c r="L646" i="10"/>
  <c r="K646" i="10"/>
  <c r="M646" i="10"/>
  <c r="O646" i="10"/>
  <c r="P646" i="10"/>
  <c r="J647" i="10"/>
  <c r="L647" i="10"/>
  <c r="K647" i="10"/>
  <c r="M647" i="10"/>
  <c r="O647" i="10"/>
  <c r="P647" i="10"/>
  <c r="J648" i="10"/>
  <c r="L648" i="10"/>
  <c r="K648" i="10"/>
  <c r="M648" i="10"/>
  <c r="N648" i="10"/>
  <c r="O648" i="10"/>
  <c r="P648" i="10"/>
  <c r="J649" i="10"/>
  <c r="L649" i="10"/>
  <c r="K649" i="10"/>
  <c r="M649" i="10"/>
  <c r="N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K652" i="10"/>
  <c r="M652" i="10"/>
  <c r="O652" i="10"/>
  <c r="P652" i="10"/>
  <c r="J653" i="10"/>
  <c r="L653" i="10"/>
  <c r="K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M656" i="10"/>
  <c r="O656" i="10"/>
  <c r="P656" i="10"/>
  <c r="J657" i="10"/>
  <c r="L657" i="10"/>
  <c r="K657" i="10"/>
  <c r="M657" i="10"/>
  <c r="N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K660" i="10"/>
  <c r="M660" i="10"/>
  <c r="O660" i="10"/>
  <c r="P660" i="10"/>
  <c r="J661" i="10"/>
  <c r="L661" i="10"/>
  <c r="K661" i="10"/>
  <c r="M661" i="10"/>
  <c r="N661" i="10"/>
  <c r="O661" i="10"/>
  <c r="P661" i="10"/>
  <c r="J662" i="10"/>
  <c r="L662" i="10"/>
  <c r="K662" i="10"/>
  <c r="M662" i="10"/>
  <c r="N662" i="10"/>
  <c r="O662" i="10"/>
  <c r="P662" i="10"/>
  <c r="J663" i="10"/>
  <c r="L663" i="10"/>
  <c r="K663" i="10"/>
  <c r="M663" i="10"/>
  <c r="O663" i="10"/>
  <c r="P663" i="10"/>
  <c r="J664" i="10"/>
  <c r="L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N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N671" i="10"/>
  <c r="O671" i="10"/>
  <c r="P671" i="10"/>
  <c r="J672" i="10"/>
  <c r="L672" i="10"/>
  <c r="K672" i="10"/>
  <c r="M672" i="10"/>
  <c r="O672" i="10"/>
  <c r="P672" i="10"/>
  <c r="J673" i="10"/>
  <c r="L673" i="10"/>
  <c r="K673" i="10"/>
  <c r="M673" i="10"/>
  <c r="O673" i="10"/>
  <c r="P673" i="10"/>
  <c r="J674" i="10"/>
  <c r="L674" i="10"/>
  <c r="K674" i="10"/>
  <c r="M674" i="10"/>
  <c r="N674" i="10"/>
  <c r="O674" i="10"/>
  <c r="P674" i="10"/>
  <c r="J675" i="10"/>
  <c r="L675" i="10"/>
  <c r="K675" i="10"/>
  <c r="M675" i="10"/>
  <c r="N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N687" i="10"/>
  <c r="O687" i="10"/>
  <c r="P687" i="10"/>
  <c r="J688" i="10"/>
  <c r="L688" i="10"/>
  <c r="K688" i="10"/>
  <c r="M688" i="10"/>
  <c r="N688" i="10"/>
  <c r="O688" i="10"/>
  <c r="P688" i="10"/>
  <c r="J689" i="10"/>
  <c r="L689" i="10"/>
  <c r="K689" i="10"/>
  <c r="M689" i="10"/>
  <c r="N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N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N706" i="10"/>
  <c r="O706" i="10"/>
  <c r="P706" i="10"/>
  <c r="J707" i="10"/>
  <c r="L707" i="10"/>
  <c r="K707" i="10"/>
  <c r="M707" i="10"/>
  <c r="N707" i="10"/>
  <c r="O707" i="10"/>
  <c r="P707" i="10"/>
  <c r="J708" i="10"/>
  <c r="L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N710" i="10"/>
  <c r="O710" i="10"/>
  <c r="P710" i="10"/>
  <c r="J711" i="10"/>
  <c r="L711" i="10"/>
  <c r="K711" i="10"/>
  <c r="M711" i="10"/>
  <c r="N711" i="10"/>
  <c r="O711" i="10"/>
  <c r="P711" i="10"/>
  <c r="J712" i="10"/>
  <c r="L712" i="10"/>
  <c r="K712" i="10"/>
  <c r="M712" i="10"/>
  <c r="N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N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O721" i="10"/>
  <c r="P721" i="10"/>
  <c r="J722" i="10"/>
  <c r="L722" i="10"/>
  <c r="K722" i="10"/>
  <c r="M722" i="10"/>
  <c r="N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N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N738" i="10"/>
  <c r="O738" i="10"/>
  <c r="P738" i="10"/>
  <c r="J739" i="10"/>
  <c r="L739" i="10"/>
  <c r="K739" i="10"/>
  <c r="M739" i="10"/>
  <c r="N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N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N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N774" i="10"/>
  <c r="O774" i="10"/>
  <c r="P774" i="10"/>
  <c r="J775" i="10"/>
  <c r="L775" i="10"/>
  <c r="K775" i="10"/>
  <c r="M775" i="10"/>
  <c r="O775" i="10"/>
  <c r="P775" i="10"/>
  <c r="J776" i="10"/>
  <c r="L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N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K784" i="10"/>
  <c r="M784" i="10"/>
  <c r="O784" i="10"/>
  <c r="P784" i="10"/>
  <c r="J785" i="10"/>
  <c r="L785" i="10"/>
  <c r="K785" i="10"/>
  <c r="M785" i="10"/>
  <c r="N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K788" i="10"/>
  <c r="M788" i="10"/>
  <c r="O788" i="10"/>
  <c r="P788" i="10"/>
  <c r="J789" i="10"/>
  <c r="L789" i="10"/>
  <c r="K789" i="10"/>
  <c r="M789" i="10"/>
  <c r="O789" i="10"/>
  <c r="P789" i="10"/>
  <c r="J790" i="10"/>
  <c r="L790" i="10"/>
  <c r="K790" i="10"/>
  <c r="M790" i="10"/>
  <c r="N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N792" i="10"/>
  <c r="O792" i="10"/>
  <c r="P792" i="10"/>
  <c r="J793" i="10"/>
  <c r="L793" i="10"/>
  <c r="K793" i="10"/>
  <c r="M793" i="10"/>
  <c r="O793" i="10"/>
  <c r="P793" i="10"/>
  <c r="J794" i="10"/>
  <c r="L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K800" i="10"/>
  <c r="M800" i="10"/>
  <c r="O800" i="10"/>
  <c r="P800" i="10"/>
  <c r="J801" i="10"/>
  <c r="L801" i="10"/>
  <c r="K801" i="10"/>
  <c r="M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N807" i="10"/>
  <c r="O807" i="10"/>
  <c r="P807" i="10"/>
  <c r="J808" i="10"/>
  <c r="L808" i="10"/>
  <c r="K808" i="10"/>
  <c r="M808" i="10"/>
  <c r="N808" i="10"/>
  <c r="O808" i="10"/>
  <c r="P808" i="10"/>
  <c r="J809" i="10"/>
  <c r="L809" i="10"/>
  <c r="K809" i="10"/>
  <c r="M809" i="10"/>
  <c r="N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N818" i="10"/>
  <c r="O818" i="10"/>
  <c r="P818" i="10"/>
  <c r="J819" i="10"/>
  <c r="L819" i="10"/>
  <c r="K819" i="10"/>
  <c r="M819" i="10"/>
  <c r="O819" i="10"/>
  <c r="P819" i="10"/>
  <c r="J820" i="10"/>
  <c r="L820" i="10"/>
  <c r="K820" i="10"/>
  <c r="M820" i="10"/>
  <c r="N820" i="10"/>
  <c r="O820" i="10"/>
  <c r="P820" i="10"/>
  <c r="J821" i="10"/>
  <c r="L821" i="10"/>
  <c r="K821" i="10"/>
  <c r="M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N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K832" i="10"/>
  <c r="M832" i="10"/>
  <c r="N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N836" i="10"/>
  <c r="O836" i="10"/>
  <c r="P836" i="10"/>
  <c r="J837" i="10"/>
  <c r="L837" i="10"/>
  <c r="K837" i="10"/>
  <c r="M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N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N842" i="10"/>
  <c r="O842" i="10"/>
  <c r="P842" i="10"/>
  <c r="J843" i="10"/>
  <c r="L843" i="10"/>
  <c r="K843" i="10"/>
  <c r="M843" i="10"/>
  <c r="N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N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N855" i="10"/>
  <c r="O855" i="10"/>
  <c r="P855" i="10"/>
  <c r="J856" i="10"/>
  <c r="L856" i="10"/>
  <c r="K856" i="10"/>
  <c r="M856" i="10"/>
  <c r="N856" i="10"/>
  <c r="O856" i="10"/>
  <c r="P856" i="10"/>
  <c r="J857" i="10"/>
  <c r="L857" i="10"/>
  <c r="K857" i="10"/>
  <c r="M857" i="10"/>
  <c r="N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N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N870" i="10"/>
  <c r="O870" i="10"/>
  <c r="P870" i="10"/>
  <c r="J871" i="10"/>
  <c r="L871" i="10"/>
  <c r="K871" i="10"/>
  <c r="M871" i="10"/>
  <c r="N871" i="10"/>
  <c r="O871" i="10"/>
  <c r="P871" i="10"/>
  <c r="J872" i="10"/>
  <c r="L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K876" i="10"/>
  <c r="M876" i="10"/>
  <c r="N876" i="10"/>
  <c r="O876" i="10"/>
  <c r="P876" i="10"/>
  <c r="J877" i="10"/>
  <c r="L877" i="10"/>
  <c r="K877" i="10"/>
  <c r="M877" i="10"/>
  <c r="N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N879" i="10"/>
  <c r="O879" i="10"/>
  <c r="P879" i="10"/>
  <c r="J880" i="10"/>
  <c r="L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N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K896" i="10"/>
  <c r="M896" i="10"/>
  <c r="O896" i="10"/>
  <c r="P896" i="10"/>
  <c r="J897" i="10"/>
  <c r="L897" i="10"/>
  <c r="K897" i="10"/>
  <c r="M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N899" i="10"/>
  <c r="O899" i="10"/>
  <c r="P899" i="10"/>
  <c r="J900" i="10"/>
  <c r="L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N903" i="10"/>
  <c r="O903" i="10"/>
  <c r="P903" i="10"/>
  <c r="J904" i="10"/>
  <c r="L904" i="10"/>
  <c r="K904" i="10"/>
  <c r="M904" i="10"/>
  <c r="O904" i="10"/>
  <c r="P904" i="10"/>
  <c r="J905" i="10"/>
  <c r="L905" i="10"/>
  <c r="K905" i="10"/>
  <c r="M905" i="10"/>
  <c r="N905" i="10"/>
  <c r="O905" i="10"/>
  <c r="P905" i="10"/>
  <c r="J906" i="10"/>
  <c r="L906" i="10"/>
  <c r="K906" i="10"/>
  <c r="M906" i="10"/>
  <c r="N906" i="10"/>
  <c r="O906" i="10"/>
  <c r="P906" i="10"/>
  <c r="J907" i="10"/>
  <c r="L907" i="10"/>
  <c r="K907" i="10"/>
  <c r="M907" i="10"/>
  <c r="N907" i="10"/>
  <c r="O907" i="10"/>
  <c r="P907" i="10"/>
  <c r="J908" i="10"/>
  <c r="L908" i="10"/>
  <c r="K908" i="10"/>
  <c r="M908" i="10"/>
  <c r="O908" i="10"/>
  <c r="P908" i="10"/>
  <c r="J909" i="10"/>
  <c r="L909" i="10"/>
  <c r="K909" i="10"/>
  <c r="M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N911" i="10"/>
  <c r="O911" i="10"/>
  <c r="P911" i="10"/>
  <c r="J912" i="10"/>
  <c r="L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N915" i="10"/>
  <c r="O915" i="10"/>
  <c r="P915" i="10"/>
  <c r="J916" i="10"/>
  <c r="L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N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N943" i="10"/>
  <c r="O943" i="10"/>
  <c r="P943" i="10"/>
  <c r="J944" i="10"/>
  <c r="L944" i="10"/>
  <c r="K944" i="10"/>
  <c r="M944" i="10"/>
  <c r="N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N946" i="10"/>
  <c r="O946" i="10"/>
  <c r="P946" i="10"/>
  <c r="J947" i="10"/>
  <c r="L947" i="10"/>
  <c r="K947" i="10"/>
  <c r="M947" i="10"/>
  <c r="N947" i="10"/>
  <c r="O947" i="10"/>
  <c r="P947" i="10"/>
  <c r="J948" i="10"/>
  <c r="L948" i="10"/>
  <c r="K948" i="10"/>
  <c r="M948" i="10"/>
  <c r="O948" i="10"/>
  <c r="P948" i="10"/>
  <c r="J949" i="10"/>
  <c r="L949" i="10"/>
  <c r="K949" i="10"/>
  <c r="M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N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N958" i="10"/>
  <c r="O958" i="10"/>
  <c r="P958" i="10"/>
  <c r="J959" i="10"/>
  <c r="L959" i="10"/>
  <c r="K959" i="10"/>
  <c r="M959" i="10"/>
  <c r="N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N962" i="10"/>
  <c r="O962" i="10"/>
  <c r="P962" i="10"/>
  <c r="J963" i="10"/>
  <c r="L963" i="10"/>
  <c r="K963" i="10"/>
  <c r="M963" i="10"/>
  <c r="N963" i="10"/>
  <c r="O963" i="10"/>
  <c r="P963" i="10"/>
  <c r="J964" i="10"/>
  <c r="L964" i="10"/>
  <c r="K964" i="10"/>
  <c r="M964" i="10"/>
  <c r="O964" i="10"/>
  <c r="P964" i="10"/>
  <c r="J965" i="10"/>
  <c r="L965" i="10"/>
  <c r="K965" i="10"/>
  <c r="M965" i="10"/>
  <c r="O965" i="10"/>
  <c r="P965" i="10"/>
  <c r="J966" i="10"/>
  <c r="L966" i="10"/>
  <c r="K966" i="10"/>
  <c r="M966" i="10"/>
  <c r="N966" i="10"/>
  <c r="O966" i="10"/>
  <c r="P966" i="10"/>
  <c r="J967" i="10"/>
  <c r="L967" i="10"/>
  <c r="K967" i="10"/>
  <c r="M967" i="10"/>
  <c r="N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N971" i="10"/>
  <c r="O971" i="10"/>
  <c r="P971" i="10"/>
  <c r="J972" i="10"/>
  <c r="L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N990" i="10"/>
  <c r="O990" i="10"/>
  <c r="P990" i="10"/>
  <c r="J991" i="10"/>
  <c r="L991" i="10"/>
  <c r="K991" i="10"/>
  <c r="M991" i="10"/>
  <c r="O991" i="10"/>
  <c r="P991" i="10"/>
  <c r="J992" i="10"/>
  <c r="L992" i="10"/>
  <c r="K992" i="10"/>
  <c r="M992" i="10"/>
  <c r="O992" i="10"/>
  <c r="P992" i="10"/>
  <c r="J993" i="10"/>
  <c r="L993" i="10"/>
  <c r="K993" i="10"/>
  <c r="M993" i="10"/>
  <c r="O993" i="10"/>
  <c r="P993" i="10"/>
  <c r="J994" i="10"/>
  <c r="L994" i="10"/>
  <c r="K994" i="10"/>
  <c r="M994" i="10"/>
  <c r="N994" i="10"/>
  <c r="O994" i="10"/>
  <c r="P994" i="10"/>
  <c r="J995" i="10"/>
  <c r="L995" i="10"/>
  <c r="K995" i="10"/>
  <c r="M995" i="10"/>
  <c r="O995" i="10"/>
  <c r="P995" i="10"/>
  <c r="J996" i="10"/>
  <c r="L996" i="10"/>
  <c r="K996" i="10"/>
  <c r="M996" i="10"/>
  <c r="O996" i="10"/>
  <c r="P996" i="10"/>
  <c r="J997" i="10"/>
  <c r="L997" i="10"/>
  <c r="K997" i="10"/>
  <c r="M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K1000" i="10"/>
  <c r="M1000" i="10"/>
  <c r="O1000" i="10"/>
  <c r="P1000" i="10"/>
  <c r="J1001" i="10"/>
  <c r="L1001" i="10"/>
  <c r="K1001" i="10"/>
  <c r="M1001" i="10"/>
  <c r="N1001" i="10"/>
  <c r="O1001" i="10"/>
  <c r="P1001" i="10"/>
  <c r="J1002" i="10"/>
  <c r="L1002" i="10"/>
  <c r="K1002" i="10"/>
  <c r="M1002" i="10"/>
  <c r="N1002" i="10"/>
  <c r="O1002" i="10"/>
  <c r="P1002" i="10"/>
  <c r="J1003" i="10"/>
  <c r="L1003" i="10"/>
  <c r="K1003" i="10"/>
  <c r="M1003" i="10"/>
  <c r="O1003" i="10"/>
  <c r="P1003" i="10"/>
  <c r="J1004" i="10"/>
  <c r="L1004" i="10"/>
  <c r="K1004" i="10"/>
  <c r="M1004" i="10"/>
  <c r="O1004" i="10"/>
  <c r="P1004" i="10"/>
  <c r="J1005" i="10"/>
  <c r="L1005" i="10"/>
  <c r="K1005" i="10"/>
  <c r="M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N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N1023" i="10"/>
  <c r="O1023" i="10"/>
  <c r="P1023" i="10"/>
  <c r="J1024" i="10"/>
  <c r="L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N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N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N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N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N1041" i="10"/>
  <c r="O1041" i="10"/>
  <c r="P1041" i="10"/>
  <c r="J1042" i="10"/>
  <c r="L1042" i="10"/>
  <c r="K1042" i="10"/>
  <c r="M1042" i="10"/>
  <c r="N1042" i="10"/>
  <c r="O1042" i="10"/>
  <c r="P1042" i="10"/>
  <c r="J1043" i="10"/>
  <c r="L1043" i="10"/>
  <c r="K1043" i="10"/>
  <c r="M1043" i="10"/>
  <c r="O1043" i="10"/>
  <c r="P1043" i="10"/>
  <c r="J1044" i="10"/>
  <c r="L1044" i="10"/>
  <c r="K1044" i="10"/>
  <c r="M1044" i="10"/>
  <c r="O1044" i="10"/>
  <c r="P1044" i="10"/>
  <c r="J1045" i="10"/>
  <c r="L1045" i="10"/>
  <c r="K1045" i="10"/>
  <c r="M1045" i="10"/>
  <c r="N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N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N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N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N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K1076" i="10"/>
  <c r="M1076" i="10"/>
  <c r="O1076" i="10"/>
  <c r="P1076" i="10"/>
  <c r="J1077" i="10"/>
  <c r="L1077" i="10"/>
  <c r="K1077" i="10"/>
  <c r="M1077" i="10"/>
  <c r="N1077" i="10"/>
  <c r="O1077" i="10"/>
  <c r="P1077" i="10"/>
  <c r="J1078" i="10"/>
  <c r="L1078" i="10"/>
  <c r="K1078" i="10"/>
  <c r="M1078" i="10"/>
  <c r="N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K1084" i="10"/>
  <c r="M1084" i="10"/>
  <c r="O1084" i="10"/>
  <c r="P1084" i="10"/>
  <c r="J1085" i="10"/>
  <c r="L1085" i="10"/>
  <c r="K1085" i="10"/>
  <c r="M1085" i="10"/>
  <c r="N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K1088" i="10"/>
  <c r="M1088" i="10"/>
  <c r="O1088" i="10"/>
  <c r="P1088" i="10"/>
  <c r="J1089" i="10"/>
  <c r="L1089" i="10"/>
  <c r="K1089" i="10"/>
  <c r="M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O1094" i="10"/>
  <c r="P1094" i="10"/>
  <c r="J1095" i="10"/>
  <c r="L1095" i="10"/>
  <c r="K1095" i="10"/>
  <c r="M1095" i="10"/>
  <c r="N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N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O1114" i="10"/>
  <c r="P1114" i="10"/>
  <c r="J1115" i="10"/>
  <c r="L1115" i="10"/>
  <c r="K1115" i="10"/>
  <c r="M1115" i="10"/>
  <c r="N1115" i="10"/>
  <c r="O1115" i="10"/>
  <c r="P1115" i="10"/>
  <c r="J1116" i="10"/>
  <c r="L1116" i="10"/>
  <c r="K1116" i="10"/>
  <c r="M1116" i="10"/>
  <c r="N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N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N1124" i="10"/>
  <c r="O1124" i="10"/>
  <c r="P1124" i="10"/>
  <c r="J1125" i="10"/>
  <c r="L1125" i="10"/>
  <c r="K1125" i="10"/>
  <c r="M1125" i="10"/>
  <c r="N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O1131" i="10"/>
  <c r="P1131" i="10"/>
  <c r="J1132" i="10"/>
  <c r="L1132" i="10"/>
  <c r="K1132" i="10"/>
  <c r="M1132" i="10"/>
  <c r="N1132" i="10"/>
  <c r="O1132" i="10"/>
  <c r="P1132" i="10"/>
  <c r="J1133" i="10"/>
  <c r="L1133" i="10"/>
  <c r="K1133" i="10"/>
  <c r="M1133" i="10"/>
  <c r="N1133" i="10"/>
  <c r="O1133" i="10"/>
  <c r="P1133" i="10"/>
  <c r="J1134" i="10"/>
  <c r="L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N1137" i="10"/>
  <c r="O1137" i="10"/>
  <c r="P1137" i="10"/>
  <c r="J1138" i="10"/>
  <c r="L1138" i="10"/>
  <c r="K1138" i="10"/>
  <c r="M1138" i="10"/>
  <c r="O1138" i="10"/>
  <c r="P1138" i="10"/>
  <c r="J1139" i="10"/>
  <c r="L1139" i="10"/>
  <c r="K1139" i="10"/>
  <c r="M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K1142" i="10"/>
  <c r="M1142" i="10"/>
  <c r="N1142" i="10"/>
  <c r="O1142" i="10"/>
  <c r="P1142" i="10"/>
  <c r="J1143" i="10"/>
  <c r="L1143" i="10"/>
  <c r="K1143" i="10"/>
  <c r="M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N1145" i="10"/>
  <c r="O1145" i="10"/>
  <c r="P1145" i="10"/>
  <c r="J1146" i="10"/>
  <c r="L1146" i="10"/>
  <c r="K1146" i="10"/>
  <c r="M1146" i="10"/>
  <c r="N1146" i="10"/>
  <c r="O1146" i="10"/>
  <c r="P1146" i="10"/>
  <c r="J1147" i="10"/>
  <c r="L1147" i="10"/>
  <c r="K1147" i="10"/>
  <c r="M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N1166" i="10"/>
  <c r="O1166" i="10"/>
  <c r="P1166" i="10"/>
  <c r="J1167" i="10"/>
  <c r="L1167" i="10"/>
  <c r="K1167" i="10"/>
  <c r="M1167" i="10"/>
  <c r="N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O1169" i="10"/>
  <c r="P1169" i="10"/>
  <c r="J1170" i="10"/>
  <c r="L1170" i="10"/>
  <c r="K1170" i="10"/>
  <c r="M1170" i="10"/>
  <c r="N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N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O1177" i="10"/>
  <c r="P1177" i="10"/>
  <c r="J1178" i="10"/>
  <c r="L1178" i="10"/>
  <c r="K1178" i="10"/>
  <c r="M1178" i="10"/>
  <c r="O1178" i="10"/>
  <c r="P1178" i="10"/>
  <c r="J1179" i="10"/>
  <c r="L1179" i="10"/>
  <c r="K1179" i="10"/>
  <c r="M1179" i="10"/>
  <c r="N1179" i="10"/>
  <c r="O1179" i="10"/>
  <c r="P1179" i="10"/>
  <c r="J1180" i="10"/>
  <c r="L1180" i="10"/>
  <c r="K1180" i="10"/>
  <c r="M1180" i="10"/>
  <c r="N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N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N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N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N1211" i="10"/>
  <c r="O1211" i="10"/>
  <c r="P1211" i="10"/>
  <c r="J1212" i="10"/>
  <c r="L1212" i="10"/>
  <c r="K1212" i="10"/>
  <c r="M1212" i="10"/>
  <c r="N1212" i="10"/>
  <c r="O1212" i="10"/>
  <c r="P1212" i="10"/>
  <c r="J1213" i="10"/>
  <c r="L1213" i="10"/>
  <c r="K1213" i="10"/>
  <c r="M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K1216" i="10"/>
  <c r="M1216" i="10"/>
  <c r="O1216" i="10"/>
  <c r="P1216" i="10"/>
  <c r="J1217" i="10"/>
  <c r="L1217" i="10"/>
  <c r="K1217" i="10"/>
  <c r="M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N1220" i="10"/>
  <c r="O1220" i="10"/>
  <c r="P1220" i="10"/>
  <c r="J1221" i="10"/>
  <c r="L1221" i="10"/>
  <c r="K1221" i="10"/>
  <c r="M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N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N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N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N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N1259" i="10"/>
  <c r="O1259" i="10"/>
  <c r="P1259" i="10"/>
  <c r="J1260" i="10"/>
  <c r="L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N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N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N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K1296" i="10"/>
  <c r="M1296" i="10"/>
  <c r="O1296" i="10"/>
  <c r="P1296" i="10"/>
  <c r="J1297" i="10"/>
  <c r="L1297" i="10"/>
  <c r="K1297" i="10"/>
  <c r="M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N1301" i="10"/>
  <c r="O1301" i="10"/>
  <c r="P1301" i="10"/>
  <c r="J1302" i="10"/>
  <c r="L1302" i="10"/>
  <c r="K1302" i="10"/>
  <c r="M1302" i="10"/>
  <c r="N1302" i="10"/>
  <c r="O1302" i="10"/>
  <c r="P1302" i="10"/>
  <c r="J1303" i="10"/>
  <c r="L1303" i="10"/>
  <c r="K1303" i="10"/>
  <c r="M1303" i="10"/>
  <c r="N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N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N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N1319" i="10"/>
  <c r="O1319" i="10"/>
  <c r="P1319" i="10"/>
  <c r="J1320" i="10"/>
  <c r="L1320" i="10"/>
  <c r="K1320" i="10"/>
  <c r="M1320" i="10"/>
  <c r="N1320" i="10"/>
  <c r="O1320" i="10"/>
  <c r="P1320" i="10"/>
  <c r="J1321" i="10"/>
  <c r="L1321" i="10"/>
  <c r="K1321" i="10"/>
  <c r="M1321" i="10"/>
  <c r="O1321" i="10"/>
  <c r="P1321" i="10"/>
  <c r="J1322" i="10"/>
  <c r="L1322" i="10"/>
  <c r="K1322" i="10"/>
  <c r="M1322" i="10"/>
  <c r="N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N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N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O1405" i="10"/>
  <c r="P1405" i="10"/>
  <c r="J1406" i="10"/>
  <c r="L1406" i="10"/>
  <c r="K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M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M1416" i="10"/>
  <c r="O1416" i="10"/>
  <c r="P1416" i="10"/>
  <c r="J1417" i="10"/>
  <c r="L1417" i="10"/>
  <c r="K1417" i="10"/>
  <c r="O1417" i="10"/>
  <c r="P1417" i="10"/>
  <c r="J1418" i="10"/>
  <c r="L1418" i="10"/>
  <c r="K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M1420" i="10"/>
  <c r="O1420" i="10"/>
  <c r="P1420" i="10"/>
  <c r="J1421" i="10"/>
  <c r="L1421" i="10"/>
  <c r="K1421" i="10"/>
  <c r="M1421" i="10"/>
  <c r="O1421" i="10"/>
  <c r="P1421" i="10"/>
  <c r="J1422" i="10"/>
  <c r="L1422" i="10"/>
  <c r="K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M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O1431" i="10"/>
  <c r="P1431" i="10"/>
  <c r="J1432" i="10"/>
  <c r="L1432" i="10"/>
  <c r="K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M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N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O1451" i="10"/>
  <c r="P1451" i="10"/>
  <c r="J1452" i="10"/>
  <c r="L1452" i="10"/>
  <c r="K1452" i="10"/>
  <c r="O1452" i="10"/>
  <c r="P1452" i="10"/>
  <c r="J1453" i="10"/>
  <c r="L1453" i="10"/>
  <c r="K1453" i="10"/>
  <c r="O1453" i="10"/>
  <c r="P1453" i="10"/>
  <c r="J1454" i="10"/>
  <c r="L1454" i="10"/>
  <c r="K1454" i="10"/>
  <c r="M1454" i="10"/>
  <c r="O1454" i="10"/>
  <c r="P1454" i="10"/>
  <c r="N122" i="10"/>
  <c r="N1081" i="10"/>
  <c r="N700" i="10"/>
  <c r="N686" i="10"/>
  <c r="N703" i="10"/>
  <c r="N897" i="10"/>
  <c r="N865" i="10"/>
  <c r="N699" i="10"/>
  <c r="N676" i="10"/>
  <c r="N723" i="10"/>
  <c r="N954" i="10"/>
  <c r="N751" i="10"/>
  <c r="N669" i="10"/>
  <c r="N698" i="10"/>
  <c r="N912" i="10"/>
  <c r="N970" i="10"/>
  <c r="N838" i="10"/>
  <c r="N664" i="10"/>
  <c r="N645" i="10"/>
  <c r="N1061" i="10"/>
  <c r="N813" i="10"/>
  <c r="N840" i="10"/>
  <c r="N701" i="10"/>
  <c r="N681" i="10"/>
  <c r="N704" i="10"/>
  <c r="N693" i="10"/>
  <c r="N685" i="10"/>
  <c r="N677" i="10"/>
  <c r="N668" i="10"/>
  <c r="N673" i="10"/>
  <c r="N216" i="10"/>
  <c r="L207" i="10"/>
  <c r="P184" i="10"/>
  <c r="N78" i="10"/>
  <c r="O7" i="10"/>
  <c r="P202" i="10"/>
  <c r="G9" i="39"/>
  <c r="G6" i="39"/>
  <c r="C2" i="41"/>
  <c r="L7" i="10"/>
  <c r="K7" i="10"/>
  <c r="M7" i="10"/>
  <c r="L172" i="10"/>
  <c r="L201" i="10"/>
  <c r="L232" i="10"/>
  <c r="L177" i="10"/>
  <c r="L202" i="10"/>
  <c r="L109" i="10"/>
  <c r="N109" i="10"/>
  <c r="L171" i="10"/>
  <c r="L127" i="10"/>
  <c r="E36" i="39"/>
  <c r="D36" i="39"/>
  <c r="I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G16" i="11"/>
  <c r="I16" i="11" s="1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G110" i="11"/>
  <c r="H110" i="11"/>
  <c r="K110" i="11" s="1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K14" i="29" s="1"/>
  <c r="G14" i="29"/>
  <c r="G15" i="29"/>
  <c r="C2" i="29"/>
  <c r="N1464" i="10"/>
  <c r="N1463" i="10"/>
  <c r="G13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98" i="10"/>
  <c r="I414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93" i="10"/>
  <c r="G111" i="11"/>
  <c r="H111" i="11"/>
  <c r="I116" i="10"/>
  <c r="I141" i="10"/>
  <c r="I159" i="10"/>
  <c r="I199" i="10"/>
  <c r="I215" i="10"/>
  <c r="I233" i="10"/>
  <c r="I270" i="10"/>
  <c r="I294" i="10"/>
  <c r="I315" i="10"/>
  <c r="I336" i="10"/>
  <c r="I358" i="10"/>
  <c r="G31" i="11"/>
  <c r="I31" i="11" s="1"/>
  <c r="I401" i="10"/>
  <c r="I423" i="10"/>
  <c r="I444" i="10"/>
  <c r="G36" i="11"/>
  <c r="I36" i="11" s="1"/>
  <c r="I465" i="10"/>
  <c r="G67" i="11"/>
  <c r="I67" i="11" s="1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H60" i="11"/>
  <c r="I262" i="10"/>
  <c r="I285" i="10"/>
  <c r="I307" i="10"/>
  <c r="I328" i="10"/>
  <c r="I350" i="10"/>
  <c r="I376" i="10"/>
  <c r="I399" i="10"/>
  <c r="I463" i="10"/>
  <c r="I20" i="10"/>
  <c r="I77" i="10"/>
  <c r="I98" i="10"/>
  <c r="I123" i="10"/>
  <c r="I145" i="10"/>
  <c r="I163" i="10"/>
  <c r="I179" i="10"/>
  <c r="I204" i="10"/>
  <c r="I218" i="10"/>
  <c r="G25" i="11"/>
  <c r="H25" i="11" s="1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112" i="11"/>
  <c r="I37" i="10"/>
  <c r="I117" i="10"/>
  <c r="I140" i="10"/>
  <c r="I157" i="10"/>
  <c r="I176" i="10"/>
  <c r="I194" i="10"/>
  <c r="I197" i="10"/>
  <c r="I216" i="10"/>
  <c r="I232" i="10"/>
  <c r="I249" i="10"/>
  <c r="G113" i="11"/>
  <c r="H113" i="11" s="1"/>
  <c r="I271" i="10"/>
  <c r="I293" i="10"/>
  <c r="I313" i="10"/>
  <c r="I337" i="10"/>
  <c r="I357" i="10"/>
  <c r="I377" i="10"/>
  <c r="I402" i="10"/>
  <c r="G33" i="11"/>
  <c r="I33" i="11" s="1"/>
  <c r="K33" i="11" s="1"/>
  <c r="I422" i="10"/>
  <c r="I442" i="10"/>
  <c r="I46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G17" i="11"/>
  <c r="J17" i="11" s="1"/>
  <c r="I225" i="10"/>
  <c r="I276" i="10"/>
  <c r="G30" i="11"/>
  <c r="I30" i="11" s="1"/>
  <c r="K30" i="11" s="1"/>
  <c r="I305" i="10"/>
  <c r="I331" i="10"/>
  <c r="I363" i="10"/>
  <c r="I391" i="10"/>
  <c r="I417" i="10"/>
  <c r="I449" i="10"/>
  <c r="I476" i="10"/>
  <c r="G72" i="11"/>
  <c r="I72" i="11" s="1"/>
  <c r="K72" i="11" s="1"/>
  <c r="I503" i="10"/>
  <c r="I536" i="10"/>
  <c r="I562" i="10"/>
  <c r="I660" i="10"/>
  <c r="I686" i="10"/>
  <c r="I712" i="10"/>
  <c r="I744" i="10"/>
  <c r="J92" i="11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G59" i="11"/>
  <c r="H59" i="11"/>
  <c r="K59" i="11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G34" i="11"/>
  <c r="I34" i="11" s="1"/>
  <c r="I437" i="10"/>
  <c r="I464" i="10"/>
  <c r="I496" i="10"/>
  <c r="I523" i="10"/>
  <c r="G39" i="11"/>
  <c r="I39" i="11" s="1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G75" i="11"/>
  <c r="I75" i="11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G73" i="11"/>
  <c r="I73" i="11" s="1"/>
  <c r="K73" i="11" s="1"/>
  <c r="I520" i="10"/>
  <c r="I89" i="11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G27" i="11"/>
  <c r="H27" i="11" s="1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G32" i="11"/>
  <c r="I32" i="11" s="1"/>
  <c r="I418" i="10"/>
  <c r="I438" i="10"/>
  <c r="I458" i="10"/>
  <c r="G65" i="11"/>
  <c r="I65" i="11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G23" i="11"/>
  <c r="H23" i="11" s="1"/>
  <c r="I164" i="10"/>
  <c r="I186" i="10"/>
  <c r="I220" i="10"/>
  <c r="I242" i="10"/>
  <c r="I265" i="10"/>
  <c r="I299" i="10"/>
  <c r="I326" i="10"/>
  <c r="I352" i="10"/>
  <c r="I385" i="10"/>
  <c r="I83" i="11"/>
  <c r="I412" i="10"/>
  <c r="G35" i="11"/>
  <c r="I35" i="11" s="1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G106" i="11"/>
  <c r="J106" i="11" s="1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G69" i="11"/>
  <c r="I69" i="11" s="1"/>
  <c r="K69" i="11" s="1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G62" i="11"/>
  <c r="I62" i="11" s="1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90" i="10"/>
  <c r="I998" i="10"/>
  <c r="I1054" i="10"/>
  <c r="J114" i="11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G135" i="11"/>
  <c r="I773" i="10"/>
  <c r="I947" i="10"/>
  <c r="I1086" i="10"/>
  <c r="I1158" i="10"/>
  <c r="I1230" i="10"/>
  <c r="I1329" i="10"/>
  <c r="I79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G85" i="11"/>
  <c r="I85" i="11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G38" i="11"/>
  <c r="I38" i="11" s="1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G68" i="11"/>
  <c r="I68" i="11" s="1"/>
  <c r="K68" i="11" s="1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G37" i="11"/>
  <c r="I37" i="11" s="1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G70" i="11"/>
  <c r="I70" i="11" s="1"/>
  <c r="K70" i="11" s="1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5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G28" i="11"/>
  <c r="H28" i="11" s="1"/>
  <c r="K28" i="11" s="1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00" i="10"/>
  <c r="J40" i="11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80" i="10"/>
  <c r="I671" i="10"/>
  <c r="I724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G29" i="11"/>
  <c r="I29" i="11" s="1"/>
  <c r="I281" i="10"/>
  <c r="I342" i="10"/>
  <c r="I396" i="10"/>
  <c r="I455" i="10"/>
  <c r="I513" i="10"/>
  <c r="I568" i="10"/>
  <c r="I664" i="10"/>
  <c r="I723" i="10"/>
  <c r="I786" i="10"/>
  <c r="I849" i="10"/>
  <c r="G76" i="11"/>
  <c r="J76" i="11"/>
  <c r="I897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G71" i="11"/>
  <c r="I71" i="11" s="1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43" i="11"/>
  <c r="I1220" i="10"/>
  <c r="I1219" i="10"/>
  <c r="I9" i="10"/>
  <c r="P191" i="10"/>
  <c r="P189" i="10"/>
  <c r="P193" i="10"/>
  <c r="P190" i="10"/>
  <c r="P7" i="10"/>
  <c r="P192" i="10"/>
  <c r="P195" i="10"/>
  <c r="P194" i="10"/>
  <c r="L130" i="10"/>
  <c r="N130" i="10"/>
  <c r="L237" i="10"/>
  <c r="L31" i="10"/>
  <c r="N31" i="10"/>
  <c r="L128" i="10"/>
  <c r="L108" i="10"/>
  <c r="L111" i="10"/>
  <c r="N111" i="10"/>
  <c r="L204" i="10"/>
  <c r="L203" i="10"/>
  <c r="L126" i="10"/>
  <c r="L60" i="10"/>
  <c r="N60" i="10"/>
  <c r="L63" i="10"/>
  <c r="N63" i="10"/>
  <c r="L123" i="10"/>
  <c r="L200" i="10"/>
  <c r="L13" i="10"/>
  <c r="N13" i="10"/>
  <c r="L234" i="10"/>
  <c r="L176" i="10"/>
  <c r="L231" i="10"/>
  <c r="N231" i="10"/>
  <c r="L205" i="10"/>
  <c r="L224" i="10"/>
  <c r="N224" i="10"/>
  <c r="L11" i="10"/>
  <c r="N11" i="10"/>
  <c r="L50" i="10"/>
  <c r="N50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227" i="10"/>
  <c r="N1098" i="10"/>
  <c r="N1080" i="10"/>
  <c r="N992" i="10"/>
  <c r="N1232" i="10"/>
  <c r="L142" i="11"/>
  <c r="L172" i="29"/>
  <c r="B171" i="29" s="1"/>
  <c r="L42" i="39"/>
  <c r="B41" i="39" s="1"/>
  <c r="L18" i="10"/>
  <c r="N18" i="10"/>
  <c r="L53" i="10"/>
  <c r="N53" i="10"/>
  <c r="L22" i="10"/>
  <c r="N22" i="10"/>
  <c r="L206" i="10"/>
  <c r="L28" i="10"/>
  <c r="N28" i="10"/>
  <c r="L129" i="10"/>
  <c r="N129" i="10"/>
  <c r="L55" i="10"/>
  <c r="N55" i="10"/>
  <c r="L247" i="10"/>
  <c r="L92" i="10"/>
  <c r="N92" i="10"/>
  <c r="N1155" i="10"/>
  <c r="N1295" i="10"/>
  <c r="N1282" i="10"/>
  <c r="N1131" i="10"/>
  <c r="N1099" i="10"/>
  <c r="N1059" i="10"/>
  <c r="G8" i="39"/>
  <c r="I107" i="10"/>
  <c r="I1408" i="10"/>
  <c r="I1411" i="10"/>
  <c r="I1414" i="10"/>
  <c r="M1410" i="10"/>
  <c r="M120" i="10"/>
  <c r="M141" i="10"/>
  <c r="M229" i="10"/>
  <c r="M228" i="10"/>
  <c r="M145" i="10"/>
  <c r="N145" i="10"/>
  <c r="M227" i="10"/>
  <c r="M1417" i="10"/>
  <c r="M1405" i="10"/>
  <c r="M1427" i="10"/>
  <c r="N1427" i="10"/>
  <c r="M258" i="10"/>
  <c r="M242" i="10"/>
  <c r="M146" i="10"/>
  <c r="M270" i="10"/>
  <c r="M143" i="10"/>
  <c r="M223" i="10"/>
  <c r="M179" i="10"/>
  <c r="N179" i="10"/>
  <c r="M1406" i="10"/>
  <c r="M144" i="10"/>
  <c r="M140" i="10"/>
  <c r="M243" i="10"/>
  <c r="M139" i="10"/>
  <c r="M271" i="10"/>
  <c r="M142" i="10"/>
  <c r="M197" i="10"/>
  <c r="N197" i="10"/>
  <c r="M192" i="10"/>
  <c r="N192" i="10"/>
  <c r="M119" i="10"/>
  <c r="N119" i="10"/>
  <c r="M1432" i="10"/>
  <c r="M118" i="10"/>
  <c r="M1413" i="10"/>
  <c r="M222" i="10"/>
  <c r="M185" i="10"/>
  <c r="N185" i="10"/>
  <c r="M225" i="10"/>
  <c r="P80" i="10"/>
  <c r="N1279" i="10"/>
  <c r="L16" i="10"/>
  <c r="N16" i="10"/>
  <c r="L19" i="10"/>
  <c r="N19" i="10"/>
  <c r="L25" i="10"/>
  <c r="N25" i="10"/>
  <c r="N1051" i="10"/>
  <c r="N1043" i="10"/>
  <c r="L12" i="10"/>
  <c r="N12" i="10"/>
  <c r="L8" i="10"/>
  <c r="N8" i="10"/>
  <c r="N1096" i="10"/>
  <c r="P13" i="10"/>
  <c r="G8" i="29"/>
  <c r="K15" i="39"/>
  <c r="N1247" i="10"/>
  <c r="N1209" i="10"/>
  <c r="N1208" i="10"/>
  <c r="N1181" i="10"/>
  <c r="N1060" i="10"/>
  <c r="N1003" i="10"/>
  <c r="N1368" i="10"/>
  <c r="N1337" i="10"/>
  <c r="N1280" i="10"/>
  <c r="N1261" i="10"/>
  <c r="N1242" i="10"/>
  <c r="N1104" i="10"/>
  <c r="N1091" i="10"/>
  <c r="N1047" i="10"/>
  <c r="N1021" i="10"/>
  <c r="N1014" i="10"/>
  <c r="N1007" i="10"/>
  <c r="N1000" i="10"/>
  <c r="N996" i="10"/>
  <c r="N976" i="10"/>
  <c r="N1189" i="10"/>
  <c r="N1349" i="10"/>
  <c r="N1316" i="10"/>
  <c r="N1292" i="10"/>
  <c r="N1267" i="10"/>
  <c r="N1230" i="10"/>
  <c r="N1221" i="10"/>
  <c r="N1213" i="10"/>
  <c r="N1177" i="10"/>
  <c r="N1108" i="10"/>
  <c r="N1019" i="10"/>
  <c r="N1010" i="10"/>
  <c r="N923" i="10"/>
  <c r="N916" i="10"/>
  <c r="N859" i="10"/>
  <c r="N835" i="10"/>
  <c r="N869" i="10"/>
  <c r="N819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1" i="10"/>
  <c r="N894" i="10"/>
  <c r="N861" i="10"/>
  <c r="N850" i="10"/>
  <c r="N849" i="10"/>
  <c r="N830" i="10"/>
  <c r="N829" i="10"/>
  <c r="N826" i="10"/>
  <c r="N933" i="10"/>
  <c r="N932" i="10"/>
  <c r="N931" i="10"/>
  <c r="N929" i="10"/>
  <c r="N814" i="10"/>
  <c r="N695" i="10"/>
  <c r="N691" i="10"/>
  <c r="N683" i="10"/>
  <c r="N679" i="10"/>
  <c r="N667" i="10"/>
  <c r="N663" i="10"/>
  <c r="N659" i="10"/>
  <c r="N655" i="10"/>
  <c r="N651" i="10"/>
  <c r="N647" i="10"/>
  <c r="N1248" i="10"/>
  <c r="N1306" i="10"/>
  <c r="N1317" i="10"/>
  <c r="L133" i="10"/>
  <c r="N133" i="10"/>
  <c r="L218" i="10"/>
  <c r="N218" i="10"/>
  <c r="L64" i="10"/>
  <c r="N64" i="10"/>
  <c r="L211" i="10"/>
  <c r="N211" i="10"/>
  <c r="L68" i="10"/>
  <c r="N68" i="10"/>
  <c r="L61" i="10"/>
  <c r="N61" i="10"/>
  <c r="N1334" i="10"/>
  <c r="N1262" i="10"/>
  <c r="N1252" i="10"/>
  <c r="N1238" i="10"/>
  <c r="N1228" i="10"/>
  <c r="L121" i="10"/>
  <c r="N121" i="10"/>
  <c r="L23" i="10"/>
  <c r="N23" i="10"/>
  <c r="L30" i="10"/>
  <c r="N30" i="10"/>
  <c r="L38" i="10"/>
  <c r="N38" i="10"/>
  <c r="L56" i="10"/>
  <c r="N56" i="10"/>
  <c r="L58" i="10"/>
  <c r="N58" i="10"/>
  <c r="L48" i="10"/>
  <c r="N48" i="10"/>
  <c r="L70" i="10"/>
  <c r="N70" i="10"/>
  <c r="L66" i="10"/>
  <c r="N66" i="10"/>
  <c r="L49" i="10"/>
  <c r="N49" i="10"/>
  <c r="L131" i="10"/>
  <c r="N131" i="10"/>
  <c r="L72" i="10"/>
  <c r="N72" i="10"/>
  <c r="L9" i="10"/>
  <c r="L226" i="10"/>
  <c r="N226" i="10"/>
  <c r="L20" i="10"/>
  <c r="N20" i="10"/>
  <c r="N1386" i="10"/>
  <c r="N1353" i="10"/>
  <c r="N1342" i="10"/>
  <c r="N1324" i="10"/>
  <c r="N1323" i="10"/>
  <c r="N1315" i="10"/>
  <c r="N1309" i="10"/>
  <c r="N1281" i="10"/>
  <c r="N1278" i="10"/>
  <c r="N1276" i="10"/>
  <c r="N1274" i="10"/>
  <c r="N1260" i="10"/>
  <c r="N1253" i="10"/>
  <c r="N1218" i="10"/>
  <c r="N1202" i="10"/>
  <c r="N1185" i="10"/>
  <c r="N1153" i="10"/>
  <c r="N1139" i="10"/>
  <c r="L65" i="10"/>
  <c r="N65" i="10"/>
  <c r="L124" i="10"/>
  <c r="N124" i="10"/>
  <c r="L59" i="10"/>
  <c r="N59" i="10"/>
  <c r="L87" i="10"/>
  <c r="N87" i="10"/>
  <c r="N1256" i="10"/>
  <c r="N1241" i="10"/>
  <c r="N1229" i="10"/>
  <c r="N1149" i="10"/>
  <c r="L86" i="10"/>
  <c r="N86" i="10"/>
  <c r="L26" i="10"/>
  <c r="N26" i="10"/>
  <c r="L41" i="10"/>
  <c r="N41" i="10"/>
  <c r="L21" i="10"/>
  <c r="N21" i="10"/>
  <c r="L45" i="10"/>
  <c r="N45" i="10"/>
  <c r="L67" i="10"/>
  <c r="N67" i="10"/>
  <c r="L43" i="10"/>
  <c r="N43" i="10"/>
  <c r="L40" i="10"/>
  <c r="N40" i="10"/>
  <c r="L29" i="10"/>
  <c r="N29" i="10"/>
  <c r="L47" i="10"/>
  <c r="N47" i="10"/>
  <c r="L42" i="10"/>
  <c r="N42" i="10"/>
  <c r="L44" i="10"/>
  <c r="N44" i="10"/>
  <c r="L117" i="10"/>
  <c r="N117" i="10"/>
  <c r="L62" i="10"/>
  <c r="N62" i="10"/>
  <c r="L82" i="10"/>
  <c r="N82" i="10"/>
  <c r="L69" i="10"/>
  <c r="N69" i="10"/>
  <c r="L91" i="10"/>
  <c r="N91" i="10"/>
  <c r="N1327" i="10"/>
  <c r="N1313" i="10"/>
  <c r="N1237" i="10"/>
  <c r="N1195" i="10"/>
  <c r="N1164" i="10"/>
  <c r="N1144" i="10"/>
  <c r="N1120" i="10"/>
  <c r="N1117" i="10"/>
  <c r="N1026" i="10"/>
  <c r="N972" i="10"/>
  <c r="N851" i="10"/>
  <c r="N1391" i="10"/>
  <c r="N1336" i="10"/>
  <c r="N1335" i="10"/>
  <c r="N1318" i="10"/>
  <c r="N1310" i="10"/>
  <c r="N1304" i="10"/>
  <c r="N1300" i="10"/>
  <c r="N1268" i="10"/>
  <c r="N1266" i="10"/>
  <c r="N1258" i="10"/>
  <c r="N1254" i="10"/>
  <c r="N1246" i="10"/>
  <c r="N1243" i="10"/>
  <c r="N1163" i="10"/>
  <c r="N1154" i="10"/>
  <c r="N1086" i="10"/>
  <c r="N1048" i="10"/>
  <c r="N1039" i="10"/>
  <c r="N1012" i="10"/>
  <c r="N935" i="10"/>
  <c r="N862" i="10"/>
  <c r="N860" i="10"/>
  <c r="N817" i="10"/>
  <c r="N812" i="10"/>
  <c r="N636" i="10"/>
  <c r="N1112" i="10"/>
  <c r="N1079" i="10"/>
  <c r="N949" i="10"/>
  <c r="N918" i="10"/>
  <c r="N917" i="10"/>
  <c r="N885" i="10"/>
  <c r="N883" i="10"/>
  <c r="N864" i="10"/>
  <c r="N834" i="10"/>
  <c r="N833" i="10"/>
  <c r="N802" i="10"/>
  <c r="N794" i="10"/>
  <c r="N786" i="10"/>
  <c r="N782" i="10"/>
  <c r="N770" i="10"/>
  <c r="N766" i="10"/>
  <c r="N1123" i="10"/>
  <c r="N1105" i="10"/>
  <c r="N1103" i="10"/>
  <c r="N1102" i="10"/>
  <c r="N1101" i="10"/>
  <c r="N1097" i="10"/>
  <c r="N1092" i="10"/>
  <c r="N1089" i="10"/>
  <c r="N1088" i="10"/>
  <c r="N1084" i="10"/>
  <c r="N709" i="10"/>
  <c r="N694" i="10"/>
  <c r="N690" i="10"/>
  <c r="N682" i="10"/>
  <c r="N678" i="10"/>
  <c r="N670" i="10"/>
  <c r="N658" i="10"/>
  <c r="N654" i="10"/>
  <c r="N650" i="10"/>
  <c r="N646" i="10"/>
  <c r="N1011" i="10"/>
  <c r="N1009" i="10"/>
  <c r="N1005" i="10"/>
  <c r="N998" i="10"/>
  <c r="N991" i="10"/>
  <c r="N980" i="10"/>
  <c r="N975" i="10"/>
  <c r="N974" i="10"/>
  <c r="N936" i="10"/>
  <c r="N927" i="10"/>
  <c r="N920" i="10"/>
  <c r="N904" i="10"/>
  <c r="N895" i="10"/>
  <c r="N888" i="10"/>
  <c r="N872" i="10"/>
  <c r="N854" i="10"/>
  <c r="N853" i="10"/>
  <c r="N852" i="10"/>
  <c r="N841" i="10"/>
  <c r="N837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4" i="10"/>
  <c r="N781" i="10"/>
  <c r="N780" i="10"/>
  <c r="N776" i="10"/>
  <c r="N773" i="10"/>
  <c r="N772" i="10"/>
  <c r="N768" i="10"/>
  <c r="N765" i="10"/>
  <c r="N764" i="10"/>
  <c r="N760" i="10"/>
  <c r="N752" i="10"/>
  <c r="N748" i="10"/>
  <c r="N744" i="10"/>
  <c r="N740" i="10"/>
  <c r="N736" i="10"/>
  <c r="N732" i="10"/>
  <c r="N724" i="10"/>
  <c r="N720" i="10"/>
  <c r="N716" i="10"/>
  <c r="N762" i="10"/>
  <c r="N758" i="10"/>
  <c r="N754" i="10"/>
  <c r="N750" i="10"/>
  <c r="N746" i="10"/>
  <c r="N742" i="10"/>
  <c r="N734" i="10"/>
  <c r="N730" i="10"/>
  <c r="N726" i="10"/>
  <c r="N714" i="10"/>
  <c r="N708" i="10"/>
  <c r="N705" i="10"/>
  <c r="N697" i="10"/>
  <c r="N696" i="10"/>
  <c r="N684" i="10"/>
  <c r="N680" i="10"/>
  <c r="N672" i="10"/>
  <c r="N660" i="10"/>
  <c r="N656" i="10"/>
  <c r="N652" i="10"/>
  <c r="L89" i="10"/>
  <c r="N89" i="10"/>
  <c r="N79" i="10"/>
  <c r="N110" i="10"/>
  <c r="N1296" i="10"/>
  <c r="N1286" i="10"/>
  <c r="N1190" i="10"/>
  <c r="N1169" i="10"/>
  <c r="N1168" i="10"/>
  <c r="N1162" i="10"/>
  <c r="N1158" i="10"/>
  <c r="N1157" i="10"/>
  <c r="N1148" i="10"/>
  <c r="N1141" i="10"/>
  <c r="N1140" i="10"/>
  <c r="N1136" i="10"/>
  <c r="N1135" i="10"/>
  <c r="N1134" i="10"/>
  <c r="N1106" i="10"/>
  <c r="N1090" i="10"/>
  <c r="N1071" i="10"/>
  <c r="N1068" i="10"/>
  <c r="N1056" i="10"/>
  <c r="N997" i="10"/>
  <c r="N1214" i="10"/>
  <c r="N1207" i="10"/>
  <c r="N1206" i="10"/>
  <c r="N995" i="10"/>
  <c r="L221" i="10"/>
  <c r="N221" i="10"/>
  <c r="L214" i="10"/>
  <c r="N214" i="10"/>
  <c r="L80" i="10"/>
  <c r="N80" i="10"/>
  <c r="L125" i="10"/>
  <c r="N125" i="10"/>
  <c r="L219" i="10"/>
  <c r="N219" i="10"/>
  <c r="L212" i="10"/>
  <c r="N212" i="10"/>
  <c r="L138" i="10"/>
  <c r="N138" i="10"/>
  <c r="L118" i="10"/>
  <c r="N118" i="10"/>
  <c r="L115" i="10"/>
  <c r="N115" i="10"/>
  <c r="L208" i="10"/>
  <c r="L229" i="10"/>
  <c r="N229" i="10"/>
  <c r="L257" i="10"/>
  <c r="L182" i="10"/>
  <c r="N182" i="10"/>
  <c r="L242" i="10"/>
  <c r="N242" i="10"/>
  <c r="L139" i="10"/>
  <c r="N139" i="10"/>
  <c r="L186" i="10"/>
  <c r="N186" i="10"/>
  <c r="L140" i="10"/>
  <c r="N140" i="10"/>
  <c r="L246" i="10"/>
  <c r="L75" i="10"/>
  <c r="N75" i="10"/>
  <c r="L76" i="10"/>
  <c r="N76" i="10"/>
  <c r="L220" i="10"/>
  <c r="N220" i="10"/>
  <c r="L132" i="10"/>
  <c r="N132" i="10"/>
  <c r="L243" i="10"/>
  <c r="N243" i="10"/>
  <c r="L269" i="10"/>
  <c r="L256" i="10"/>
  <c r="L187" i="10"/>
  <c r="N187" i="10"/>
  <c r="L240" i="10"/>
  <c r="L137" i="10"/>
  <c r="N137" i="10"/>
  <c r="L94" i="10"/>
  <c r="N94" i="10"/>
  <c r="L93" i="10"/>
  <c r="N93" i="10"/>
  <c r="L95" i="10"/>
  <c r="N95" i="10"/>
  <c r="L90" i="10"/>
  <c r="N90" i="10"/>
  <c r="L209" i="10"/>
  <c r="N209" i="10"/>
  <c r="L85" i="10"/>
  <c r="N85" i="10"/>
  <c r="L96" i="10"/>
  <c r="N96" i="10"/>
  <c r="L217" i="10"/>
  <c r="L113" i="10"/>
  <c r="N113" i="10"/>
  <c r="L233" i="10"/>
  <c r="L134" i="10"/>
  <c r="N134" i="10"/>
  <c r="L81" i="10"/>
  <c r="N81" i="10"/>
  <c r="L210" i="10"/>
  <c r="N210" i="10"/>
  <c r="L88" i="10"/>
  <c r="N88" i="10"/>
  <c r="L74" i="10"/>
  <c r="N74" i="10"/>
  <c r="L116" i="10"/>
  <c r="N116" i="10"/>
  <c r="L77" i="10"/>
  <c r="N77" i="10"/>
  <c r="L213" i="10"/>
  <c r="N213" i="10"/>
  <c r="L83" i="10"/>
  <c r="N83" i="10"/>
  <c r="L73" i="10"/>
  <c r="N73" i="10"/>
  <c r="L135" i="10"/>
  <c r="N135" i="10"/>
  <c r="L142" i="10"/>
  <c r="N142" i="10"/>
  <c r="L120" i="10"/>
  <c r="N120" i="10"/>
  <c r="L225" i="10"/>
  <c r="L241" i="10"/>
  <c r="L136" i="10"/>
  <c r="N136" i="10"/>
  <c r="L230" i="10"/>
  <c r="N230" i="10"/>
  <c r="L268" i="10"/>
  <c r="L146" i="10"/>
  <c r="L222" i="10"/>
  <c r="N222" i="10"/>
  <c r="L235" i="10"/>
  <c r="L258" i="10"/>
  <c r="N258" i="10"/>
  <c r="L84" i="10"/>
  <c r="N84" i="10"/>
  <c r="L114" i="10"/>
  <c r="N114" i="10"/>
  <c r="L181" i="10"/>
  <c r="L227" i="10"/>
  <c r="N227" i="10"/>
  <c r="L141" i="10"/>
  <c r="N141" i="10"/>
  <c r="L143" i="10"/>
  <c r="N143" i="10"/>
  <c r="L228" i="10"/>
  <c r="N228" i="10"/>
  <c r="N1270" i="10"/>
  <c r="N1407" i="10"/>
  <c r="N1340" i="10"/>
  <c r="N1297" i="10"/>
  <c r="N1173" i="10"/>
  <c r="N1272" i="10"/>
  <c r="N1223" i="10"/>
  <c r="N1129" i="10"/>
  <c r="N1128" i="10"/>
  <c r="N1109" i="10"/>
  <c r="N1093" i="10"/>
  <c r="N1067" i="10"/>
  <c r="N1064" i="10"/>
  <c r="N1409" i="10"/>
  <c r="N1356" i="10"/>
  <c r="N1347" i="10"/>
  <c r="N1325" i="10"/>
  <c r="N1294" i="10"/>
  <c r="N1293" i="10"/>
  <c r="N1290" i="10"/>
  <c r="N1236" i="10"/>
  <c r="N1216" i="10"/>
  <c r="N1204" i="10"/>
  <c r="N1191" i="10"/>
  <c r="N1188" i="10"/>
  <c r="N1171" i="10"/>
  <c r="N1138" i="10"/>
  <c r="N1110" i="10"/>
  <c r="N1094" i="10"/>
  <c r="N1076" i="10"/>
  <c r="N1063" i="10"/>
  <c r="N1311" i="10"/>
  <c r="N1308" i="10"/>
  <c r="N1285" i="10"/>
  <c r="N1263" i="10"/>
  <c r="N1257" i="10"/>
  <c r="N1240" i="10"/>
  <c r="N1239" i="10"/>
  <c r="N1160" i="10"/>
  <c r="N1159" i="10"/>
  <c r="N1035" i="10"/>
  <c r="N1034" i="10"/>
  <c r="P10" i="10"/>
  <c r="P203" i="10"/>
  <c r="P198" i="10"/>
  <c r="P199" i="10"/>
  <c r="P200" i="10"/>
  <c r="P201" i="10"/>
  <c r="M1452" i="10"/>
  <c r="N1452" i="10"/>
  <c r="M98" i="10"/>
  <c r="N98" i="10"/>
  <c r="M606" i="10"/>
  <c r="N606" i="10"/>
  <c r="M183" i="10"/>
  <c r="M99" i="10"/>
  <c r="N99" i="10"/>
  <c r="M314" i="10"/>
  <c r="N314" i="10"/>
  <c r="M248" i="10"/>
  <c r="M639" i="10"/>
  <c r="N639" i="10"/>
  <c r="M598" i="10"/>
  <c r="N598" i="10"/>
  <c r="M193" i="10"/>
  <c r="N193" i="10"/>
  <c r="M106" i="10"/>
  <c r="N106" i="10"/>
  <c r="M260" i="10"/>
  <c r="M234" i="10"/>
  <c r="N234" i="10"/>
  <c r="M102" i="10"/>
  <c r="N102" i="10"/>
  <c r="M1422" i="10"/>
  <c r="N1422" i="10"/>
  <c r="M1431" i="10"/>
  <c r="M315" i="10"/>
  <c r="N315" i="10"/>
  <c r="M105" i="10"/>
  <c r="N105" i="10"/>
  <c r="M100" i="10"/>
  <c r="N100" i="10"/>
  <c r="M205" i="10"/>
  <c r="N205" i="10"/>
  <c r="M1438" i="10"/>
  <c r="M272" i="10"/>
  <c r="N272" i="10"/>
  <c r="M607" i="10"/>
  <c r="N607" i="10"/>
  <c r="M188" i="10"/>
  <c r="M103" i="10"/>
  <c r="N103" i="10"/>
  <c r="M361" i="10"/>
  <c r="N361" i="10"/>
  <c r="M597" i="10"/>
  <c r="N597" i="10"/>
  <c r="M108" i="10"/>
  <c r="N108" i="10"/>
  <c r="M1418" i="10"/>
  <c r="M360" i="10"/>
  <c r="N360" i="10"/>
  <c r="M104" i="10"/>
  <c r="N104" i="10"/>
  <c r="M97" i="10"/>
  <c r="N97" i="10"/>
  <c r="M556" i="10"/>
  <c r="N556" i="10"/>
  <c r="M147" i="10"/>
  <c r="M259" i="10"/>
  <c r="M245" i="10"/>
  <c r="M1451" i="10"/>
  <c r="N1451" i="10"/>
  <c r="M180" i="10"/>
  <c r="N180" i="10"/>
  <c r="M101" i="10"/>
  <c r="N101" i="10"/>
  <c r="M107" i="10"/>
  <c r="N107" i="10"/>
  <c r="M273" i="10"/>
  <c r="N273" i="10"/>
  <c r="M557" i="10"/>
  <c r="N557" i="10"/>
  <c r="M198" i="10"/>
  <c r="N198" i="10"/>
  <c r="M1435" i="10"/>
  <c r="M236" i="10"/>
  <c r="M244" i="10"/>
  <c r="M231" i="10"/>
  <c r="N217" i="10"/>
  <c r="N1352" i="10"/>
  <c r="N1351" i="10"/>
  <c r="N1187" i="10"/>
  <c r="N1182" i="10"/>
  <c r="N1130" i="10"/>
  <c r="N1082" i="10"/>
  <c r="N1050" i="10"/>
  <c r="N1046" i="10"/>
  <c r="N1030" i="10"/>
  <c r="N845" i="10"/>
  <c r="N822" i="10"/>
  <c r="N810" i="10"/>
  <c r="N798" i="10"/>
  <c r="N791" i="10"/>
  <c r="L411" i="10"/>
  <c r="L310" i="10"/>
  <c r="N208" i="10"/>
  <c r="N123" i="10"/>
  <c r="N979" i="10"/>
  <c r="N896" i="10"/>
  <c r="N892" i="10"/>
  <c r="N884" i="10"/>
  <c r="N880" i="10"/>
  <c r="L412" i="10"/>
  <c r="N207" i="10"/>
  <c r="N1377" i="10"/>
  <c r="N1365" i="10"/>
  <c r="N1355" i="10"/>
  <c r="N1350" i="10"/>
  <c r="N1250" i="10"/>
  <c r="N938" i="10"/>
  <c r="N1175" i="10"/>
  <c r="N1126" i="10"/>
  <c r="N986" i="10"/>
  <c r="I74" i="11"/>
  <c r="H74" i="11"/>
  <c r="N1394" i="10"/>
  <c r="N1348" i="10"/>
  <c r="N1143" i="10"/>
  <c r="N1127" i="10"/>
  <c r="N1083" i="10"/>
  <c r="N1075" i="10"/>
  <c r="N1072" i="10"/>
  <c r="N1055" i="10"/>
  <c r="N1052" i="10"/>
  <c r="N1040" i="10"/>
  <c r="N999" i="10"/>
  <c r="N934" i="10"/>
  <c r="H30" i="11"/>
  <c r="N874" i="10"/>
  <c r="N775" i="10"/>
  <c r="N1200" i="10"/>
  <c r="N945" i="10"/>
  <c r="N941" i="10"/>
  <c r="N868" i="10"/>
  <c r="N745" i="10"/>
  <c r="N930" i="10"/>
  <c r="H35" i="11"/>
  <c r="N1194" i="10"/>
  <c r="N1193" i="10"/>
  <c r="N993" i="10"/>
  <c r="N902" i="10"/>
  <c r="N898" i="10"/>
  <c r="N890" i="10"/>
  <c r="N886" i="10"/>
  <c r="N866" i="10"/>
  <c r="N225" i="10"/>
  <c r="H34" i="11"/>
  <c r="N1321" i="10"/>
  <c r="N1222" i="10"/>
  <c r="N1113" i="10"/>
  <c r="N1013" i="10"/>
  <c r="N940" i="10"/>
  <c r="N928" i="10"/>
  <c r="N908" i="10"/>
  <c r="N1210" i="10"/>
  <c r="N1165" i="10"/>
  <c r="N881" i="10"/>
  <c r="N1298" i="10"/>
  <c r="N1226" i="10"/>
  <c r="N1119" i="10"/>
  <c r="N989" i="10"/>
  <c r="N882" i="10"/>
  <c r="I63" i="11"/>
  <c r="H63" i="11"/>
  <c r="N983" i="10"/>
  <c r="N763" i="10"/>
  <c r="N1184" i="10"/>
  <c r="N146" i="10"/>
  <c r="N988" i="10"/>
  <c r="N922" i="10"/>
  <c r="N844" i="10"/>
  <c r="I113" i="11"/>
  <c r="C224" i="29"/>
  <c r="D224" i="29" s="1"/>
  <c r="E224" i="29" s="1"/>
  <c r="C226" i="29"/>
  <c r="D226" i="29" s="1"/>
  <c r="C225" i="29"/>
  <c r="D225" i="29" s="1"/>
  <c r="N7" i="10"/>
  <c r="C57" i="39"/>
  <c r="D57" i="39" s="1"/>
  <c r="L52" i="10"/>
  <c r="N52" i="10"/>
  <c r="L15" i="10"/>
  <c r="N15" i="10"/>
  <c r="N1406" i="10"/>
  <c r="N1418" i="10"/>
  <c r="L24" i="10"/>
  <c r="N24" i="10"/>
  <c r="N1392" i="10"/>
  <c r="N1364" i="10"/>
  <c r="N1339" i="10"/>
  <c r="N1305" i="10"/>
  <c r="N1178" i="10"/>
  <c r="N1151" i="10"/>
  <c r="N1150" i="10"/>
  <c r="N1020" i="10"/>
  <c r="N1008" i="10"/>
  <c r="N924" i="10"/>
  <c r="N831" i="10"/>
  <c r="N824" i="10"/>
  <c r="N823" i="10"/>
  <c r="N815" i="10"/>
  <c r="N811" i="10"/>
  <c r="N783" i="10"/>
  <c r="N779" i="10"/>
  <c r="N1326" i="10"/>
  <c r="N1307" i="10"/>
  <c r="N1233" i="10"/>
  <c r="N1203" i="10"/>
  <c r="N1197" i="10"/>
  <c r="N1100" i="10"/>
  <c r="N984" i="10"/>
  <c r="N955" i="10"/>
  <c r="N951" i="10"/>
  <c r="N937" i="10"/>
  <c r="N925" i="10"/>
  <c r="N909" i="10"/>
  <c r="N863" i="10"/>
  <c r="N846" i="10"/>
  <c r="N828" i="10"/>
  <c r="N761" i="10"/>
  <c r="A9" i="54"/>
  <c r="N1374" i="10"/>
  <c r="N1372" i="10"/>
  <c r="N1367" i="10"/>
  <c r="N1357" i="10"/>
  <c r="N1284" i="10"/>
  <c r="N1255" i="10"/>
  <c r="N1205" i="10"/>
  <c r="N977" i="10"/>
  <c r="N969" i="10"/>
  <c r="N968" i="10"/>
  <c r="N965" i="10"/>
  <c r="N964" i="10"/>
  <c r="N961" i="10"/>
  <c r="N960" i="10"/>
  <c r="N952" i="10"/>
  <c r="N858" i="10"/>
  <c r="C58" i="39"/>
  <c r="D58" i="39" s="1"/>
  <c r="L54" i="10"/>
  <c r="N54" i="10"/>
  <c r="L71" i="10"/>
  <c r="N71" i="10"/>
  <c r="L260" i="10"/>
  <c r="N260" i="10"/>
  <c r="L51" i="10"/>
  <c r="N51" i="10"/>
  <c r="L46" i="10"/>
  <c r="N46" i="10"/>
  <c r="G91" i="11"/>
  <c r="I91" i="11"/>
  <c r="G97" i="11"/>
  <c r="H97" i="11"/>
  <c r="G64" i="11"/>
  <c r="G96" i="11"/>
  <c r="H96" i="11"/>
  <c r="H80" i="11"/>
  <c r="G98" i="11"/>
  <c r="I98" i="11" s="1"/>
  <c r="G99" i="11"/>
  <c r="I99" i="11" s="1"/>
  <c r="G86" i="11"/>
  <c r="I86" i="11" s="1"/>
  <c r="K86" i="11" s="1"/>
  <c r="G105" i="11"/>
  <c r="H105" i="11" s="1"/>
  <c r="G90" i="11"/>
  <c r="I90" i="11"/>
  <c r="K90" i="11"/>
  <c r="G61" i="11"/>
  <c r="I61" i="11" s="1"/>
  <c r="G100" i="11"/>
  <c r="I100" i="11" s="1"/>
  <c r="G82" i="11"/>
  <c r="I82" i="11" s="1"/>
  <c r="L259" i="10"/>
  <c r="N259" i="10"/>
  <c r="L14" i="10"/>
  <c r="N1433" i="10"/>
  <c r="N1375" i="10"/>
  <c r="N1370" i="10"/>
  <c r="N1360" i="10"/>
  <c r="N1354" i="10"/>
  <c r="N1344" i="10"/>
  <c r="N1234" i="10"/>
  <c r="N1215" i="10"/>
  <c r="N1122" i="10"/>
  <c r="N1107" i="10"/>
  <c r="N1032" i="10"/>
  <c r="N1028" i="10"/>
  <c r="N1024" i="10"/>
  <c r="N985" i="10"/>
  <c r="N981" i="10"/>
  <c r="N957" i="10"/>
  <c r="N953" i="10"/>
  <c r="N891" i="10"/>
  <c r="N803" i="10"/>
  <c r="N799" i="10"/>
  <c r="G84" i="11"/>
  <c r="I84" i="11"/>
  <c r="I102" i="11"/>
  <c r="H95" i="11"/>
  <c r="H79" i="11"/>
  <c r="G101" i="11"/>
  <c r="I101" i="11" s="1"/>
  <c r="K101" i="11" s="1"/>
  <c r="G81" i="11"/>
  <c r="I81" i="11" s="1"/>
  <c r="K14" i="39"/>
  <c r="L57" i="10"/>
  <c r="N57" i="10"/>
  <c r="N1395" i="10"/>
  <c r="N1379" i="10"/>
  <c r="N1373" i="10"/>
  <c r="N1366" i="10"/>
  <c r="N1331" i="10"/>
  <c r="N1299" i="10"/>
  <c r="N1291" i="10"/>
  <c r="N1217" i="10"/>
  <c r="N1147" i="10"/>
  <c r="N1069" i="10"/>
  <c r="N1057" i="10"/>
  <c r="N978" i="10"/>
  <c r="N919" i="10"/>
  <c r="N900" i="10"/>
  <c r="N749" i="10"/>
  <c r="N713" i="10"/>
  <c r="L248" i="10"/>
  <c r="N248" i="10"/>
  <c r="L27" i="10"/>
  <c r="N27" i="10"/>
  <c r="L39" i="10"/>
  <c r="N39" i="10"/>
  <c r="G88" i="11"/>
  <c r="I88" i="11" s="1"/>
  <c r="G87" i="11"/>
  <c r="I87" i="11" s="1"/>
  <c r="G66" i="11"/>
  <c r="I66" i="11" s="1"/>
  <c r="L223" i="10"/>
  <c r="N223" i="10"/>
  <c r="N1454" i="10"/>
  <c r="N1431" i="10"/>
  <c r="N1430" i="10"/>
  <c r="N1416" i="10"/>
  <c r="N1385" i="10"/>
  <c r="N1381" i="10"/>
  <c r="N1369" i="10"/>
  <c r="N1362" i="10"/>
  <c r="N1359" i="10"/>
  <c r="N1358" i="10"/>
  <c r="N1341" i="10"/>
  <c r="N1183" i="10"/>
  <c r="N1114" i="10"/>
  <c r="N950" i="10"/>
  <c r="N847" i="10"/>
  <c r="N725" i="10"/>
  <c r="N733" i="10"/>
  <c r="N637" i="10"/>
  <c r="N1448" i="10"/>
  <c r="N1444" i="10"/>
  <c r="N1440" i="10"/>
  <c r="N1429" i="10"/>
  <c r="N1419" i="10"/>
  <c r="N1408" i="10"/>
  <c r="N1403" i="10"/>
  <c r="N1399" i="10"/>
  <c r="N1397" i="10"/>
  <c r="N1390" i="10"/>
  <c r="N1387" i="10"/>
  <c r="N1383" i="10"/>
  <c r="N1380" i="10"/>
  <c r="N1371" i="10"/>
  <c r="N1432" i="10"/>
  <c r="N1425" i="10"/>
  <c r="N1411" i="10"/>
  <c r="N1389" i="10"/>
  <c r="N1378" i="10"/>
  <c r="N1363" i="10"/>
  <c r="N1361" i="10"/>
  <c r="N1450" i="10"/>
  <c r="N1446" i="10"/>
  <c r="N1442" i="10"/>
  <c r="N1437" i="10"/>
  <c r="N1428" i="10"/>
  <c r="N1426" i="10"/>
  <c r="N1423" i="10"/>
  <c r="N1421" i="10"/>
  <c r="N1414" i="10"/>
  <c r="N1412" i="10"/>
  <c r="N1410" i="10"/>
  <c r="N1405" i="10"/>
  <c r="N1401" i="10"/>
  <c r="N1330" i="10"/>
  <c r="N1328" i="10"/>
  <c r="N1434" i="10"/>
  <c r="N1424" i="10"/>
  <c r="N1417" i="10"/>
  <c r="N1415" i="10"/>
  <c r="N1413" i="10"/>
  <c r="N1376" i="10"/>
  <c r="N1343" i="10"/>
  <c r="N1289" i="10"/>
  <c r="N1288" i="10"/>
  <c r="N1287" i="10"/>
  <c r="N1273" i="10"/>
  <c r="N1264" i="10"/>
  <c r="N1219" i="10"/>
  <c r="N1201" i="10"/>
  <c r="N1176" i="10"/>
  <c r="N1044" i="10"/>
  <c r="N1283" i="10"/>
  <c r="N1271" i="10"/>
  <c r="N1244" i="10"/>
  <c r="N1172" i="10"/>
  <c r="N1156" i="10"/>
  <c r="N1018" i="10"/>
  <c r="N1251" i="10"/>
  <c r="N1152" i="10"/>
  <c r="N1161" i="10"/>
  <c r="N1038" i="10"/>
  <c r="N1025" i="10"/>
  <c r="N948" i="10"/>
  <c r="N875" i="10"/>
  <c r="N787" i="10"/>
  <c r="N982" i="10"/>
  <c r="N1074" i="10"/>
  <c r="N1017" i="10"/>
  <c r="N987" i="10"/>
  <c r="N926" i="10"/>
  <c r="N1022" i="10"/>
  <c r="N1004" i="10"/>
  <c r="N806" i="10"/>
  <c r="N702" i="10"/>
  <c r="N638" i="10"/>
  <c r="N757" i="10"/>
  <c r="N729" i="10"/>
  <c r="N717" i="10"/>
  <c r="L245" i="10"/>
  <c r="N245" i="10"/>
  <c r="L236" i="10"/>
  <c r="N236" i="10"/>
  <c r="L270" i="10"/>
  <c r="N270" i="10"/>
  <c r="L244" i="10"/>
  <c r="N244" i="10"/>
  <c r="L271" i="10"/>
  <c r="N271" i="10"/>
  <c r="C310" i="29"/>
  <c r="D310" i="29" s="1"/>
  <c r="E310" i="29" s="1"/>
  <c r="N1447" i="10"/>
  <c r="N1443" i="10"/>
  <c r="N1439" i="10"/>
  <c r="N1438" i="10"/>
  <c r="N1402" i="10"/>
  <c r="N1398" i="10"/>
  <c r="N1396" i="10"/>
  <c r="N1393" i="10"/>
  <c r="N1382" i="10"/>
  <c r="C61" i="39"/>
  <c r="D61" i="39" s="1"/>
  <c r="E61" i="39" s="1"/>
  <c r="C60" i="39"/>
  <c r="D60" i="39" s="1"/>
  <c r="E60" i="39" s="1"/>
  <c r="C59" i="39"/>
  <c r="D59" i="39" s="1"/>
  <c r="N1435" i="10"/>
  <c r="C232" i="29"/>
  <c r="D232" i="29" s="1"/>
  <c r="C229" i="29"/>
  <c r="D229" i="29" s="1"/>
  <c r="E229" i="29" s="1"/>
  <c r="C321" i="29"/>
  <c r="D321" i="29" s="1"/>
  <c r="E321" i="29" s="1"/>
  <c r="C233" i="29"/>
  <c r="D233" i="29" s="1"/>
  <c r="C324" i="29"/>
  <c r="D324" i="29" s="1"/>
  <c r="E324" i="29" s="1"/>
  <c r="C239" i="29"/>
  <c r="D239" i="29" s="1"/>
  <c r="F239" i="29" s="1"/>
  <c r="C308" i="29"/>
  <c r="D308" i="29" s="1"/>
  <c r="C244" i="29"/>
  <c r="D244" i="29" s="1"/>
  <c r="E244" i="29" s="1"/>
  <c r="C254" i="29"/>
  <c r="D254" i="29" s="1"/>
  <c r="E254" i="29" s="1"/>
  <c r="C279" i="29"/>
  <c r="D279" i="29" s="1"/>
  <c r="E279" i="29" s="1"/>
  <c r="C227" i="29"/>
  <c r="D227" i="29" s="1"/>
  <c r="E227" i="29" s="1"/>
  <c r="C284" i="29"/>
  <c r="D284" i="29" s="1"/>
  <c r="E284" i="29" s="1"/>
  <c r="C267" i="29"/>
  <c r="D267" i="29" s="1"/>
  <c r="F267" i="29" s="1"/>
  <c r="C266" i="29"/>
  <c r="D266" i="29" s="1"/>
  <c r="C243" i="29"/>
  <c r="D243" i="29" s="1"/>
  <c r="E243" i="29" s="1"/>
  <c r="C268" i="29"/>
  <c r="D268" i="29" s="1"/>
  <c r="F268" i="29" s="1"/>
  <c r="C277" i="29"/>
  <c r="D277" i="29" s="1"/>
  <c r="F277" i="29" s="1"/>
  <c r="C302" i="29"/>
  <c r="D302" i="29" s="1"/>
  <c r="C314" i="29"/>
  <c r="D314" i="29" s="1"/>
  <c r="E314" i="29" s="1"/>
  <c r="N9" i="10"/>
  <c r="C296" i="29"/>
  <c r="D296" i="29" s="1"/>
  <c r="E296" i="29" s="1"/>
  <c r="C299" i="29"/>
  <c r="D299" i="29" s="1"/>
  <c r="E299" i="29" s="1"/>
  <c r="C317" i="29"/>
  <c r="D317" i="29" s="1"/>
  <c r="E317" i="29" s="1"/>
  <c r="C250" i="29"/>
  <c r="D250" i="29" s="1"/>
  <c r="C235" i="29"/>
  <c r="D235" i="29" s="1"/>
  <c r="C264" i="29"/>
  <c r="D264" i="29" s="1"/>
  <c r="F264" i="29" s="1"/>
  <c r="C236" i="29"/>
  <c r="D236" i="29" s="1"/>
  <c r="F236" i="29" s="1"/>
  <c r="C298" i="29"/>
  <c r="D298" i="29" s="1"/>
  <c r="C246" i="29"/>
  <c r="D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/>
  <c r="L144" i="10"/>
  <c r="L147" i="10"/>
  <c r="N147" i="10"/>
  <c r="P204" i="10"/>
  <c r="C75" i="39"/>
  <c r="D75" i="39" s="1"/>
  <c r="L188" i="10"/>
  <c r="N188" i="10"/>
  <c r="L183" i="10"/>
  <c r="N183" i="10"/>
  <c r="B31" i="54"/>
  <c r="B32" i="54"/>
  <c r="D8" i="54"/>
  <c r="C9" i="54"/>
  <c r="H134" i="11"/>
  <c r="I64" i="11"/>
  <c r="H64" i="11"/>
  <c r="H86" i="11"/>
  <c r="A10" i="54"/>
  <c r="O9" i="54"/>
  <c r="C276" i="29"/>
  <c r="D276" i="29" s="1"/>
  <c r="C287" i="29"/>
  <c r="D287" i="29" s="1"/>
  <c r="C275" i="29"/>
  <c r="D275" i="29" s="1"/>
  <c r="C315" i="29"/>
  <c r="D315" i="29" s="1"/>
  <c r="E315" i="29" s="1"/>
  <c r="C290" i="29"/>
  <c r="D290" i="29" s="1"/>
  <c r="E290" i="29" s="1"/>
  <c r="C283" i="29"/>
  <c r="D283" i="29" s="1"/>
  <c r="E283" i="29" s="1"/>
  <c r="C271" i="29"/>
  <c r="D271" i="29" s="1"/>
  <c r="C343" i="29"/>
  <c r="D343" i="29" s="1"/>
  <c r="E343" i="29" s="1"/>
  <c r="C263" i="29"/>
  <c r="D263" i="29" s="1"/>
  <c r="C278" i="29"/>
  <c r="D278" i="29" s="1"/>
  <c r="E278" i="29" s="1"/>
  <c r="C252" i="29"/>
  <c r="D252" i="29" s="1"/>
  <c r="C253" i="29"/>
  <c r="D253" i="29" s="1"/>
  <c r="E253" i="29" s="1"/>
  <c r="C318" i="29"/>
  <c r="D318" i="29" s="1"/>
  <c r="E318" i="29" s="1"/>
  <c r="C309" i="29"/>
  <c r="D309" i="29" s="1"/>
  <c r="C240" i="29"/>
  <c r="D240" i="29" s="1"/>
  <c r="E240" i="29" s="1"/>
  <c r="C281" i="29"/>
  <c r="D281" i="29" s="1"/>
  <c r="F281" i="29" s="1"/>
  <c r="C280" i="29"/>
  <c r="D280" i="29" s="1"/>
  <c r="C323" i="29"/>
  <c r="D323" i="29" s="1"/>
  <c r="C288" i="29"/>
  <c r="D288" i="29" s="1"/>
  <c r="C306" i="29"/>
  <c r="D306" i="29" s="1"/>
  <c r="F306" i="29" s="1"/>
  <c r="C248" i="29"/>
  <c r="D248" i="29" s="1"/>
  <c r="E248" i="29" s="1"/>
  <c r="C293" i="29"/>
  <c r="D293" i="29" s="1"/>
  <c r="E293" i="29" s="1"/>
  <c r="C270" i="29"/>
  <c r="D270" i="29" s="1"/>
  <c r="E270" i="29" s="1"/>
  <c r="C261" i="29"/>
  <c r="D261" i="29" s="1"/>
  <c r="F261" i="29" s="1"/>
  <c r="C316" i="29"/>
  <c r="D316" i="29" s="1"/>
  <c r="C228" i="29"/>
  <c r="D228" i="29" s="1"/>
  <c r="C286" i="29"/>
  <c r="D286" i="29" s="1"/>
  <c r="C234" i="29"/>
  <c r="D234" i="29" s="1"/>
  <c r="E234" i="29" s="1"/>
  <c r="C282" i="29"/>
  <c r="D282" i="29" s="1"/>
  <c r="C265" i="29"/>
  <c r="D265" i="29" s="1"/>
  <c r="C305" i="29"/>
  <c r="D305" i="29" s="1"/>
  <c r="E305" i="29" s="1"/>
  <c r="C260" i="29"/>
  <c r="D260" i="29" s="1"/>
  <c r="C304" i="29"/>
  <c r="D304" i="29" s="1"/>
  <c r="C322" i="29"/>
  <c r="D322" i="29" s="1"/>
  <c r="C249" i="29"/>
  <c r="D249" i="29" s="1"/>
  <c r="E249" i="29" s="1"/>
  <c r="C300" i="29"/>
  <c r="D300" i="29" s="1"/>
  <c r="C247" i="29"/>
  <c r="D247" i="29" s="1"/>
  <c r="C256" i="29"/>
  <c r="D256" i="29" s="1"/>
  <c r="E256" i="29" s="1"/>
  <c r="C313" i="29"/>
  <c r="D313" i="29" s="1"/>
  <c r="E313" i="29" s="1"/>
  <c r="C289" i="29"/>
  <c r="D289" i="29" s="1"/>
  <c r="C245" i="29"/>
  <c r="D245" i="29" s="1"/>
  <c r="C273" i="29"/>
  <c r="D273" i="29" s="1"/>
  <c r="F273" i="29" s="1"/>
  <c r="C311" i="29"/>
  <c r="D311" i="29" s="1"/>
  <c r="C303" i="29"/>
  <c r="D303" i="29" s="1"/>
  <c r="C285" i="29"/>
  <c r="D285" i="29" s="1"/>
  <c r="C292" i="29"/>
  <c r="D292" i="29" s="1"/>
  <c r="E292" i="29" s="1"/>
  <c r="C274" i="29"/>
  <c r="D274" i="29" s="1"/>
  <c r="C294" i="29"/>
  <c r="D294" i="29" s="1"/>
  <c r="E294" i="29" s="1"/>
  <c r="N14" i="10"/>
  <c r="C237" i="29"/>
  <c r="D237" i="29" s="1"/>
  <c r="C242" i="29"/>
  <c r="D242" i="29" s="1"/>
  <c r="E242" i="29" s="1"/>
  <c r="C272" i="29"/>
  <c r="D272" i="29" s="1"/>
  <c r="E272" i="29" s="1"/>
  <c r="C307" i="29"/>
  <c r="D307" i="29" s="1"/>
  <c r="E307" i="29" s="1"/>
  <c r="C258" i="29"/>
  <c r="D258" i="29" s="1"/>
  <c r="C312" i="29"/>
  <c r="D312" i="29" s="1"/>
  <c r="E312" i="29" s="1"/>
  <c r="C238" i="29"/>
  <c r="D238" i="29" s="1"/>
  <c r="E238" i="29" s="1"/>
  <c r="C295" i="29"/>
  <c r="D295" i="29" s="1"/>
  <c r="C297" i="29"/>
  <c r="D297" i="29" s="1"/>
  <c r="E297" i="29" s="1"/>
  <c r="C231" i="29"/>
  <c r="D231" i="29" s="1"/>
  <c r="E231" i="29" s="1"/>
  <c r="C319" i="29"/>
  <c r="D319" i="29" s="1"/>
  <c r="C269" i="29"/>
  <c r="D269" i="29" s="1"/>
  <c r="C257" i="29"/>
  <c r="D257" i="29" s="1"/>
  <c r="F257" i="29" s="1"/>
  <c r="C259" i="29"/>
  <c r="D259" i="29" s="1"/>
  <c r="C291" i="29"/>
  <c r="D291" i="29" s="1"/>
  <c r="C301" i="29"/>
  <c r="D301" i="29" s="1"/>
  <c r="C262" i="29"/>
  <c r="D262" i="29" s="1"/>
  <c r="E262" i="29" s="1"/>
  <c r="C255" i="29"/>
  <c r="D255" i="29" s="1"/>
  <c r="C230" i="29"/>
  <c r="D230" i="29" s="1"/>
  <c r="E230" i="29" s="1"/>
  <c r="C320" i="29"/>
  <c r="D320" i="29" s="1"/>
  <c r="F320" i="29" s="1"/>
  <c r="C241" i="29"/>
  <c r="D241" i="29" s="1"/>
  <c r="C352" i="29"/>
  <c r="D352" i="29" s="1"/>
  <c r="C334" i="29"/>
  <c r="D334" i="29" s="1"/>
  <c r="C341" i="29"/>
  <c r="D341" i="29" s="1"/>
  <c r="C353" i="29"/>
  <c r="D353" i="29" s="1"/>
  <c r="F353" i="29" s="1"/>
  <c r="C328" i="29"/>
  <c r="D328" i="29" s="1"/>
  <c r="C365" i="29"/>
  <c r="D365" i="29" s="1"/>
  <c r="C350" i="29"/>
  <c r="D350" i="29" s="1"/>
  <c r="F350" i="29" s="1"/>
  <c r="C326" i="29"/>
  <c r="D326" i="29" s="1"/>
  <c r="E326" i="29" s="1"/>
  <c r="C337" i="29"/>
  <c r="D337" i="29" s="1"/>
  <c r="E337" i="29" s="1"/>
  <c r="C62" i="39"/>
  <c r="D62" i="39" s="1"/>
  <c r="C65" i="39"/>
  <c r="D65" i="39" s="1"/>
  <c r="C331" i="29"/>
  <c r="D331" i="29" s="1"/>
  <c r="E331" i="29" s="1"/>
  <c r="C364" i="29"/>
  <c r="D364" i="29" s="1"/>
  <c r="E364" i="29" s="1"/>
  <c r="C714" i="41"/>
  <c r="D714" i="41" s="1"/>
  <c r="C339" i="29"/>
  <c r="D339" i="29" s="1"/>
  <c r="E339" i="29" s="1"/>
  <c r="C329" i="29"/>
  <c r="D329" i="29" s="1"/>
  <c r="E329" i="29" s="1"/>
  <c r="C373" i="29"/>
  <c r="D373" i="29" s="1"/>
  <c r="E373" i="29" s="1"/>
  <c r="C369" i="29"/>
  <c r="D369" i="29" s="1"/>
  <c r="C372" i="29"/>
  <c r="D372" i="29" s="1"/>
  <c r="C67" i="39"/>
  <c r="D67" i="39" s="1"/>
  <c r="C73" i="39"/>
  <c r="D73" i="39" s="1"/>
  <c r="N144" i="10"/>
  <c r="C363" i="29"/>
  <c r="D363" i="29" s="1"/>
  <c r="F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F359" i="29" s="1"/>
  <c r="C330" i="29"/>
  <c r="D330" i="29" s="1"/>
  <c r="C356" i="29"/>
  <c r="D356" i="29" s="1"/>
  <c r="F356" i="29" s="1"/>
  <c r="C355" i="29"/>
  <c r="D355" i="29" s="1"/>
  <c r="C333" i="29"/>
  <c r="D333" i="29" s="1"/>
  <c r="F333" i="29" s="1"/>
  <c r="C360" i="29"/>
  <c r="D360" i="29" s="1"/>
  <c r="C366" i="29"/>
  <c r="D366" i="29" s="1"/>
  <c r="E366" i="29" s="1"/>
  <c r="C335" i="29"/>
  <c r="D335" i="29" s="1"/>
  <c r="E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C325" i="29"/>
  <c r="D325" i="29" s="1"/>
  <c r="E325" i="29" s="1"/>
  <c r="C342" i="29"/>
  <c r="D342" i="29" s="1"/>
  <c r="C338" i="29"/>
  <c r="D338" i="29" s="1"/>
  <c r="E338" i="29" s="1"/>
  <c r="C64" i="39"/>
  <c r="D64" i="39" s="1"/>
  <c r="C69" i="39"/>
  <c r="D69" i="39" s="1"/>
  <c r="E69" i="39" s="1"/>
  <c r="C70" i="39"/>
  <c r="D70" i="39" s="1"/>
  <c r="C66" i="39"/>
  <c r="D66" i="39" s="1"/>
  <c r="C76" i="39"/>
  <c r="D76" i="39" s="1"/>
  <c r="E76" i="39" s="1"/>
  <c r="C74" i="39"/>
  <c r="D74" i="39" s="1"/>
  <c r="C68" i="39"/>
  <c r="D68" i="39" s="1"/>
  <c r="E68" i="39" s="1"/>
  <c r="C72" i="39"/>
  <c r="D72" i="39" s="1"/>
  <c r="C332" i="29"/>
  <c r="D332" i="29" s="1"/>
  <c r="E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E368" i="29" s="1"/>
  <c r="C327" i="29"/>
  <c r="D327" i="29" s="1"/>
  <c r="K6" i="10"/>
  <c r="C354" i="29"/>
  <c r="D354" i="29" s="1"/>
  <c r="E354" i="29" s="1"/>
  <c r="C63" i="39"/>
  <c r="D63" i="39" s="1"/>
  <c r="C71" i="39"/>
  <c r="D71" i="39" s="1"/>
  <c r="F71" i="39" s="1"/>
  <c r="C345" i="29"/>
  <c r="D345" i="29" s="1"/>
  <c r="F224" i="29"/>
  <c r="E8" i="54"/>
  <c r="L8" i="54"/>
  <c r="M8" i="54"/>
  <c r="I9" i="54"/>
  <c r="H9" i="54"/>
  <c r="C10" i="54"/>
  <c r="D9" i="54"/>
  <c r="K64" i="11"/>
  <c r="A11" i="54"/>
  <c r="O10" i="54"/>
  <c r="F292" i="29"/>
  <c r="F248" i="29"/>
  <c r="F290" i="29"/>
  <c r="M233" i="10"/>
  <c r="N233" i="10"/>
  <c r="M181" i="10"/>
  <c r="N181" i="10"/>
  <c r="M204" i="10"/>
  <c r="N204" i="10"/>
  <c r="M206" i="10"/>
  <c r="N206" i="10"/>
  <c r="M621" i="10"/>
  <c r="N621" i="10"/>
  <c r="M625" i="10"/>
  <c r="N625" i="10"/>
  <c r="M642" i="10"/>
  <c r="N642" i="10"/>
  <c r="M184" i="10"/>
  <c r="N184" i="10"/>
  <c r="M241" i="10"/>
  <c r="N241" i="10"/>
  <c r="M592" i="10"/>
  <c r="N592" i="10"/>
  <c r="M191" i="10"/>
  <c r="N191" i="10"/>
  <c r="M351" i="10"/>
  <c r="N351" i="10"/>
  <c r="M269" i="10"/>
  <c r="N269" i="10"/>
  <c r="M619" i="10"/>
  <c r="N619" i="10"/>
  <c r="M235" i="10"/>
  <c r="N235" i="10"/>
  <c r="M587" i="10"/>
  <c r="N587" i="10"/>
  <c r="M490" i="10"/>
  <c r="N490" i="10"/>
  <c r="M338" i="10"/>
  <c r="N338" i="10"/>
  <c r="M293" i="10"/>
  <c r="N293" i="10"/>
  <c r="M563" i="10"/>
  <c r="N563" i="10"/>
  <c r="M476" i="10"/>
  <c r="N476" i="10"/>
  <c r="M456" i="10"/>
  <c r="N456" i="10"/>
  <c r="M336" i="10"/>
  <c r="N336" i="10"/>
  <c r="M594" i="10"/>
  <c r="N594" i="10"/>
  <c r="M604" i="10"/>
  <c r="N604" i="10"/>
  <c r="M407" i="10"/>
  <c r="N407" i="10"/>
  <c r="M165" i="10"/>
  <c r="N165" i="10"/>
  <c r="M329" i="10"/>
  <c r="N329" i="10"/>
  <c r="M413" i="10"/>
  <c r="N413" i="10"/>
  <c r="M463" i="10"/>
  <c r="N463" i="10"/>
  <c r="M279" i="10"/>
  <c r="N279" i="10"/>
  <c r="M169" i="10"/>
  <c r="N169" i="10"/>
  <c r="M237" i="10"/>
  <c r="N237" i="10"/>
  <c r="M200" i="10"/>
  <c r="N200" i="10"/>
  <c r="M469" i="10"/>
  <c r="N469" i="10"/>
  <c r="M559" i="10"/>
  <c r="N559" i="10"/>
  <c r="M333" i="10"/>
  <c r="N333" i="10"/>
  <c r="M419" i="10"/>
  <c r="N419" i="10"/>
  <c r="M354" i="10"/>
  <c r="N354" i="10"/>
  <c r="M549" i="10"/>
  <c r="N549" i="10"/>
  <c r="M128" i="10"/>
  <c r="N128" i="10"/>
  <c r="M628" i="10"/>
  <c r="N628" i="10"/>
  <c r="M159" i="10"/>
  <c r="N159" i="10"/>
  <c r="M322" i="10"/>
  <c r="N322" i="10"/>
  <c r="M162" i="10"/>
  <c r="N162" i="10"/>
  <c r="M155" i="10"/>
  <c r="N155" i="10"/>
  <c r="M421" i="10"/>
  <c r="N421" i="10"/>
  <c r="M473" i="10"/>
  <c r="N473" i="10"/>
  <c r="M327" i="10"/>
  <c r="N327" i="10"/>
  <c r="M525" i="10"/>
  <c r="N525" i="10"/>
  <c r="M608" i="10"/>
  <c r="N608" i="10"/>
  <c r="M536" i="10"/>
  <c r="N536" i="10"/>
  <c r="M590" i="10"/>
  <c r="N590" i="10"/>
  <c r="M367" i="10"/>
  <c r="N367" i="10"/>
  <c r="M365" i="10"/>
  <c r="N365" i="10"/>
  <c r="M1453" i="10"/>
  <c r="N1453" i="10"/>
  <c r="M374" i="10"/>
  <c r="N374" i="10"/>
  <c r="M167" i="10"/>
  <c r="N167" i="10"/>
  <c r="M283" i="10"/>
  <c r="N283" i="10"/>
  <c r="M291" i="10"/>
  <c r="N291" i="10"/>
  <c r="M578" i="10"/>
  <c r="N578" i="10"/>
  <c r="M545" i="10"/>
  <c r="N545" i="10"/>
  <c r="M518" i="10"/>
  <c r="N518" i="10"/>
  <c r="M464" i="10"/>
  <c r="N464" i="10"/>
  <c r="M385" i="10"/>
  <c r="N385" i="10"/>
  <c r="M381" i="10"/>
  <c r="N381" i="10"/>
  <c r="M392" i="10"/>
  <c r="N392" i="10"/>
  <c r="M250" i="10"/>
  <c r="N250" i="10"/>
  <c r="M471" i="10"/>
  <c r="N471" i="10"/>
  <c r="M267" i="10"/>
  <c r="N267" i="10"/>
  <c r="M515" i="10"/>
  <c r="N515" i="10"/>
  <c r="M36" i="10"/>
  <c r="N36" i="10"/>
  <c r="M238" i="10"/>
  <c r="N238" i="10"/>
  <c r="M366" i="10"/>
  <c r="N366" i="10"/>
  <c r="M328" i="10"/>
  <c r="N328" i="10"/>
  <c r="M402" i="10"/>
  <c r="N402" i="10"/>
  <c r="M148" i="10"/>
  <c r="N148" i="10"/>
  <c r="M342" i="10"/>
  <c r="N342" i="10"/>
  <c r="M433" i="10"/>
  <c r="N433" i="10"/>
  <c r="M177" i="10"/>
  <c r="N177" i="10"/>
  <c r="M249" i="10"/>
  <c r="N249" i="10"/>
  <c r="M201" i="10"/>
  <c r="N201" i="10"/>
  <c r="M168" i="10"/>
  <c r="N168" i="10"/>
  <c r="M277" i="10"/>
  <c r="N277" i="10"/>
  <c r="M506" i="10"/>
  <c r="N506" i="10"/>
  <c r="M520" i="10"/>
  <c r="N520" i="10"/>
  <c r="M478" i="10"/>
  <c r="N478" i="10"/>
  <c r="M593" i="10"/>
  <c r="N593" i="10"/>
  <c r="M240" i="10"/>
  <c r="N240" i="10"/>
  <c r="M350" i="10"/>
  <c r="N350" i="10"/>
  <c r="M584" i="10"/>
  <c r="N584" i="10"/>
  <c r="M257" i="10"/>
  <c r="N257" i="10"/>
  <c r="M268" i="10"/>
  <c r="N268" i="10"/>
  <c r="M308" i="10"/>
  <c r="N308" i="10"/>
  <c r="M178" i="10"/>
  <c r="N178" i="10"/>
  <c r="M543" i="10"/>
  <c r="N543" i="10"/>
  <c r="M256" i="10"/>
  <c r="N256" i="10"/>
  <c r="M246" i="10"/>
  <c r="N246" i="10"/>
  <c r="M620" i="10"/>
  <c r="N620" i="10"/>
  <c r="M309" i="10"/>
  <c r="N309" i="10"/>
  <c r="M429" i="10"/>
  <c r="N429" i="10"/>
  <c r="M347" i="10"/>
  <c r="N347" i="10"/>
  <c r="M369" i="10"/>
  <c r="N369" i="10"/>
  <c r="M35" i="10"/>
  <c r="N35" i="10"/>
  <c r="M127" i="10"/>
  <c r="N127" i="10"/>
  <c r="M266" i="10"/>
  <c r="N266" i="10"/>
  <c r="M489" i="10"/>
  <c r="N489" i="10"/>
  <c r="M414" i="10"/>
  <c r="N414" i="10"/>
  <c r="M503" i="10"/>
  <c r="N503" i="10"/>
  <c r="M521" i="10"/>
  <c r="N521" i="10"/>
  <c r="M355" i="10"/>
  <c r="N355" i="10"/>
  <c r="M529" i="10"/>
  <c r="N529" i="10"/>
  <c r="M252" i="10"/>
  <c r="N252" i="10"/>
  <c r="M391" i="10"/>
  <c r="N391" i="10"/>
  <c r="M276" i="10"/>
  <c r="N276" i="10"/>
  <c r="M194" i="10"/>
  <c r="N194" i="10"/>
  <c r="M371" i="10"/>
  <c r="N371" i="10"/>
  <c r="M495" i="10"/>
  <c r="N495" i="10"/>
  <c r="M378" i="10"/>
  <c r="N378" i="10"/>
  <c r="M281" i="10"/>
  <c r="N281" i="10"/>
  <c r="M34" i="10"/>
  <c r="N34" i="10"/>
  <c r="M524" i="10"/>
  <c r="N524" i="10"/>
  <c r="M423" i="10"/>
  <c r="N423" i="10"/>
  <c r="M552" i="10"/>
  <c r="N552" i="10"/>
  <c r="M466" i="10"/>
  <c r="N466" i="10"/>
  <c r="M462" i="10"/>
  <c r="N462" i="10"/>
  <c r="M448" i="10"/>
  <c r="N448" i="10"/>
  <c r="M388" i="10"/>
  <c r="N388" i="10"/>
  <c r="M569" i="10"/>
  <c r="N569" i="10"/>
  <c r="M295" i="10"/>
  <c r="N295" i="10"/>
  <c r="M458" i="10"/>
  <c r="N458" i="10"/>
  <c r="M158" i="10"/>
  <c r="N158" i="10"/>
  <c r="M297" i="10"/>
  <c r="N297" i="10"/>
  <c r="M630" i="10"/>
  <c r="N630" i="10"/>
  <c r="M126" i="10"/>
  <c r="N126" i="10"/>
  <c r="M305" i="10"/>
  <c r="N305" i="10"/>
  <c r="M161" i="10"/>
  <c r="N161" i="10"/>
  <c r="M362" i="10"/>
  <c r="N362" i="10"/>
  <c r="M548" i="10"/>
  <c r="N548" i="10"/>
  <c r="M493" i="10"/>
  <c r="N493" i="10"/>
  <c r="M605" i="10"/>
  <c r="N605" i="10"/>
  <c r="M519" i="10"/>
  <c r="N519" i="10"/>
  <c r="M428" i="10"/>
  <c r="N428" i="10"/>
  <c r="M405" i="10"/>
  <c r="N405" i="10"/>
  <c r="M346" i="10"/>
  <c r="N346" i="10"/>
  <c r="M416" i="10"/>
  <c r="N416" i="10"/>
  <c r="M396" i="10"/>
  <c r="N396" i="10"/>
  <c r="M438" i="10"/>
  <c r="N438" i="10"/>
  <c r="M609" i="10"/>
  <c r="N609" i="10"/>
  <c r="M199" i="10"/>
  <c r="N199" i="10"/>
  <c r="M572" i="10"/>
  <c r="N572" i="10"/>
  <c r="M410" i="10"/>
  <c r="N410" i="10"/>
  <c r="M537" i="10"/>
  <c r="N537" i="10"/>
  <c r="M302" i="10"/>
  <c r="N302" i="10"/>
  <c r="M531" i="10"/>
  <c r="N531" i="10"/>
  <c r="M239" i="10"/>
  <c r="N239" i="10"/>
  <c r="M451" i="10"/>
  <c r="N451" i="10"/>
  <c r="M400" i="10"/>
  <c r="N400" i="10"/>
  <c r="M335" i="10"/>
  <c r="N335" i="10"/>
  <c r="M440" i="10"/>
  <c r="N440" i="10"/>
  <c r="M150" i="10"/>
  <c r="N150" i="10"/>
  <c r="M564" i="10"/>
  <c r="N564" i="10"/>
  <c r="M555" i="10"/>
  <c r="N555" i="10"/>
  <c r="M261" i="10"/>
  <c r="N261" i="10"/>
  <c r="M615" i="10"/>
  <c r="N615" i="10"/>
  <c r="M307" i="10"/>
  <c r="N307" i="10"/>
  <c r="M546" i="10"/>
  <c r="N546" i="10"/>
  <c r="M382" i="10"/>
  <c r="N382" i="10"/>
  <c r="M523" i="10"/>
  <c r="N523" i="10"/>
  <c r="M303" i="10"/>
  <c r="N303" i="10"/>
  <c r="M380" i="10"/>
  <c r="N380" i="10"/>
  <c r="M425" i="10"/>
  <c r="N425" i="10"/>
  <c r="M570" i="10"/>
  <c r="N570" i="10"/>
  <c r="M487" i="10"/>
  <c r="N487" i="10"/>
  <c r="M316" i="10"/>
  <c r="N316" i="10"/>
  <c r="M411" i="10"/>
  <c r="N411" i="10"/>
  <c r="M517" i="10"/>
  <c r="N517" i="10"/>
  <c r="M401" i="10"/>
  <c r="N401" i="10"/>
  <c r="M154" i="10"/>
  <c r="N154" i="10"/>
  <c r="M203" i="10"/>
  <c r="N203" i="10"/>
  <c r="M171" i="10"/>
  <c r="N171" i="10"/>
  <c r="M492" i="10"/>
  <c r="N492" i="10"/>
  <c r="M344" i="10"/>
  <c r="N344" i="10"/>
  <c r="M483" i="10"/>
  <c r="N483" i="10"/>
  <c r="M404" i="10"/>
  <c r="N404" i="10"/>
  <c r="M294" i="10"/>
  <c r="N294" i="10"/>
  <c r="M588" i="10"/>
  <c r="N588" i="10"/>
  <c r="M467" i="10"/>
  <c r="N467" i="10"/>
  <c r="M190" i="10"/>
  <c r="N190" i="10"/>
  <c r="M486" i="10"/>
  <c r="N486" i="10"/>
  <c r="M232" i="10"/>
  <c r="N232" i="10"/>
  <c r="M343" i="10"/>
  <c r="N343" i="10"/>
  <c r="M470" i="10"/>
  <c r="N470" i="10"/>
  <c r="M475" i="10"/>
  <c r="N475" i="10"/>
  <c r="M577" i="10"/>
  <c r="N577" i="10"/>
  <c r="M345" i="10"/>
  <c r="N345" i="10"/>
  <c r="M321" i="10"/>
  <c r="N321" i="10"/>
  <c r="M551" i="10"/>
  <c r="N551" i="10"/>
  <c r="M499" i="10"/>
  <c r="N499" i="10"/>
  <c r="M160" i="10"/>
  <c r="N160" i="10"/>
  <c r="M541" i="10"/>
  <c r="N541" i="10"/>
  <c r="M426" i="10"/>
  <c r="N426" i="10"/>
  <c r="M558" i="10"/>
  <c r="N558" i="10"/>
  <c r="M508" i="10"/>
  <c r="N508" i="10"/>
  <c r="M263" i="10"/>
  <c r="N263" i="10"/>
  <c r="M389" i="10"/>
  <c r="N389" i="10"/>
  <c r="M444" i="10"/>
  <c r="N444" i="10"/>
  <c r="M461" i="10"/>
  <c r="N461" i="10"/>
  <c r="M176" i="10"/>
  <c r="N176" i="10"/>
  <c r="M616" i="10"/>
  <c r="N616" i="10"/>
  <c r="M580" i="10"/>
  <c r="N580" i="10"/>
  <c r="M288" i="10"/>
  <c r="N288" i="10"/>
  <c r="M289" i="10"/>
  <c r="N289" i="10"/>
  <c r="M571" i="10"/>
  <c r="N571" i="10"/>
  <c r="M337" i="10"/>
  <c r="N337" i="10"/>
  <c r="M406" i="10"/>
  <c r="N406" i="10"/>
  <c r="M504" i="10"/>
  <c r="N504" i="10"/>
  <c r="M285" i="10"/>
  <c r="N285" i="10"/>
  <c r="M535" i="10"/>
  <c r="N535" i="10"/>
  <c r="M398" i="10"/>
  <c r="N398" i="10"/>
  <c r="M275" i="10"/>
  <c r="N275" i="10"/>
  <c r="M582" i="10"/>
  <c r="N582" i="10"/>
  <c r="M112" i="10"/>
  <c r="N112" i="10"/>
  <c r="M408" i="10"/>
  <c r="N408" i="10"/>
  <c r="M482" i="10"/>
  <c r="N482" i="10"/>
  <c r="M468" i="10"/>
  <c r="N468" i="10"/>
  <c r="M339" i="10"/>
  <c r="N339" i="10"/>
  <c r="M591" i="10"/>
  <c r="N591" i="10"/>
  <c r="M567" i="10"/>
  <c r="N567" i="10"/>
  <c r="M370" i="10"/>
  <c r="N370" i="10"/>
  <c r="M494" i="10"/>
  <c r="N494" i="10"/>
  <c r="M502" i="10"/>
  <c r="N502" i="10"/>
  <c r="M409" i="10"/>
  <c r="N409" i="10"/>
  <c r="M460" i="10"/>
  <c r="N460" i="10"/>
  <c r="M534" i="10"/>
  <c r="N534" i="10"/>
  <c r="M612" i="10"/>
  <c r="N612" i="10"/>
  <c r="M430" i="10"/>
  <c r="N430" i="10"/>
  <c r="M420" i="10"/>
  <c r="N420" i="10"/>
  <c r="M397" i="10"/>
  <c r="N397" i="10"/>
  <c r="M550" i="10"/>
  <c r="N550" i="10"/>
  <c r="M565" i="10"/>
  <c r="N565" i="10"/>
  <c r="M445" i="10"/>
  <c r="N445" i="10"/>
  <c r="M255" i="10"/>
  <c r="N255" i="10"/>
  <c r="M386" i="10"/>
  <c r="N386" i="10"/>
  <c r="M331" i="10"/>
  <c r="N331" i="10"/>
  <c r="M427" i="10"/>
  <c r="N427" i="10"/>
  <c r="M522" i="10"/>
  <c r="N522" i="10"/>
  <c r="M568" i="10"/>
  <c r="N568" i="10"/>
  <c r="M195" i="10"/>
  <c r="N195" i="10"/>
  <c r="M353" i="10"/>
  <c r="N353" i="10"/>
  <c r="M151" i="10"/>
  <c r="N151" i="10"/>
  <c r="M459" i="10"/>
  <c r="N459" i="10"/>
  <c r="M566" i="10"/>
  <c r="N566" i="10"/>
  <c r="M287" i="10"/>
  <c r="N287" i="10"/>
  <c r="M532" i="10"/>
  <c r="N532" i="10"/>
  <c r="M613" i="10"/>
  <c r="N613" i="10"/>
  <c r="M247" i="10"/>
  <c r="N247" i="10"/>
  <c r="M576" i="10"/>
  <c r="N576" i="10"/>
  <c r="M575" i="10"/>
  <c r="N575" i="10"/>
  <c r="M393" i="10"/>
  <c r="N393" i="10"/>
  <c r="M310" i="10"/>
  <c r="N310" i="10"/>
  <c r="M296" i="10"/>
  <c r="N296" i="10"/>
  <c r="M455" i="10"/>
  <c r="N455" i="10"/>
  <c r="M435" i="10"/>
  <c r="N435" i="10"/>
  <c r="M384" i="10"/>
  <c r="N384" i="10"/>
  <c r="M539" i="10"/>
  <c r="N539" i="10"/>
  <c r="M446" i="10"/>
  <c r="N446" i="10"/>
  <c r="M436" i="10"/>
  <c r="N436" i="10"/>
  <c r="M500" i="10"/>
  <c r="N500" i="10"/>
  <c r="M542" i="10"/>
  <c r="N542" i="10"/>
  <c r="M574" i="10"/>
  <c r="N574" i="10"/>
  <c r="M450" i="10"/>
  <c r="N450" i="10"/>
  <c r="M439" i="10"/>
  <c r="N439" i="10"/>
  <c r="M265" i="10"/>
  <c r="N265" i="10"/>
  <c r="M585" i="10"/>
  <c r="N585" i="10"/>
  <c r="M586" i="10"/>
  <c r="N586" i="10"/>
  <c r="M304" i="10"/>
  <c r="N304" i="10"/>
  <c r="M614" i="10"/>
  <c r="N614" i="10"/>
  <c r="M10" i="10"/>
  <c r="M326" i="10"/>
  <c r="N326" i="10"/>
  <c r="M603" i="10"/>
  <c r="N603" i="10"/>
  <c r="M262" i="10"/>
  <c r="N262" i="10"/>
  <c r="M394" i="10"/>
  <c r="N394" i="10"/>
  <c r="M330" i="10"/>
  <c r="N330" i="10"/>
  <c r="M156" i="10"/>
  <c r="N156" i="10"/>
  <c r="M457" i="10"/>
  <c r="N457" i="10"/>
  <c r="M301" i="10"/>
  <c r="N301" i="10"/>
  <c r="M514" i="10"/>
  <c r="N514" i="10"/>
  <c r="M149" i="10"/>
  <c r="N149" i="10"/>
  <c r="M538" i="10"/>
  <c r="N538" i="10"/>
  <c r="M601" i="10"/>
  <c r="N601" i="10"/>
  <c r="M424" i="10"/>
  <c r="N424" i="10"/>
  <c r="M348" i="10"/>
  <c r="N348" i="10"/>
  <c r="M415" i="10"/>
  <c r="N415" i="10"/>
  <c r="M17" i="10"/>
  <c r="N17" i="10"/>
  <c r="M341" i="10"/>
  <c r="N341" i="10"/>
  <c r="M340" i="10"/>
  <c r="N340" i="10"/>
  <c r="M472" i="10"/>
  <c r="N472" i="10"/>
  <c r="M442" i="10"/>
  <c r="N442" i="10"/>
  <c r="M368" i="10"/>
  <c r="N368" i="10"/>
  <c r="M434" i="10"/>
  <c r="N434" i="10"/>
  <c r="M274" i="10"/>
  <c r="N274" i="10"/>
  <c r="M395" i="10"/>
  <c r="N395" i="10"/>
  <c r="M447" i="10"/>
  <c r="N447" i="10"/>
  <c r="M318" i="10"/>
  <c r="N318" i="10"/>
  <c r="M526" i="10"/>
  <c r="N526" i="10"/>
  <c r="M311" i="10"/>
  <c r="N311" i="10"/>
  <c r="M512" i="10"/>
  <c r="N512" i="10"/>
  <c r="M387" i="10"/>
  <c r="N387" i="10"/>
  <c r="M290" i="10"/>
  <c r="N290" i="10"/>
  <c r="M319" i="10"/>
  <c r="N319" i="10"/>
  <c r="M581" i="10"/>
  <c r="N581" i="10"/>
  <c r="M610" i="10"/>
  <c r="N610" i="10"/>
  <c r="M173" i="10"/>
  <c r="N173" i="10"/>
  <c r="M157" i="10"/>
  <c r="N157" i="10"/>
  <c r="M561" i="10"/>
  <c r="N561" i="10"/>
  <c r="M312" i="10"/>
  <c r="N312" i="10"/>
  <c r="M418" i="10"/>
  <c r="N418" i="10"/>
  <c r="M432" i="10"/>
  <c r="N432" i="10"/>
  <c r="M422" i="10"/>
  <c r="N422" i="10"/>
  <c r="M32" i="10"/>
  <c r="N32" i="10"/>
  <c r="M496" i="10"/>
  <c r="N496" i="10"/>
  <c r="M358" i="10"/>
  <c r="N358" i="10"/>
  <c r="M602" i="10"/>
  <c r="N602" i="10"/>
  <c r="M412" i="10"/>
  <c r="N412" i="10"/>
  <c r="M359" i="10"/>
  <c r="N359" i="10"/>
  <c r="M292" i="10"/>
  <c r="N292" i="10"/>
  <c r="M481" i="10"/>
  <c r="N481" i="10"/>
  <c r="M332" i="10"/>
  <c r="N332" i="10"/>
  <c r="M488" i="10"/>
  <c r="N488" i="10"/>
  <c r="M479" i="10"/>
  <c r="N479" i="10"/>
  <c r="M505" i="10"/>
  <c r="N505" i="10"/>
  <c r="M280" i="10"/>
  <c r="N280" i="10"/>
  <c r="M589" i="10"/>
  <c r="N589" i="10"/>
  <c r="M153" i="10"/>
  <c r="N153" i="10"/>
  <c r="M163" i="10"/>
  <c r="N163" i="10"/>
  <c r="M349" i="10"/>
  <c r="N349" i="10"/>
  <c r="M363" i="10"/>
  <c r="N363" i="10"/>
  <c r="M317" i="10"/>
  <c r="N317" i="10"/>
  <c r="M599" i="10"/>
  <c r="N599" i="10"/>
  <c r="M284" i="10"/>
  <c r="N284" i="10"/>
  <c r="M626" i="10"/>
  <c r="N626" i="10"/>
  <c r="M533" i="10"/>
  <c r="N533" i="10"/>
  <c r="M431" i="10"/>
  <c r="N431" i="10"/>
  <c r="M627" i="10"/>
  <c r="N627" i="10"/>
  <c r="M554" i="10"/>
  <c r="N554" i="10"/>
  <c r="M454" i="10"/>
  <c r="N454" i="10"/>
  <c r="M164" i="10"/>
  <c r="N164" i="10"/>
  <c r="M373" i="10"/>
  <c r="N373" i="10"/>
  <c r="M390" i="10"/>
  <c r="N390" i="10"/>
  <c r="M507" i="10"/>
  <c r="N507" i="10"/>
  <c r="M334" i="10"/>
  <c r="N334" i="10"/>
  <c r="M286" i="10"/>
  <c r="N286" i="10"/>
  <c r="M299" i="10"/>
  <c r="N299" i="10"/>
  <c r="M417" i="10"/>
  <c r="N417" i="10"/>
  <c r="M264" i="10"/>
  <c r="N264" i="10"/>
  <c r="M152" i="10"/>
  <c r="N152" i="10"/>
  <c r="M547" i="10"/>
  <c r="N547" i="10"/>
  <c r="M452" i="10"/>
  <c r="N452" i="10"/>
  <c r="M511" i="10"/>
  <c r="N511" i="10"/>
  <c r="M376" i="10"/>
  <c r="N376" i="10"/>
  <c r="M437" i="10"/>
  <c r="N437" i="10"/>
  <c r="M298" i="10"/>
  <c r="N298" i="10"/>
  <c r="M278" i="10"/>
  <c r="N278" i="10"/>
  <c r="M282" i="10"/>
  <c r="N282" i="10"/>
  <c r="M175" i="10"/>
  <c r="N175" i="10"/>
  <c r="M325" i="10"/>
  <c r="N325" i="10"/>
  <c r="M510" i="10"/>
  <c r="N510" i="10"/>
  <c r="M562" i="10"/>
  <c r="N562" i="10"/>
  <c r="M553" i="10"/>
  <c r="N553" i="10"/>
  <c r="M600" i="10"/>
  <c r="N600" i="10"/>
  <c r="M528" i="10"/>
  <c r="N528" i="10"/>
  <c r="M465" i="10"/>
  <c r="N465" i="10"/>
  <c r="M573" i="10"/>
  <c r="N573" i="10"/>
  <c r="M516" i="10"/>
  <c r="N516" i="10"/>
  <c r="M372" i="10"/>
  <c r="N372" i="10"/>
  <c r="M300" i="10"/>
  <c r="N300" i="10"/>
  <c r="M403" i="10"/>
  <c r="N403" i="10"/>
  <c r="M320" i="10"/>
  <c r="N320" i="10"/>
  <c r="M323" i="10"/>
  <c r="N323" i="10"/>
  <c r="M527" i="10"/>
  <c r="N527" i="10"/>
  <c r="M530" i="10"/>
  <c r="N530" i="10"/>
  <c r="M170" i="10"/>
  <c r="N170" i="10"/>
  <c r="M595" i="10"/>
  <c r="N595" i="10"/>
  <c r="M501" i="10"/>
  <c r="N501" i="10"/>
  <c r="M474" i="10"/>
  <c r="N474" i="10"/>
  <c r="M443" i="10"/>
  <c r="N443" i="10"/>
  <c r="M254" i="10"/>
  <c r="N254" i="10"/>
  <c r="M491" i="10"/>
  <c r="N491" i="10"/>
  <c r="M629" i="10"/>
  <c r="N629" i="10"/>
  <c r="M485" i="10"/>
  <c r="N485" i="10"/>
  <c r="M33" i="10"/>
  <c r="N33" i="10"/>
  <c r="M357" i="10"/>
  <c r="N357" i="10"/>
  <c r="M383" i="10"/>
  <c r="N383" i="10"/>
  <c r="M611" i="10"/>
  <c r="N611" i="10"/>
  <c r="M477" i="10"/>
  <c r="N477" i="10"/>
  <c r="M251" i="10"/>
  <c r="N251" i="10"/>
  <c r="M618" i="10"/>
  <c r="N618" i="10"/>
  <c r="M253" i="10"/>
  <c r="N253" i="10"/>
  <c r="M324" i="10"/>
  <c r="N324" i="10"/>
  <c r="M579" i="10"/>
  <c r="N579" i="10"/>
  <c r="M172" i="10"/>
  <c r="N172" i="10"/>
  <c r="M356" i="10"/>
  <c r="N356" i="10"/>
  <c r="M453" i="10"/>
  <c r="N453" i="10"/>
  <c r="M497" i="10"/>
  <c r="N497" i="10"/>
  <c r="M498" i="10"/>
  <c r="N498" i="10"/>
  <c r="M480" i="10"/>
  <c r="N480" i="10"/>
  <c r="M174" i="10"/>
  <c r="N174" i="10"/>
  <c r="M560" i="10"/>
  <c r="N560" i="10"/>
  <c r="M617" i="10"/>
  <c r="N617" i="10"/>
  <c r="M375" i="10"/>
  <c r="N375" i="10"/>
  <c r="M37" i="10"/>
  <c r="N37" i="10"/>
  <c r="M540" i="10"/>
  <c r="N540" i="10"/>
  <c r="M509" i="10"/>
  <c r="N509" i="10"/>
  <c r="M399" i="10"/>
  <c r="N399" i="10"/>
  <c r="M513" i="10"/>
  <c r="N513" i="10"/>
  <c r="M449" i="10"/>
  <c r="N449" i="10"/>
  <c r="M377" i="10"/>
  <c r="N377" i="10"/>
  <c r="M352" i="10"/>
  <c r="N352" i="10"/>
  <c r="M441" i="10"/>
  <c r="N441" i="10"/>
  <c r="M189" i="10"/>
  <c r="N189" i="10"/>
  <c r="M313" i="10"/>
  <c r="N313" i="10"/>
  <c r="M596" i="10"/>
  <c r="N596" i="10"/>
  <c r="M364" i="10"/>
  <c r="N364" i="10"/>
  <c r="M306" i="10"/>
  <c r="N306" i="10"/>
  <c r="M379" i="10"/>
  <c r="N379" i="10"/>
  <c r="M166" i="10"/>
  <c r="N166" i="10"/>
  <c r="M484" i="10"/>
  <c r="N484" i="10"/>
  <c r="M202" i="10"/>
  <c r="N202" i="10"/>
  <c r="M624" i="10"/>
  <c r="N624" i="10"/>
  <c r="M644" i="10"/>
  <c r="N644" i="10"/>
  <c r="M583" i="10"/>
  <c r="N583" i="10"/>
  <c r="M544" i="10"/>
  <c r="N544" i="10"/>
  <c r="M643" i="10"/>
  <c r="N643" i="10"/>
  <c r="M653" i="10"/>
  <c r="N653" i="10"/>
  <c r="M196" i="10"/>
  <c r="N196" i="10"/>
  <c r="M640" i="10"/>
  <c r="N640" i="10"/>
  <c r="M631" i="10"/>
  <c r="N631" i="10"/>
  <c r="M641" i="10"/>
  <c r="N641" i="10"/>
  <c r="M622" i="10"/>
  <c r="N622" i="10"/>
  <c r="M623" i="10"/>
  <c r="N623" i="10"/>
  <c r="M632" i="10"/>
  <c r="N632" i="10"/>
  <c r="E9" i="54"/>
  <c r="L9" i="54"/>
  <c r="M9" i="54"/>
  <c r="I10" i="54"/>
  <c r="H10" i="54"/>
  <c r="C11" i="54"/>
  <c r="D10" i="54"/>
  <c r="A12" i="54"/>
  <c r="O11" i="54"/>
  <c r="F324" i="29"/>
  <c r="M6" i="10"/>
  <c r="N10" i="10"/>
  <c r="H11" i="54"/>
  <c r="I11" i="54"/>
  <c r="E10" i="54"/>
  <c r="D11" i="54"/>
  <c r="C12" i="54"/>
  <c r="O12" i="54"/>
  <c r="A13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F1192" i="41" s="1"/>
  <c r="C1028" i="41"/>
  <c r="D1028" i="41" s="1"/>
  <c r="C1212" i="41"/>
  <c r="D1212" i="41" s="1"/>
  <c r="E1212" i="41" s="1"/>
  <c r="C1238" i="41"/>
  <c r="D1238" i="41" s="1"/>
  <c r="F1238" i="41" s="1"/>
  <c r="C1285" i="41"/>
  <c r="D1285" i="41" s="1"/>
  <c r="F1285" i="41" s="1"/>
  <c r="C762" i="41"/>
  <c r="D762" i="41" s="1"/>
  <c r="C858" i="41"/>
  <c r="D858" i="41" s="1"/>
  <c r="F858" i="41" s="1"/>
  <c r="C743" i="41"/>
  <c r="D743" i="41" s="1"/>
  <c r="F743" i="41" s="1"/>
  <c r="C1116" i="41"/>
  <c r="D1116" i="41" s="1"/>
  <c r="F1116" i="41" s="1"/>
  <c r="C862" i="41"/>
  <c r="D862" i="41" s="1"/>
  <c r="C1061" i="41"/>
  <c r="D1061" i="41" s="1"/>
  <c r="E1061" i="41" s="1"/>
  <c r="C1102" i="41"/>
  <c r="D1102" i="41" s="1"/>
  <c r="F1102" i="41" s="1"/>
  <c r="C1059" i="41"/>
  <c r="D1059" i="41" s="1"/>
  <c r="E1059" i="41" s="1"/>
  <c r="C920" i="41"/>
  <c r="D920" i="41" s="1"/>
  <c r="C1108" i="41"/>
  <c r="D1108" i="41" s="1"/>
  <c r="C802" i="41"/>
  <c r="D802" i="41" s="1"/>
  <c r="E802" i="41" s="1"/>
  <c r="C985" i="41"/>
  <c r="D985" i="41" s="1"/>
  <c r="F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E1060" i="41" s="1"/>
  <c r="C845" i="41"/>
  <c r="D845" i="41" s="1"/>
  <c r="E845" i="41" s="1"/>
  <c r="C1223" i="41"/>
  <c r="D1223" i="41" s="1"/>
  <c r="F1223" i="41" s="1"/>
  <c r="C1103" i="41"/>
  <c r="D1103" i="41" s="1"/>
  <c r="F1103" i="41" s="1"/>
  <c r="C1115" i="41"/>
  <c r="D1115" i="41" s="1"/>
  <c r="F1115" i="41" s="1"/>
  <c r="C1235" i="41"/>
  <c r="D1235" i="41" s="1"/>
  <c r="F1235" i="41" s="1"/>
  <c r="C1256" i="41"/>
  <c r="D1256" i="41" s="1"/>
  <c r="E1256" i="41" s="1"/>
  <c r="C929" i="41"/>
  <c r="D929" i="41" s="1"/>
  <c r="F929" i="41" s="1"/>
  <c r="C1130" i="41"/>
  <c r="D1130" i="41" s="1"/>
  <c r="E1130" i="41" s="1"/>
  <c r="C731" i="41"/>
  <c r="D731" i="41" s="1"/>
  <c r="F731" i="41" s="1"/>
  <c r="C1167" i="41"/>
  <c r="D1167" i="41" s="1"/>
  <c r="C856" i="41"/>
  <c r="D856" i="41" s="1"/>
  <c r="E856" i="41" s="1"/>
  <c r="C764" i="41"/>
  <c r="D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F875" i="41" s="1"/>
  <c r="C842" i="41"/>
  <c r="D842" i="41" s="1"/>
  <c r="E842" i="41" s="1"/>
  <c r="C1172" i="41"/>
  <c r="D1172" i="41" s="1"/>
  <c r="E1172" i="41" s="1"/>
  <c r="C747" i="41"/>
  <c r="D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F951" i="41" s="1"/>
  <c r="C1051" i="41"/>
  <c r="D1051" i="41" s="1"/>
  <c r="F1051" i="41" s="1"/>
  <c r="C879" i="41"/>
  <c r="D879" i="41" s="1"/>
  <c r="E879" i="41" s="1"/>
  <c r="C1222" i="41"/>
  <c r="D1222" i="41" s="1"/>
  <c r="E1222" i="41" s="1"/>
  <c r="C769" i="41"/>
  <c r="D769" i="41" s="1"/>
  <c r="C1074" i="41"/>
  <c r="D1074" i="41" s="1"/>
  <c r="C900" i="41"/>
  <c r="D900" i="41" s="1"/>
  <c r="C1194" i="41"/>
  <c r="D1194" i="41" s="1"/>
  <c r="F1194" i="41" s="1"/>
  <c r="C1057" i="41"/>
  <c r="D1057" i="41" s="1"/>
  <c r="C941" i="41"/>
  <c r="D941" i="41" s="1"/>
  <c r="F941" i="41" s="1"/>
  <c r="C1030" i="41"/>
  <c r="D1030" i="41" s="1"/>
  <c r="C1055" i="41"/>
  <c r="D1055" i="41" s="1"/>
  <c r="E1055" i="41" s="1"/>
  <c r="C831" i="41"/>
  <c r="D831" i="41" s="1"/>
  <c r="E831" i="41" s="1"/>
  <c r="C866" i="41"/>
  <c r="D866" i="41" s="1"/>
  <c r="E866" i="41" s="1"/>
  <c r="C903" i="41"/>
  <c r="D903" i="41" s="1"/>
  <c r="E903" i="41" s="1"/>
  <c r="C1105" i="41"/>
  <c r="D1105" i="41" s="1"/>
  <c r="F1105" i="41" s="1"/>
  <c r="C766" i="41"/>
  <c r="D766" i="41" s="1"/>
  <c r="E766" i="41" s="1"/>
  <c r="C761" i="41"/>
  <c r="D761" i="41" s="1"/>
  <c r="E761" i="41" s="1"/>
  <c r="C797" i="41"/>
  <c r="D797" i="41" s="1"/>
  <c r="F797" i="41" s="1"/>
  <c r="C1287" i="41"/>
  <c r="D1287" i="41" s="1"/>
  <c r="F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E1174" i="41" s="1"/>
  <c r="C1048" i="41"/>
  <c r="D1048" i="41" s="1"/>
  <c r="F1048" i="41" s="1"/>
  <c r="C738" i="41"/>
  <c r="D738" i="41" s="1"/>
  <c r="E738" i="41" s="1"/>
  <c r="C788" i="41"/>
  <c r="D788" i="41" s="1"/>
  <c r="E788" i="41" s="1"/>
  <c r="C1205" i="41"/>
  <c r="D1205" i="41" s="1"/>
  <c r="F1205" i="41" s="1"/>
  <c r="C1160" i="41"/>
  <c r="D1160" i="41" s="1"/>
  <c r="F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E751" i="41" s="1"/>
  <c r="C988" i="41"/>
  <c r="D988" i="41" s="1"/>
  <c r="C1319" i="41"/>
  <c r="D1319" i="41" s="1"/>
  <c r="F1319" i="41" s="1"/>
  <c r="C897" i="41"/>
  <c r="D897" i="41" s="1"/>
  <c r="C914" i="41"/>
  <c r="D914" i="41" s="1"/>
  <c r="F914" i="41" s="1"/>
  <c r="C1281" i="41"/>
  <c r="D1281" i="41" s="1"/>
  <c r="E1281" i="41" s="1"/>
  <c r="C913" i="41"/>
  <c r="D913" i="41" s="1"/>
  <c r="E913" i="41" s="1"/>
  <c r="C1001" i="41"/>
  <c r="D1001" i="41" s="1"/>
  <c r="E1001" i="41" s="1"/>
  <c r="C967" i="41"/>
  <c r="D967" i="41" s="1"/>
  <c r="E967" i="41" s="1"/>
  <c r="C1250" i="41"/>
  <c r="D1250" i="41" s="1"/>
  <c r="E1250" i="41" s="1"/>
  <c r="C949" i="41"/>
  <c r="D949" i="41" s="1"/>
  <c r="F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C938" i="41"/>
  <c r="D938" i="41" s="1"/>
  <c r="C1104" i="41"/>
  <c r="D1104" i="41" s="1"/>
  <c r="F1104" i="41" s="1"/>
  <c r="C794" i="41"/>
  <c r="D794" i="41" s="1"/>
  <c r="E794" i="41" s="1"/>
  <c r="C1217" i="41"/>
  <c r="D1217" i="41" s="1"/>
  <c r="F1217" i="41" s="1"/>
  <c r="C1024" i="41"/>
  <c r="D1024" i="41" s="1"/>
  <c r="E1024" i="41" s="1"/>
  <c r="C732" i="41"/>
  <c r="D732" i="41" s="1"/>
  <c r="E732" i="41" s="1"/>
  <c r="C1078" i="41"/>
  <c r="D1078" i="41" s="1"/>
  <c r="F1078" i="41" s="1"/>
  <c r="C1314" i="41"/>
  <c r="D1314" i="41" s="1"/>
  <c r="E1314" i="41" s="1"/>
  <c r="C882" i="41"/>
  <c r="D882" i="41" s="1"/>
  <c r="F882" i="41" s="1"/>
  <c r="C1044" i="41"/>
  <c r="D1044" i="41" s="1"/>
  <c r="E1044" i="41" s="1"/>
  <c r="C1144" i="41"/>
  <c r="D1144" i="41" s="1"/>
  <c r="C968" i="41"/>
  <c r="D968" i="41" s="1"/>
  <c r="F968" i="41" s="1"/>
  <c r="C1227" i="41"/>
  <c r="D1227" i="41" s="1"/>
  <c r="E1227" i="41" s="1"/>
  <c r="C1098" i="41"/>
  <c r="D1098" i="41" s="1"/>
  <c r="E1098" i="41" s="1"/>
  <c r="C795" i="41"/>
  <c r="D795" i="41" s="1"/>
  <c r="C1127" i="41"/>
  <c r="D1127" i="41" s="1"/>
  <c r="E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E940" i="41" s="1"/>
  <c r="C1085" i="41"/>
  <c r="D1085" i="41" s="1"/>
  <c r="C753" i="41"/>
  <c r="D753" i="41" s="1"/>
  <c r="E753" i="41" s="1"/>
  <c r="C890" i="41"/>
  <c r="D890" i="41" s="1"/>
  <c r="E890" i="41" s="1"/>
  <c r="C945" i="41"/>
  <c r="D945" i="41" s="1"/>
  <c r="F945" i="41" s="1"/>
  <c r="C740" i="41"/>
  <c r="D740" i="41" s="1"/>
  <c r="F740" i="41" s="1"/>
  <c r="C832" i="41"/>
  <c r="D832" i="41" s="1"/>
  <c r="F832" i="41" s="1"/>
  <c r="C955" i="41"/>
  <c r="D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C999" i="41"/>
  <c r="D999" i="41" s="1"/>
  <c r="F999" i="41" s="1"/>
  <c r="C1075" i="41"/>
  <c r="D1075" i="41" s="1"/>
  <c r="F1075" i="41" s="1"/>
  <c r="C859" i="41"/>
  <c r="D859" i="41" s="1"/>
  <c r="C733" i="41"/>
  <c r="D733" i="41" s="1"/>
  <c r="E733" i="41" s="1"/>
  <c r="C720" i="41"/>
  <c r="D720" i="41" s="1"/>
  <c r="E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C1029" i="41"/>
  <c r="D1029" i="41" s="1"/>
  <c r="E1029" i="41" s="1"/>
  <c r="C895" i="41"/>
  <c r="D895" i="41" s="1"/>
  <c r="F895" i="41" s="1"/>
  <c r="C1296" i="41"/>
  <c r="D1296" i="41" s="1"/>
  <c r="F1296" i="41" s="1"/>
  <c r="C1095" i="41"/>
  <c r="D1095" i="41" s="1"/>
  <c r="E1095" i="41" s="1"/>
  <c r="C1046" i="41"/>
  <c r="D1046" i="41" s="1"/>
  <c r="E1046" i="41" s="1"/>
  <c r="C869" i="41"/>
  <c r="D869" i="41" s="1"/>
  <c r="C1275" i="41"/>
  <c r="D1275" i="41" s="1"/>
  <c r="C935" i="41"/>
  <c r="D935" i="41" s="1"/>
  <c r="F935" i="41" s="1"/>
  <c r="C1155" i="41"/>
  <c r="D1155" i="41" s="1"/>
  <c r="F1155" i="41" s="1"/>
  <c r="C950" i="41"/>
  <c r="D950" i="41" s="1"/>
  <c r="F950" i="41" s="1"/>
  <c r="C987" i="41"/>
  <c r="D987" i="41" s="1"/>
  <c r="E987" i="41" s="1"/>
  <c r="C952" i="41"/>
  <c r="D952" i="41" s="1"/>
  <c r="F952" i="41" s="1"/>
  <c r="C899" i="41"/>
  <c r="D899" i="41" s="1"/>
  <c r="F899" i="41" s="1"/>
  <c r="C1269" i="41"/>
  <c r="D1269" i="41" s="1"/>
  <c r="F1269" i="41" s="1"/>
  <c r="C1228" i="41"/>
  <c r="D1228" i="41" s="1"/>
  <c r="E1228" i="41" s="1"/>
  <c r="C993" i="41"/>
  <c r="D993" i="41" s="1"/>
  <c r="C1282" i="41"/>
  <c r="D1282" i="41" s="1"/>
  <c r="F1282" i="41" s="1"/>
  <c r="C1231" i="41"/>
  <c r="D1231" i="41" s="1"/>
  <c r="E1231" i="41" s="1"/>
  <c r="C926" i="41"/>
  <c r="D926" i="41" s="1"/>
  <c r="F926" i="41" s="1"/>
  <c r="C1267" i="41"/>
  <c r="D1267" i="41" s="1"/>
  <c r="F1267" i="41" s="1"/>
  <c r="C1241" i="41"/>
  <c r="D1241" i="41" s="1"/>
  <c r="E1241" i="41" s="1"/>
  <c r="C1022" i="41"/>
  <c r="D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F1280" i="41" s="1"/>
  <c r="C1135" i="41"/>
  <c r="D1135" i="41" s="1"/>
  <c r="F1135" i="41" s="1"/>
  <c r="C868" i="41"/>
  <c r="D868" i="41" s="1"/>
  <c r="F868" i="41" s="1"/>
  <c r="C958" i="41"/>
  <c r="D958" i="41" s="1"/>
  <c r="F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F1239" i="41" s="1"/>
  <c r="C1067" i="41"/>
  <c r="D1067" i="41" s="1"/>
  <c r="C1097" i="41"/>
  <c r="D1097" i="41" s="1"/>
  <c r="E1097" i="41" s="1"/>
  <c r="C1303" i="41"/>
  <c r="D1303" i="41" s="1"/>
  <c r="C1013" i="41"/>
  <c r="D1013" i="41" s="1"/>
  <c r="F1013" i="41" s="1"/>
  <c r="C719" i="41"/>
  <c r="D719" i="41" s="1"/>
  <c r="F719" i="41" s="1"/>
  <c r="C1191" i="41"/>
  <c r="D1191" i="41" s="1"/>
  <c r="F1191" i="41" s="1"/>
  <c r="C1039" i="41"/>
  <c r="D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F1031" i="41" s="1"/>
  <c r="C752" i="41"/>
  <c r="D752" i="41" s="1"/>
  <c r="F752" i="41" s="1"/>
  <c r="C969" i="41"/>
  <c r="D969" i="41" s="1"/>
  <c r="F969" i="41" s="1"/>
  <c r="C975" i="41"/>
  <c r="D975" i="41" s="1"/>
  <c r="E975" i="41" s="1"/>
  <c r="C1079" i="41"/>
  <c r="D1079" i="41" s="1"/>
  <c r="C1276" i="41"/>
  <c r="D1276" i="41" s="1"/>
  <c r="F1276" i="41" s="1"/>
  <c r="C1310" i="41"/>
  <c r="D1310" i="41" s="1"/>
  <c r="F1310" i="41" s="1"/>
  <c r="C921" i="41"/>
  <c r="D921" i="41" s="1"/>
  <c r="E921" i="41" s="1"/>
  <c r="C1011" i="41"/>
  <c r="D1011" i="41" s="1"/>
  <c r="E1011" i="41" s="1"/>
  <c r="C759" i="41"/>
  <c r="D759" i="41" s="1"/>
  <c r="E759" i="41" s="1"/>
  <c r="C1099" i="41"/>
  <c r="D1099" i="41" s="1"/>
  <c r="E1099" i="41" s="1"/>
  <c r="C786" i="41"/>
  <c r="D786" i="41" s="1"/>
  <c r="F786" i="41" s="1"/>
  <c r="C1169" i="41"/>
  <c r="D1169" i="41" s="1"/>
  <c r="E1169" i="41" s="1"/>
  <c r="C923" i="41"/>
  <c r="D923" i="41" s="1"/>
  <c r="C1317" i="41"/>
  <c r="D1317" i="41" s="1"/>
  <c r="C932" i="41"/>
  <c r="D932" i="41" s="1"/>
  <c r="E932" i="41" s="1"/>
  <c r="C1131" i="41"/>
  <c r="D1131" i="41" s="1"/>
  <c r="F1131" i="41" s="1"/>
  <c r="C939" i="41"/>
  <c r="D939" i="41" s="1"/>
  <c r="E939" i="41" s="1"/>
  <c r="C784" i="41"/>
  <c r="D784" i="41" s="1"/>
  <c r="E784" i="41" s="1"/>
  <c r="C1198" i="41"/>
  <c r="D1198" i="41" s="1"/>
  <c r="E1198" i="41" s="1"/>
  <c r="C734" i="41"/>
  <c r="D734" i="41" s="1"/>
  <c r="C1242" i="41"/>
  <c r="D1242" i="41" s="1"/>
  <c r="E1242" i="41" s="1"/>
  <c r="C754" i="41"/>
  <c r="D754" i="41" s="1"/>
  <c r="F754" i="41" s="1"/>
  <c r="C765" i="41"/>
  <c r="D765" i="41" s="1"/>
  <c r="E765" i="41" s="1"/>
  <c r="C1187" i="41"/>
  <c r="D1187" i="41" s="1"/>
  <c r="C1219" i="41"/>
  <c r="D1219" i="41" s="1"/>
  <c r="E1219" i="41" s="1"/>
  <c r="C799" i="41"/>
  <c r="D799" i="41" s="1"/>
  <c r="E799" i="41" s="1"/>
  <c r="C861" i="41"/>
  <c r="D861" i="41" s="1"/>
  <c r="E861" i="41" s="1"/>
  <c r="C1247" i="41"/>
  <c r="D1247" i="41" s="1"/>
  <c r="E1247" i="41" s="1"/>
  <c r="C835" i="41"/>
  <c r="D835" i="41" s="1"/>
  <c r="F835" i="41" s="1"/>
  <c r="C961" i="41"/>
  <c r="D961" i="41" s="1"/>
  <c r="F961" i="41" s="1"/>
  <c r="C1265" i="41"/>
  <c r="D1265" i="41" s="1"/>
  <c r="F1265" i="41" s="1"/>
  <c r="C1125" i="41"/>
  <c r="D1125" i="41" s="1"/>
  <c r="E1125" i="41" s="1"/>
  <c r="C757" i="41"/>
  <c r="D757" i="41" s="1"/>
  <c r="E757" i="41" s="1"/>
  <c r="C966" i="41"/>
  <c r="D966" i="41" s="1"/>
  <c r="C907" i="41"/>
  <c r="D907" i="41" s="1"/>
  <c r="F907" i="41" s="1"/>
  <c r="C1220" i="41"/>
  <c r="D1220" i="41" s="1"/>
  <c r="C841" i="41"/>
  <c r="D841" i="41" s="1"/>
  <c r="E841" i="41" s="1"/>
  <c r="C1264" i="41"/>
  <c r="D1264" i="41" s="1"/>
  <c r="F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C1145" i="41"/>
  <c r="D1145" i="41" s="1"/>
  <c r="F1145" i="41" s="1"/>
  <c r="C931" i="41"/>
  <c r="D931" i="41" s="1"/>
  <c r="E931" i="41" s="1"/>
  <c r="C1315" i="41"/>
  <c r="D1315" i="41" s="1"/>
  <c r="F1315" i="41" s="1"/>
  <c r="C871" i="41"/>
  <c r="D871" i="41" s="1"/>
  <c r="E871" i="41" s="1"/>
  <c r="C771" i="41"/>
  <c r="D771" i="41" s="1"/>
  <c r="C1180" i="41"/>
  <c r="D1180" i="41" s="1"/>
  <c r="C1302" i="41"/>
  <c r="D1302" i="41" s="1"/>
  <c r="F1302" i="41" s="1"/>
  <c r="C1152" i="41"/>
  <c r="D1152" i="41" s="1"/>
  <c r="E1152" i="41" s="1"/>
  <c r="C1258" i="41"/>
  <c r="D1258" i="41" s="1"/>
  <c r="E1258" i="41" s="1"/>
  <c r="C721" i="41"/>
  <c r="D721" i="41" s="1"/>
  <c r="E721" i="41" s="1"/>
  <c r="C1305" i="41"/>
  <c r="D1305" i="41" s="1"/>
  <c r="E1305" i="41" s="1"/>
  <c r="C1209" i="41"/>
  <c r="D1209" i="41" s="1"/>
  <c r="C1232" i="41"/>
  <c r="D1232" i="41" s="1"/>
  <c r="F1232" i="41" s="1"/>
  <c r="C933" i="41"/>
  <c r="D933" i="41" s="1"/>
  <c r="E933" i="41" s="1"/>
  <c r="C1257" i="41"/>
  <c r="D1257" i="41" s="1"/>
  <c r="E1257" i="41" s="1"/>
  <c r="C915" i="41"/>
  <c r="D915" i="41" s="1"/>
  <c r="F915" i="41" s="1"/>
  <c r="C846" i="41"/>
  <c r="D846" i="41" s="1"/>
  <c r="E846" i="41" s="1"/>
  <c r="C901" i="41"/>
  <c r="D901" i="41" s="1"/>
  <c r="E901" i="41" s="1"/>
  <c r="C745" i="41"/>
  <c r="D745" i="41" s="1"/>
  <c r="F745" i="41" s="1"/>
  <c r="C894" i="41"/>
  <c r="D894" i="41" s="1"/>
  <c r="F894" i="41" s="1"/>
  <c r="C758" i="41"/>
  <c r="D758" i="41" s="1"/>
  <c r="E758" i="41" s="1"/>
  <c r="C1094" i="41"/>
  <c r="D1094" i="41" s="1"/>
  <c r="E1094" i="41" s="1"/>
  <c r="C791" i="41"/>
  <c r="D791" i="41" s="1"/>
  <c r="E791" i="41" s="1"/>
  <c r="C1080" i="41"/>
  <c r="D1080" i="41" s="1"/>
  <c r="F1080" i="41" s="1"/>
  <c r="C1129" i="41"/>
  <c r="D1129" i="41" s="1"/>
  <c r="E1129" i="41" s="1"/>
  <c r="C1151" i="41"/>
  <c r="D1151" i="41" s="1"/>
  <c r="F1151" i="41" s="1"/>
  <c r="C1234" i="41"/>
  <c r="D1234" i="41" s="1"/>
  <c r="E1234" i="41" s="1"/>
  <c r="C1041" i="41"/>
  <c r="D1041" i="41" s="1"/>
  <c r="C781" i="41"/>
  <c r="D781" i="41" s="1"/>
  <c r="E781" i="41" s="1"/>
  <c r="C1308" i="41"/>
  <c r="D1308" i="41" s="1"/>
  <c r="F1308" i="41" s="1"/>
  <c r="C922" i="41"/>
  <c r="D922" i="41" s="1"/>
  <c r="E922" i="41" s="1"/>
  <c r="C1123" i="41"/>
  <c r="D1123" i="41" s="1"/>
  <c r="E1123" i="41" s="1"/>
  <c r="C957" i="41"/>
  <c r="D957" i="41" s="1"/>
  <c r="E957" i="41" s="1"/>
  <c r="C994" i="41"/>
  <c r="D994" i="41" s="1"/>
  <c r="E994" i="41" s="1"/>
  <c r="C1118" i="41"/>
  <c r="D1118" i="41" s="1"/>
  <c r="E1118" i="41" s="1"/>
  <c r="C1170" i="41"/>
  <c r="D1170" i="41" s="1"/>
  <c r="F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F1226" i="41" s="1"/>
  <c r="C959" i="41"/>
  <c r="D959" i="41" s="1"/>
  <c r="F959" i="41" s="1"/>
  <c r="C857" i="41"/>
  <c r="D857" i="41" s="1"/>
  <c r="E857" i="41" s="1"/>
  <c r="C1316" i="41"/>
  <c r="D1316" i="41" s="1"/>
  <c r="F1316" i="41" s="1"/>
  <c r="C1173" i="41"/>
  <c r="D1173" i="41" s="1"/>
  <c r="F1173" i="41" s="1"/>
  <c r="C809" i="41"/>
  <c r="D809" i="41" s="1"/>
  <c r="F809" i="41" s="1"/>
  <c r="C1208" i="41"/>
  <c r="D1208" i="41" s="1"/>
  <c r="C1199" i="41"/>
  <c r="D1199" i="41" s="1"/>
  <c r="F1199" i="41" s="1"/>
  <c r="C1117" i="41"/>
  <c r="D1117" i="41" s="1"/>
  <c r="E1117" i="41" s="1"/>
  <c r="C818" i="41"/>
  <c r="D818" i="41" s="1"/>
  <c r="C1058" i="41"/>
  <c r="D1058" i="41" s="1"/>
  <c r="F1058" i="41" s="1"/>
  <c r="C946" i="41"/>
  <c r="D946" i="41" s="1"/>
  <c r="E946" i="41" s="1"/>
  <c r="C974" i="41"/>
  <c r="D974" i="41" s="1"/>
  <c r="F974" i="41" s="1"/>
  <c r="C1274" i="41"/>
  <c r="D1274" i="41" s="1"/>
  <c r="C1273" i="41"/>
  <c r="D1273" i="41" s="1"/>
  <c r="C1295" i="41"/>
  <c r="D1295" i="41" s="1"/>
  <c r="E1295" i="41" s="1"/>
  <c r="C1249" i="41"/>
  <c r="D1249" i="41" s="1"/>
  <c r="C792" i="41"/>
  <c r="D792" i="41" s="1"/>
  <c r="C1021" i="41"/>
  <c r="D1021" i="41" s="1"/>
  <c r="F1021" i="41" s="1"/>
  <c r="C847" i="41"/>
  <c r="D847" i="41" s="1"/>
  <c r="F847" i="41" s="1"/>
  <c r="C796" i="41"/>
  <c r="D796" i="41" s="1"/>
  <c r="E796" i="41" s="1"/>
  <c r="C800" i="41"/>
  <c r="D800" i="41" s="1"/>
  <c r="F800" i="41" s="1"/>
  <c r="C789" i="41"/>
  <c r="D789" i="41" s="1"/>
  <c r="E789" i="41" s="1"/>
  <c r="C911" i="41"/>
  <c r="D911" i="41" s="1"/>
  <c r="E911" i="41" s="1"/>
  <c r="C1110" i="41"/>
  <c r="D1110" i="41" s="1"/>
  <c r="E1110" i="41" s="1"/>
  <c r="C1141" i="41"/>
  <c r="D1141" i="41" s="1"/>
  <c r="F1141" i="41" s="1"/>
  <c r="C735" i="41"/>
  <c r="D735" i="41" s="1"/>
  <c r="F735" i="41" s="1"/>
  <c r="C1293" i="41"/>
  <c r="D1293" i="41" s="1"/>
  <c r="E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C1056" i="41"/>
  <c r="D1056" i="41" s="1"/>
  <c r="F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E1253" i="41" s="1"/>
  <c r="C891" i="41"/>
  <c r="D891" i="41" s="1"/>
  <c r="E891" i="41" s="1"/>
  <c r="C1197" i="41"/>
  <c r="D1197" i="41" s="1"/>
  <c r="C1007" i="41"/>
  <c r="D1007" i="41" s="1"/>
  <c r="F1007" i="41" s="1"/>
  <c r="C860" i="41"/>
  <c r="D860" i="41" s="1"/>
  <c r="E860" i="41" s="1"/>
  <c r="C917" i="41"/>
  <c r="D917" i="41" s="1"/>
  <c r="C1311" i="41"/>
  <c r="D1311" i="41" s="1"/>
  <c r="C1309" i="41"/>
  <c r="D1309" i="41" s="1"/>
  <c r="E1309" i="41" s="1"/>
  <c r="C1002" i="41"/>
  <c r="D1002" i="41" s="1"/>
  <c r="E1002" i="41" s="1"/>
  <c r="C1035" i="41"/>
  <c r="D1035" i="41" s="1"/>
  <c r="F1035" i="41" s="1"/>
  <c r="C837" i="41"/>
  <c r="D837" i="41" s="1"/>
  <c r="C1283" i="41"/>
  <c r="D1283" i="41" s="1"/>
  <c r="E1283" i="41" s="1"/>
  <c r="C826" i="41"/>
  <c r="D826" i="41" s="1"/>
  <c r="F826" i="41" s="1"/>
  <c r="C995" i="41"/>
  <c r="D995" i="41" s="1"/>
  <c r="C1266" i="41"/>
  <c r="D1266" i="41" s="1"/>
  <c r="E1266" i="41" s="1"/>
  <c r="C1188" i="41"/>
  <c r="D1188" i="41" s="1"/>
  <c r="C902" i="41"/>
  <c r="D902" i="41" s="1"/>
  <c r="C850" i="41"/>
  <c r="D850" i="41" s="1"/>
  <c r="F850" i="41" s="1"/>
  <c r="C810" i="41"/>
  <c r="D810" i="41" s="1"/>
  <c r="E810" i="41" s="1"/>
  <c r="C964" i="41"/>
  <c r="D964" i="41" s="1"/>
  <c r="F964" i="41" s="1"/>
  <c r="C824" i="41"/>
  <c r="D824" i="41" s="1"/>
  <c r="E824" i="41" s="1"/>
  <c r="C960" i="41"/>
  <c r="D960" i="41" s="1"/>
  <c r="E960" i="41" s="1"/>
  <c r="C1255" i="41"/>
  <c r="D1255" i="41" s="1"/>
  <c r="E1255" i="41" s="1"/>
  <c r="C1101" i="41"/>
  <c r="D1101" i="41" s="1"/>
  <c r="C1036" i="41"/>
  <c r="D1036" i="41" s="1"/>
  <c r="E1036" i="41" s="1"/>
  <c r="C888" i="41"/>
  <c r="D888" i="41" s="1"/>
  <c r="C1306" i="41"/>
  <c r="D1306" i="41" s="1"/>
  <c r="C739" i="41"/>
  <c r="D739" i="41" s="1"/>
  <c r="F739" i="41" s="1"/>
  <c r="C1204" i="41"/>
  <c r="D1204" i="41" s="1"/>
  <c r="F1204" i="41" s="1"/>
  <c r="C1263" i="41"/>
  <c r="D1263" i="41" s="1"/>
  <c r="E1263" i="41" s="1"/>
  <c r="C827" i="41"/>
  <c r="D827" i="41" s="1"/>
  <c r="C829" i="41"/>
  <c r="D829" i="41" s="1"/>
  <c r="F829" i="41" s="1"/>
  <c r="C727" i="41"/>
  <c r="D727" i="41" s="1"/>
  <c r="F727" i="41" s="1"/>
  <c r="C1136" i="41"/>
  <c r="D1136" i="41" s="1"/>
  <c r="E1136" i="41" s="1"/>
  <c r="C855" i="41"/>
  <c r="D855" i="41" s="1"/>
  <c r="E855" i="41" s="1"/>
  <c r="C848" i="41"/>
  <c r="D848" i="41" s="1"/>
  <c r="C1175" i="41"/>
  <c r="D1175" i="41" s="1"/>
  <c r="E1175" i="41" s="1"/>
  <c r="C776" i="41"/>
  <c r="D776" i="41" s="1"/>
  <c r="E776" i="41" s="1"/>
  <c r="C1026" i="41"/>
  <c r="D1026" i="41" s="1"/>
  <c r="E1026" i="41" s="1"/>
  <c r="C867" i="41"/>
  <c r="D867" i="41" s="1"/>
  <c r="E867" i="41" s="1"/>
  <c r="C1087" i="41"/>
  <c r="D1087" i="41" s="1"/>
  <c r="C1299" i="41"/>
  <c r="D1299" i="41" s="1"/>
  <c r="E1299" i="41" s="1"/>
  <c r="C728" i="41"/>
  <c r="D728" i="41" s="1"/>
  <c r="E728" i="41" s="1"/>
  <c r="C801" i="41"/>
  <c r="D801" i="41" s="1"/>
  <c r="E801" i="41" s="1"/>
  <c r="C830" i="41"/>
  <c r="D830" i="41" s="1"/>
  <c r="E830" i="41" s="1"/>
  <c r="C825" i="41"/>
  <c r="D825" i="41" s="1"/>
  <c r="F825" i="41" s="1"/>
  <c r="C896" i="41"/>
  <c r="D896" i="41" s="1"/>
  <c r="F896" i="41" s="1"/>
  <c r="C715" i="41"/>
  <c r="D715" i="41" s="1"/>
  <c r="E715" i="41" s="1"/>
  <c r="C1114" i="41"/>
  <c r="D1114" i="41" s="1"/>
  <c r="E1114" i="41" s="1"/>
  <c r="C804" i="41"/>
  <c r="D804" i="41" s="1"/>
  <c r="F804" i="41" s="1"/>
  <c r="C1025" i="41"/>
  <c r="D1025" i="41" s="1"/>
  <c r="E1025" i="41" s="1"/>
  <c r="C774" i="41"/>
  <c r="D774" i="41" s="1"/>
  <c r="F774" i="41" s="1"/>
  <c r="C1010" i="41"/>
  <c r="D1010" i="41" s="1"/>
  <c r="E1010" i="41" s="1"/>
  <c r="C956" i="41"/>
  <c r="D956" i="41" s="1"/>
  <c r="E956" i="41" s="1"/>
  <c r="C1045" i="41"/>
  <c r="D1045" i="41" s="1"/>
  <c r="F1045" i="41" s="1"/>
  <c r="C1229" i="41"/>
  <c r="D1229" i="41" s="1"/>
  <c r="C872" i="41"/>
  <c r="D872" i="41" s="1"/>
  <c r="C1150" i="41"/>
  <c r="D1150" i="41" s="1"/>
  <c r="F1150" i="41" s="1"/>
  <c r="C1000" i="41"/>
  <c r="D1000" i="41" s="1"/>
  <c r="C910" i="41"/>
  <c r="D910" i="41" s="1"/>
  <c r="C1162" i="41"/>
  <c r="D1162" i="41" s="1"/>
  <c r="E1162" i="41" s="1"/>
  <c r="C1014" i="41"/>
  <c r="D1014" i="41" s="1"/>
  <c r="F1014" i="41" s="1"/>
  <c r="C849" i="41"/>
  <c r="D849" i="41" s="1"/>
  <c r="E849" i="41" s="1"/>
  <c r="C805" i="41"/>
  <c r="D805" i="41" s="1"/>
  <c r="F805" i="41" s="1"/>
  <c r="C1112" i="41"/>
  <c r="D1112" i="41" s="1"/>
  <c r="E1112" i="41" s="1"/>
  <c r="C1027" i="41"/>
  <c r="D1027" i="41" s="1"/>
  <c r="E1027" i="41" s="1"/>
  <c r="C1278" i="41"/>
  <c r="D1278" i="41" s="1"/>
  <c r="F1278" i="41" s="1"/>
  <c r="C1096" i="41"/>
  <c r="D1096" i="41" s="1"/>
  <c r="F1096" i="41" s="1"/>
  <c r="C1216" i="41"/>
  <c r="D1216" i="41" s="1"/>
  <c r="E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E1004" i="41" s="1"/>
  <c r="C1159" i="41"/>
  <c r="D1159" i="41" s="1"/>
  <c r="E1159" i="41" s="1"/>
  <c r="C851" i="41"/>
  <c r="D851" i="41" s="1"/>
  <c r="C1064" i="41"/>
  <c r="D1064" i="41" s="1"/>
  <c r="F1064" i="41" s="1"/>
  <c r="C724" i="41"/>
  <c r="D724" i="41" s="1"/>
  <c r="E724" i="41" s="1"/>
  <c r="C885" i="41"/>
  <c r="D885" i="41" s="1"/>
  <c r="E885" i="41" s="1"/>
  <c r="C1128" i="41"/>
  <c r="D1128" i="41" s="1"/>
  <c r="E1128" i="41" s="1"/>
  <c r="C1210" i="41"/>
  <c r="D1210" i="41" s="1"/>
  <c r="E1210" i="41" s="1"/>
  <c r="C1109" i="41"/>
  <c r="D1109" i="41" s="1"/>
  <c r="C1012" i="41"/>
  <c r="D1012" i="41" s="1"/>
  <c r="E1012" i="41" s="1"/>
  <c r="C989" i="41"/>
  <c r="D989" i="41" s="1"/>
  <c r="E989" i="41" s="1"/>
  <c r="C817" i="41"/>
  <c r="D817" i="41" s="1"/>
  <c r="C750" i="41"/>
  <c r="D750" i="41" s="1"/>
  <c r="F750" i="41" s="1"/>
  <c r="C1066" i="41"/>
  <c r="D1066" i="41" s="1"/>
  <c r="F1066" i="41" s="1"/>
  <c r="C1113" i="41"/>
  <c r="D1113" i="41" s="1"/>
  <c r="E1113" i="41" s="1"/>
  <c r="C991" i="41"/>
  <c r="D991" i="41" s="1"/>
  <c r="F991" i="41" s="1"/>
  <c r="C1153" i="41"/>
  <c r="D1153" i="41" s="1"/>
  <c r="E1153" i="41" s="1"/>
  <c r="C909" i="41"/>
  <c r="D909" i="41" s="1"/>
  <c r="E909" i="41" s="1"/>
  <c r="C948" i="41"/>
  <c r="D948" i="41" s="1"/>
  <c r="C1290" i="41"/>
  <c r="D1290" i="41" s="1"/>
  <c r="E1290" i="41" s="1"/>
  <c r="C1260" i="41"/>
  <c r="D1260" i="41" s="1"/>
  <c r="F1260" i="41" s="1"/>
  <c r="C1251" i="41"/>
  <c r="D1251" i="41" s="1"/>
  <c r="E1251" i="41" s="1"/>
  <c r="C756" i="41"/>
  <c r="D756" i="41" s="1"/>
  <c r="C742" i="41"/>
  <c r="D742" i="41" s="1"/>
  <c r="C927" i="41"/>
  <c r="D927" i="41" s="1"/>
  <c r="E927" i="41" s="1"/>
  <c r="C1009" i="41"/>
  <c r="D1009" i="41" s="1"/>
  <c r="F1009" i="41" s="1"/>
  <c r="C1082" i="41"/>
  <c r="D1082" i="41" s="1"/>
  <c r="F1082" i="41" s="1"/>
  <c r="C767" i="41"/>
  <c r="D767" i="41" s="1"/>
  <c r="E767" i="41" s="1"/>
  <c r="C1189" i="41"/>
  <c r="D1189" i="41" s="1"/>
  <c r="F1189" i="41" s="1"/>
  <c r="C1261" i="41"/>
  <c r="D1261" i="41" s="1"/>
  <c r="C726" i="41"/>
  <c r="D726" i="41" s="1"/>
  <c r="F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F1221" i="41" s="1"/>
  <c r="C773" i="41"/>
  <c r="D773" i="41" s="1"/>
  <c r="E773" i="41" s="1"/>
  <c r="C1298" i="41"/>
  <c r="D1298" i="41" s="1"/>
  <c r="F1298" i="41" s="1"/>
  <c r="C1202" i="41"/>
  <c r="D1202" i="41" s="1"/>
  <c r="C1054" i="41"/>
  <c r="D1054" i="41" s="1"/>
  <c r="E1054" i="41" s="1"/>
  <c r="C1272" i="41"/>
  <c r="D1272" i="41" s="1"/>
  <c r="C1033" i="41"/>
  <c r="D1033" i="41" s="1"/>
  <c r="E1033" i="41" s="1"/>
  <c r="C990" i="41"/>
  <c r="D990" i="41" s="1"/>
  <c r="E990" i="41" s="1"/>
  <c r="C1070" i="41"/>
  <c r="D1070" i="41" s="1"/>
  <c r="E1070" i="41" s="1"/>
  <c r="C1313" i="41"/>
  <c r="D1313" i="41" s="1"/>
  <c r="E1313" i="41" s="1"/>
  <c r="C1177" i="41"/>
  <c r="D1177" i="41" s="1"/>
  <c r="F1177" i="41" s="1"/>
  <c r="C819" i="41"/>
  <c r="D819" i="41" s="1"/>
  <c r="E819" i="41" s="1"/>
  <c r="C1292" i="41"/>
  <c r="D1292" i="41" s="1"/>
  <c r="F1292" i="41" s="1"/>
  <c r="C884" i="41"/>
  <c r="D884" i="41" s="1"/>
  <c r="C887" i="41"/>
  <c r="D887" i="41" s="1"/>
  <c r="C1277" i="41"/>
  <c r="D1277" i="41" s="1"/>
  <c r="F1277" i="41" s="1"/>
  <c r="C1040" i="41"/>
  <c r="D1040" i="41" s="1"/>
  <c r="E1040" i="41" s="1"/>
  <c r="C1142" i="41"/>
  <c r="D1142" i="41" s="1"/>
  <c r="E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E1233" i="41" s="1"/>
  <c r="C1154" i="41"/>
  <c r="D1154" i="41" s="1"/>
  <c r="F1154" i="41" s="1"/>
  <c r="C843" i="41"/>
  <c r="D843" i="41" s="1"/>
  <c r="C749" i="41"/>
  <c r="D749" i="41" s="1"/>
  <c r="F749" i="41" s="1"/>
  <c r="C870" i="41"/>
  <c r="D870" i="41" s="1"/>
  <c r="C1190" i="41"/>
  <c r="D1190" i="41" s="1"/>
  <c r="F1190" i="41" s="1"/>
  <c r="C1168" i="41"/>
  <c r="D1168" i="41" s="1"/>
  <c r="F1168" i="41" s="1"/>
  <c r="C1245" i="41"/>
  <c r="D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F1320" i="41" s="1"/>
  <c r="C1218" i="41"/>
  <c r="D1218" i="41" s="1"/>
  <c r="E1218" i="41" s="1"/>
  <c r="C1132" i="41"/>
  <c r="D1132" i="41" s="1"/>
  <c r="F1132" i="41" s="1"/>
  <c r="C880" i="41"/>
  <c r="D880" i="41" s="1"/>
  <c r="E880" i="41" s="1"/>
  <c r="C1206" i="41"/>
  <c r="D1206" i="41" s="1"/>
  <c r="E1206" i="41" s="1"/>
  <c r="C1134" i="41"/>
  <c r="D1134" i="41" s="1"/>
  <c r="C823" i="41"/>
  <c r="D823" i="41" s="1"/>
  <c r="F823" i="41" s="1"/>
  <c r="C892" i="41"/>
  <c r="D892" i="41" s="1"/>
  <c r="C962" i="41"/>
  <c r="D962" i="41" s="1"/>
  <c r="F962" i="41" s="1"/>
  <c r="C1006" i="41"/>
  <c r="D1006" i="41" s="1"/>
  <c r="E1006" i="41" s="1"/>
  <c r="C1146" i="41"/>
  <c r="D1146" i="41" s="1"/>
  <c r="E1146" i="41" s="1"/>
  <c r="C908" i="41"/>
  <c r="D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F1164" i="41" s="1"/>
  <c r="C1237" i="41"/>
  <c r="D1237" i="41" s="1"/>
  <c r="C1147" i="41"/>
  <c r="D1147" i="41" s="1"/>
  <c r="C1143" i="41"/>
  <c r="D1143" i="41" s="1"/>
  <c r="C925" i="41"/>
  <c r="D925" i="41" s="1"/>
  <c r="E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F934" i="41" s="1"/>
  <c r="C864" i="41"/>
  <c r="D864" i="41" s="1"/>
  <c r="C876" i="41"/>
  <c r="D876" i="41" s="1"/>
  <c r="F876" i="41" s="1"/>
  <c r="C1083" i="41"/>
  <c r="D1083" i="41" s="1"/>
  <c r="C1037" i="41"/>
  <c r="D1037" i="41" s="1"/>
  <c r="C729" i="41"/>
  <c r="D729" i="41" s="1"/>
  <c r="E729" i="41" s="1"/>
  <c r="C1005" i="41"/>
  <c r="D1005" i="41" s="1"/>
  <c r="E1005" i="41" s="1"/>
  <c r="C1196" i="41"/>
  <c r="D1196" i="41" s="1"/>
  <c r="E1196" i="41" s="1"/>
  <c r="C1049" i="41"/>
  <c r="D1049" i="41" s="1"/>
  <c r="E1049" i="41" s="1"/>
  <c r="C1071" i="41"/>
  <c r="D1071" i="41" s="1"/>
  <c r="C924" i="41"/>
  <c r="D924" i="41" s="1"/>
  <c r="F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F1259" i="41" s="1"/>
  <c r="C1090" i="41"/>
  <c r="D1090" i="41" s="1"/>
  <c r="C790" i="41"/>
  <c r="D790" i="41" s="1"/>
  <c r="E790" i="41" s="1"/>
  <c r="C883" i="41"/>
  <c r="D883" i="41" s="1"/>
  <c r="E883" i="41" s="1"/>
  <c r="C1158" i="41"/>
  <c r="D1158" i="41" s="1"/>
  <c r="F1158" i="41" s="1"/>
  <c r="C1291" i="41"/>
  <c r="D1291" i="41" s="1"/>
  <c r="C1149" i="41"/>
  <c r="D1149" i="41" s="1"/>
  <c r="F1149" i="41" s="1"/>
  <c r="C821" i="41"/>
  <c r="D821" i="41" s="1"/>
  <c r="E821" i="41" s="1"/>
  <c r="C730" i="41"/>
  <c r="D730" i="41" s="1"/>
  <c r="C760" i="41"/>
  <c r="D760" i="41" s="1"/>
  <c r="E760" i="41" s="1"/>
  <c r="C1161" i="41"/>
  <c r="D1161" i="41" s="1"/>
  <c r="E1161" i="41" s="1"/>
  <c r="C816" i="41"/>
  <c r="D816" i="41" s="1"/>
  <c r="E816" i="41" s="1"/>
  <c r="C863" i="41"/>
  <c r="D863" i="41" s="1"/>
  <c r="F863" i="41" s="1"/>
  <c r="C976" i="41"/>
  <c r="D976" i="41" s="1"/>
  <c r="E976" i="41" s="1"/>
  <c r="C787" i="41"/>
  <c r="D787" i="41" s="1"/>
  <c r="E787" i="41" s="1"/>
  <c r="C1062" i="41"/>
  <c r="D1062" i="41" s="1"/>
  <c r="E1062" i="41" s="1"/>
  <c r="C1166" i="41"/>
  <c r="D1166" i="41" s="1"/>
  <c r="E1166" i="41" s="1"/>
  <c r="C1019" i="41"/>
  <c r="D1019" i="41" s="1"/>
  <c r="C981" i="41"/>
  <c r="D981" i="41" s="1"/>
  <c r="E981" i="41" s="1"/>
  <c r="C1034" i="41"/>
  <c r="D1034" i="41" s="1"/>
  <c r="C972" i="41"/>
  <c r="D972" i="41" s="1"/>
  <c r="C1053" i="41"/>
  <c r="D1053" i="41" s="1"/>
  <c r="E1053" i="41" s="1"/>
  <c r="C840" i="41"/>
  <c r="D840" i="41" s="1"/>
  <c r="E840" i="41" s="1"/>
  <c r="C1018" i="41"/>
  <c r="D1018" i="41" s="1"/>
  <c r="C1214" i="41"/>
  <c r="D1214" i="41" s="1"/>
  <c r="E1214" i="41" s="1"/>
  <c r="C839" i="41"/>
  <c r="D839" i="41" s="1"/>
  <c r="F839" i="41" s="1"/>
  <c r="C983" i="41"/>
  <c r="D983" i="41" s="1"/>
  <c r="E983" i="41" s="1"/>
  <c r="C777" i="41"/>
  <c r="D777" i="41" s="1"/>
  <c r="E777" i="41" s="1"/>
  <c r="C1185" i="41"/>
  <c r="D1185" i="41" s="1"/>
  <c r="E1185" i="41" s="1"/>
  <c r="C814" i="41"/>
  <c r="D814" i="41" s="1"/>
  <c r="E814" i="41" s="1"/>
  <c r="C1230" i="41"/>
  <c r="D1230" i="41" s="1"/>
  <c r="F1230" i="41" s="1"/>
  <c r="C1318" i="41"/>
  <c r="D1318" i="41" s="1"/>
  <c r="E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F1106" i="41" s="1"/>
  <c r="C1148" i="41"/>
  <c r="D1148" i="41" s="1"/>
  <c r="F1148" i="41" s="1"/>
  <c r="C886" i="41"/>
  <c r="D886" i="41" s="1"/>
  <c r="E886" i="41" s="1"/>
  <c r="C1076" i="41"/>
  <c r="D1076" i="41" s="1"/>
  <c r="E1076" i="41" s="1"/>
  <c r="C1111" i="41"/>
  <c r="D1111" i="41" s="1"/>
  <c r="C889" i="41"/>
  <c r="D889" i="41" s="1"/>
  <c r="E889" i="41" s="1"/>
  <c r="C1300" i="41"/>
  <c r="D1300" i="41" s="1"/>
  <c r="F1300" i="41" s="1"/>
  <c r="C1100" i="41"/>
  <c r="D1100" i="41" s="1"/>
  <c r="E1100" i="41" s="1"/>
  <c r="C793" i="41"/>
  <c r="D793" i="41" s="1"/>
  <c r="C1139" i="41"/>
  <c r="D1139" i="41" s="1"/>
  <c r="C1171" i="41"/>
  <c r="D1171" i="41" s="1"/>
  <c r="E1171" i="41" s="1"/>
  <c r="C979" i="41"/>
  <c r="D979" i="41" s="1"/>
  <c r="E979" i="41" s="1"/>
  <c r="C1254" i="41"/>
  <c r="D1254" i="41" s="1"/>
  <c r="E1254" i="41" s="1"/>
  <c r="C1246" i="41"/>
  <c r="D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E783" i="41" s="1"/>
  <c r="C807" i="41"/>
  <c r="D807" i="41" s="1"/>
  <c r="F807" i="41" s="1"/>
  <c r="C1211" i="41"/>
  <c r="D1211" i="41" s="1"/>
  <c r="C881" i="41"/>
  <c r="D881" i="41" s="1"/>
  <c r="C965" i="41"/>
  <c r="D965" i="41" s="1"/>
  <c r="C906" i="41"/>
  <c r="D906" i="41" s="1"/>
  <c r="F906" i="41" s="1"/>
  <c r="C1072" i="41"/>
  <c r="D1072" i="41" s="1"/>
  <c r="F1072" i="41" s="1"/>
  <c r="C1119" i="41"/>
  <c r="D1119" i="41" s="1"/>
  <c r="F1119" i="41" s="1"/>
  <c r="C1178" i="41"/>
  <c r="D1178" i="41" s="1"/>
  <c r="C919" i="41"/>
  <c r="D919" i="41" s="1"/>
  <c r="C1092" i="41"/>
  <c r="D1092" i="41" s="1"/>
  <c r="E1092" i="41" s="1"/>
  <c r="C1286" i="41"/>
  <c r="D1286" i="41" s="1"/>
  <c r="C1262" i="41"/>
  <c r="D1262" i="41" s="1"/>
  <c r="F1262" i="41" s="1"/>
  <c r="C918" i="41"/>
  <c r="D918" i="41" s="1"/>
  <c r="E918" i="41" s="1"/>
  <c r="C1137" i="41"/>
  <c r="D1137" i="41" s="1"/>
  <c r="C1179" i="41"/>
  <c r="D1179" i="41" s="1"/>
  <c r="E1179" i="41" s="1"/>
  <c r="C971" i="41"/>
  <c r="D971" i="41" s="1"/>
  <c r="C1240" i="41"/>
  <c r="D1240" i="41" s="1"/>
  <c r="E1240" i="41" s="1"/>
  <c r="C1186" i="41"/>
  <c r="D1186" i="41" s="1"/>
  <c r="F1186" i="41" s="1"/>
  <c r="C912" i="41"/>
  <c r="D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C838" i="41"/>
  <c r="D838" i="41" s="1"/>
  <c r="E838" i="41" s="1"/>
  <c r="C833" i="41"/>
  <c r="D833" i="41" s="1"/>
  <c r="F833" i="41" s="1"/>
  <c r="C828" i="41"/>
  <c r="D828" i="41" s="1"/>
  <c r="E828" i="41" s="1"/>
  <c r="C930" i="41"/>
  <c r="D930" i="41" s="1"/>
  <c r="E930" i="41" s="1"/>
  <c r="C1304" i="41"/>
  <c r="D1304" i="41" s="1"/>
  <c r="C978" i="41"/>
  <c r="D978" i="41" s="1"/>
  <c r="E978" i="41" s="1"/>
  <c r="C1244" i="41"/>
  <c r="D1244" i="41" s="1"/>
  <c r="E1244" i="41" s="1"/>
  <c r="C1047" i="41"/>
  <c r="D1047" i="41" s="1"/>
  <c r="E1047" i="41" s="1"/>
  <c r="C1236" i="41"/>
  <c r="D1236" i="41" s="1"/>
  <c r="C1193" i="41"/>
  <c r="D1193" i="41" s="1"/>
  <c r="E1193" i="41" s="1"/>
  <c r="C1268" i="41"/>
  <c r="D1268" i="41" s="1"/>
  <c r="C1091" i="41"/>
  <c r="D1091" i="41" s="1"/>
  <c r="E1091" i="41" s="1"/>
  <c r="C1032" i="41"/>
  <c r="D1032" i="41" s="1"/>
  <c r="C1124" i="41"/>
  <c r="D1124" i="41" s="1"/>
  <c r="C844" i="41"/>
  <c r="D844" i="41" s="1"/>
  <c r="C775" i="41"/>
  <c r="D775" i="41" s="1"/>
  <c r="E775" i="41" s="1"/>
  <c r="C1122" i="41"/>
  <c r="D1122" i="41" s="1"/>
  <c r="C873" i="41"/>
  <c r="D873" i="41" s="1"/>
  <c r="F873" i="41" s="1"/>
  <c r="C785" i="41"/>
  <c r="D785" i="41" s="1"/>
  <c r="C977" i="41"/>
  <c r="D977" i="41" s="1"/>
  <c r="C954" i="41"/>
  <c r="D954" i="41" s="1"/>
  <c r="E954" i="41" s="1"/>
  <c r="C1084" i="41"/>
  <c r="D1084" i="41" s="1"/>
  <c r="E1084" i="41" s="1"/>
  <c r="C741" i="41"/>
  <c r="D741" i="41" s="1"/>
  <c r="C928" i="41"/>
  <c r="D928" i="41" s="1"/>
  <c r="C820" i="41"/>
  <c r="D820" i="41" s="1"/>
  <c r="C1063" i="41"/>
  <c r="D1063" i="41" s="1"/>
  <c r="E1063" i="41" s="1"/>
  <c r="C1140" i="41"/>
  <c r="D1140" i="41" s="1"/>
  <c r="E1140" i="41" s="1"/>
  <c r="C812" i="41"/>
  <c r="D812" i="41" s="1"/>
  <c r="F812" i="41" s="1"/>
  <c r="C1271" i="41"/>
  <c r="D1271" i="41" s="1"/>
  <c r="C852" i="41"/>
  <c r="D852" i="41" s="1"/>
  <c r="E852" i="41" s="1"/>
  <c r="C1307" i="41"/>
  <c r="D1307" i="41" s="1"/>
  <c r="E1307" i="41" s="1"/>
  <c r="C1294" i="41"/>
  <c r="D1294" i="41" s="1"/>
  <c r="E1294" i="41" s="1"/>
  <c r="C1003" i="41"/>
  <c r="D1003" i="41" s="1"/>
  <c r="H12" i="54"/>
  <c r="I12" i="54"/>
  <c r="E11" i="54"/>
  <c r="L11" i="54"/>
  <c r="M11" i="54"/>
  <c r="L10" i="54"/>
  <c r="M10" i="54"/>
  <c r="D7" i="54"/>
  <c r="C13" i="54"/>
  <c r="D12" i="54"/>
  <c r="A14" i="54"/>
  <c r="O13" i="54"/>
  <c r="E726" i="41"/>
  <c r="E727" i="41"/>
  <c r="E731" i="41"/>
  <c r="E762" i="41"/>
  <c r="E1223" i="41"/>
  <c r="E858" i="41"/>
  <c r="E1082" i="41"/>
  <c r="E837" i="41"/>
  <c r="E1226" i="41"/>
  <c r="E822" i="41"/>
  <c r="E1131" i="41"/>
  <c r="E1269" i="41"/>
  <c r="E895" i="41"/>
  <c r="E963" i="41"/>
  <c r="E936" i="41"/>
  <c r="E882" i="41"/>
  <c r="E938" i="41"/>
  <c r="E992" i="41"/>
  <c r="E1160" i="41"/>
  <c r="E1048" i="41"/>
  <c r="F831" i="41"/>
  <c r="E951" i="41"/>
  <c r="E1235" i="41"/>
  <c r="F845" i="41"/>
  <c r="E920" i="41"/>
  <c r="E862" i="41"/>
  <c r="F762" i="41"/>
  <c r="E1028" i="41"/>
  <c r="E1035" i="41"/>
  <c r="E1205" i="41"/>
  <c r="E1115" i="41"/>
  <c r="E1116" i="41"/>
  <c r="E1285" i="41"/>
  <c r="I13" i="54"/>
  <c r="H13" i="54"/>
  <c r="E7" i="54"/>
  <c r="L7" i="54"/>
  <c r="E12" i="54"/>
  <c r="C14" i="54"/>
  <c r="D13" i="54"/>
  <c r="O14" i="54"/>
  <c r="A15" i="54"/>
  <c r="F1172" i="41"/>
  <c r="F1001" i="41"/>
  <c r="F1061" i="41"/>
  <c r="F1125" i="41"/>
  <c r="F963" i="41"/>
  <c r="F890" i="41"/>
  <c r="F1266" i="41"/>
  <c r="F1152" i="41"/>
  <c r="F1256" i="41"/>
  <c r="F1227" i="41"/>
  <c r="F1024" i="41"/>
  <c r="F1270" i="41"/>
  <c r="F862" i="41"/>
  <c r="F1028" i="41"/>
  <c r="F1293" i="41"/>
  <c r="F992" i="41"/>
  <c r="F938" i="41"/>
  <c r="F1248" i="41"/>
  <c r="F1241" i="41"/>
  <c r="F920" i="41"/>
  <c r="F1169" i="41"/>
  <c r="F975" i="41"/>
  <c r="F936" i="41"/>
  <c r="M7" i="54"/>
  <c r="I14" i="54"/>
  <c r="H14" i="54"/>
  <c r="L12" i="54"/>
  <c r="M12" i="54"/>
  <c r="D14" i="54"/>
  <c r="C15" i="54"/>
  <c r="E13" i="54"/>
  <c r="L13" i="54"/>
  <c r="O15" i="54"/>
  <c r="A16" i="54"/>
  <c r="M13" i="54"/>
  <c r="H15" i="54"/>
  <c r="I15" i="54"/>
  <c r="C16" i="54"/>
  <c r="D15" i="54"/>
  <c r="E14" i="54"/>
  <c r="O16" i="54"/>
  <c r="A17" i="54"/>
  <c r="E15" i="54"/>
  <c r="L15" i="54"/>
  <c r="M15" i="54"/>
  <c r="H16" i="54"/>
  <c r="I16" i="54"/>
  <c r="L14" i="54"/>
  <c r="M14" i="54"/>
  <c r="D16" i="54"/>
  <c r="C17" i="54"/>
  <c r="O17" i="54"/>
  <c r="A18" i="54"/>
  <c r="H17" i="54"/>
  <c r="I17" i="54"/>
  <c r="E16" i="54"/>
  <c r="L16" i="54"/>
  <c r="M16" i="54"/>
  <c r="D17" i="54"/>
  <c r="E17" i="54"/>
  <c r="C18" i="54"/>
  <c r="A19" i="54"/>
  <c r="O18" i="54"/>
  <c r="L17" i="54"/>
  <c r="M17" i="54"/>
  <c r="I18" i="54"/>
  <c r="H18" i="54"/>
  <c r="D18" i="54"/>
  <c r="C19" i="54"/>
  <c r="O19" i="54"/>
  <c r="A20" i="54"/>
  <c r="H19" i="54"/>
  <c r="I19" i="54"/>
  <c r="E18" i="54"/>
  <c r="L18" i="54"/>
  <c r="M18" i="54"/>
  <c r="D19" i="54"/>
  <c r="C20" i="54"/>
  <c r="A21" i="54"/>
  <c r="O20" i="54"/>
  <c r="E19" i="54"/>
  <c r="L19" i="54"/>
  <c r="M19" i="54"/>
  <c r="H20" i="54"/>
  <c r="I20" i="54"/>
  <c r="D20" i="54"/>
  <c r="C21" i="54"/>
  <c r="A22" i="54"/>
  <c r="O21" i="54"/>
  <c r="H21" i="54"/>
  <c r="I21" i="54"/>
  <c r="E20" i="54"/>
  <c r="L20" i="54"/>
  <c r="M20" i="54"/>
  <c r="C22" i="54"/>
  <c r="D21" i="54"/>
  <c r="A23" i="54"/>
  <c r="O22" i="54"/>
  <c r="I22" i="54"/>
  <c r="H22" i="54"/>
  <c r="E21" i="54"/>
  <c r="L21" i="54"/>
  <c r="M21" i="54"/>
  <c r="C23" i="54"/>
  <c r="D22" i="54"/>
  <c r="O23" i="54"/>
  <c r="A24" i="54"/>
  <c r="I23" i="54"/>
  <c r="H23" i="54"/>
  <c r="D23" i="54"/>
  <c r="C24" i="54"/>
  <c r="E22" i="54"/>
  <c r="O24" i="54"/>
  <c r="A25" i="54"/>
  <c r="L22" i="54"/>
  <c r="M22" i="54"/>
  <c r="H24" i="54"/>
  <c r="I24" i="54"/>
  <c r="E23" i="54"/>
  <c r="L23" i="54"/>
  <c r="M23" i="54"/>
  <c r="D24" i="54"/>
  <c r="C25" i="54"/>
  <c r="O25" i="54"/>
  <c r="A26" i="54"/>
  <c r="H25" i="54"/>
  <c r="I25" i="54"/>
  <c r="C26" i="54"/>
  <c r="D25" i="54"/>
  <c r="E24" i="54"/>
  <c r="O26" i="54"/>
  <c r="A27" i="54"/>
  <c r="E25" i="54"/>
  <c r="L25" i="54"/>
  <c r="M25" i="54"/>
  <c r="I26" i="54"/>
  <c r="H26" i="54"/>
  <c r="L24" i="54"/>
  <c r="M24" i="54"/>
  <c r="D26" i="54"/>
  <c r="C27" i="54"/>
  <c r="A28" i="54"/>
  <c r="O27" i="54"/>
  <c r="E26" i="54"/>
  <c r="L26" i="54"/>
  <c r="M26" i="54"/>
  <c r="I27" i="54"/>
  <c r="H27" i="54"/>
  <c r="D27" i="54"/>
  <c r="C28" i="54"/>
  <c r="A29" i="54"/>
  <c r="O28" i="54"/>
  <c r="H28" i="54"/>
  <c r="I28" i="54"/>
  <c r="E27" i="54"/>
  <c r="L27" i="54"/>
  <c r="M27" i="54"/>
  <c r="C29" i="54"/>
  <c r="D28" i="54"/>
  <c r="A30" i="54"/>
  <c r="O29" i="54"/>
  <c r="E28" i="54"/>
  <c r="L28" i="54"/>
  <c r="M28" i="54"/>
  <c r="H29" i="54"/>
  <c r="I29" i="54"/>
  <c r="C30" i="54"/>
  <c r="D29" i="54"/>
  <c r="O30" i="54"/>
  <c r="A31" i="54"/>
  <c r="I30" i="54"/>
  <c r="H30" i="54"/>
  <c r="E29" i="54"/>
  <c r="L29" i="54"/>
  <c r="D30" i="54"/>
  <c r="C31" i="54"/>
  <c r="A32" i="54"/>
  <c r="O32" i="54"/>
  <c r="O31" i="54"/>
  <c r="I31" i="54"/>
  <c r="H31" i="54"/>
  <c r="M29" i="54"/>
  <c r="D31" i="54"/>
  <c r="C32" i="54"/>
  <c r="E30" i="54"/>
  <c r="H32" i="54"/>
  <c r="I32" i="54"/>
  <c r="E31" i="54"/>
  <c r="L31" i="54"/>
  <c r="M31" i="54"/>
  <c r="L30" i="54"/>
  <c r="M30" i="54"/>
  <c r="D32" i="54"/>
  <c r="E32" i="54"/>
  <c r="L32" i="54"/>
  <c r="M32" i="54"/>
  <c r="M33" i="54"/>
  <c r="F1130" i="41" l="1"/>
  <c r="F970" i="41"/>
  <c r="F1222" i="41"/>
  <c r="E968" i="41"/>
  <c r="F904" i="41"/>
  <c r="F1059" i="41"/>
  <c r="F1142" i="41"/>
  <c r="F1060" i="41"/>
  <c r="E985" i="41"/>
  <c r="E1282" i="41"/>
  <c r="E1150" i="41"/>
  <c r="F1201" i="41"/>
  <c r="F960" i="41"/>
  <c r="E1192" i="41"/>
  <c r="E813" i="41"/>
  <c r="E786" i="41"/>
  <c r="E745" i="41"/>
  <c r="F1010" i="41"/>
  <c r="E1238" i="41"/>
  <c r="E748" i="41"/>
  <c r="E1103" i="41"/>
  <c r="E1135" i="41"/>
  <c r="E281" i="29"/>
  <c r="F1252" i="41"/>
  <c r="E929" i="41"/>
  <c r="F802" i="41"/>
  <c r="E1230" i="41"/>
  <c r="E1102" i="41"/>
  <c r="F724" i="41"/>
  <c r="E743" i="41"/>
  <c r="F997" i="41"/>
  <c r="E961" i="41"/>
  <c r="F1076" i="41"/>
  <c r="F842" i="41"/>
  <c r="F1069" i="41"/>
  <c r="F921" i="41"/>
  <c r="F1012" i="41"/>
  <c r="E949" i="41"/>
  <c r="E868" i="41"/>
  <c r="E825" i="41"/>
  <c r="F751" i="41"/>
  <c r="F278" i="29"/>
  <c r="E257" i="29"/>
  <c r="K66" i="11"/>
  <c r="K81" i="11"/>
  <c r="K82" i="11"/>
  <c r="K36" i="11"/>
  <c r="K31" i="11"/>
  <c r="K111" i="11"/>
  <c r="K91" i="11"/>
  <c r="K40" i="11"/>
  <c r="K127" i="11"/>
  <c r="K53" i="11"/>
  <c r="K49" i="11"/>
  <c r="K44" i="11"/>
  <c r="F297" i="29"/>
  <c r="K98" i="11"/>
  <c r="K71" i="11"/>
  <c r="K37" i="11"/>
  <c r="K106" i="11"/>
  <c r="K65" i="11"/>
  <c r="K27" i="11"/>
  <c r="K34" i="11"/>
  <c r="K92" i="11"/>
  <c r="K117" i="11"/>
  <c r="K128" i="11"/>
  <c r="K45" i="11"/>
  <c r="F1299" i="41"/>
  <c r="F1174" i="41"/>
  <c r="F932" i="41"/>
  <c r="F1044" i="41"/>
  <c r="E1194" i="41"/>
  <c r="E1155" i="41"/>
  <c r="E1316" i="41"/>
  <c r="K88" i="11"/>
  <c r="K61" i="11"/>
  <c r="K105" i="11"/>
  <c r="K97" i="11"/>
  <c r="K76" i="11"/>
  <c r="K29" i="11"/>
  <c r="K38" i="11"/>
  <c r="K62" i="11"/>
  <c r="K23" i="11"/>
  <c r="K17" i="11"/>
  <c r="K25" i="11"/>
  <c r="K67" i="11"/>
  <c r="K78" i="11"/>
  <c r="K118" i="11"/>
  <c r="K123" i="11"/>
  <c r="K19" i="11"/>
  <c r="K58" i="11"/>
  <c r="K43" i="11"/>
  <c r="F1094" i="41"/>
  <c r="E934" i="41"/>
  <c r="F1307" i="41"/>
  <c r="F1157" i="41"/>
  <c r="E1145" i="41"/>
  <c r="F1068" i="41"/>
  <c r="F944" i="41"/>
  <c r="E1292" i="41"/>
  <c r="E1280" i="41"/>
  <c r="F1258" i="41"/>
  <c r="F1257" i="41"/>
  <c r="F957" i="41"/>
  <c r="F911" i="41"/>
  <c r="F1212" i="41"/>
  <c r="F1127" i="41"/>
  <c r="F1107" i="41"/>
  <c r="F1098" i="41"/>
  <c r="E1105" i="41"/>
  <c r="E832" i="41"/>
  <c r="E1191" i="41"/>
  <c r="E847" i="41"/>
  <c r="E804" i="41"/>
  <c r="E1221" i="41"/>
  <c r="F717" i="41"/>
  <c r="E875" i="41"/>
  <c r="E1104" i="41"/>
  <c r="E1013" i="41"/>
  <c r="F758" i="41"/>
  <c r="E774" i="41"/>
  <c r="F1195" i="41"/>
  <c r="F1086" i="41"/>
  <c r="E1051" i="41"/>
  <c r="F759" i="41"/>
  <c r="E800" i="41"/>
  <c r="F1040" i="41"/>
  <c r="F1070" i="41"/>
  <c r="F1295" i="41"/>
  <c r="F939" i="41"/>
  <c r="F1027" i="41"/>
  <c r="F967" i="41"/>
  <c r="F1312" i="41"/>
  <c r="F811" i="41"/>
  <c r="E907" i="41"/>
  <c r="F776" i="41"/>
  <c r="E1168" i="41"/>
  <c r="F761" i="41"/>
  <c r="F733" i="41"/>
  <c r="E835" i="41"/>
  <c r="F801" i="41"/>
  <c r="F1184" i="41"/>
  <c r="E823" i="41"/>
  <c r="F1038" i="41"/>
  <c r="F947" i="41"/>
  <c r="F1097" i="41"/>
  <c r="F1242" i="41"/>
  <c r="F885" i="41"/>
  <c r="F1163" i="41"/>
  <c r="F1288" i="41"/>
  <c r="F1073" i="41"/>
  <c r="F1159" i="41"/>
  <c r="F1179" i="41"/>
  <c r="F1183" i="41"/>
  <c r="F956" i="41"/>
  <c r="E899" i="41"/>
  <c r="E1199" i="41"/>
  <c r="E850" i="41"/>
  <c r="E1014" i="41"/>
  <c r="E1066" i="41"/>
  <c r="E1106" i="41"/>
  <c r="E941" i="41"/>
  <c r="E914" i="41"/>
  <c r="E945" i="41"/>
  <c r="E1239" i="41"/>
  <c r="E1141" i="41"/>
  <c r="E752" i="41"/>
  <c r="F242" i="29"/>
  <c r="F1146" i="41"/>
  <c r="E1119" i="41"/>
  <c r="F1166" i="41"/>
  <c r="F861" i="41"/>
  <c r="F905" i="41"/>
  <c r="F1129" i="41"/>
  <c r="F981" i="41"/>
  <c r="F1118" i="41"/>
  <c r="F1046" i="41"/>
  <c r="F1234" i="41"/>
  <c r="F946" i="41"/>
  <c r="F866" i="41"/>
  <c r="F1120" i="41"/>
  <c r="F996" i="41"/>
  <c r="F909" i="41"/>
  <c r="F1016" i="41"/>
  <c r="F1254" i="41"/>
  <c r="F840" i="41"/>
  <c r="E1217" i="41"/>
  <c r="E1075" i="41"/>
  <c r="E1302" i="41"/>
  <c r="E1132" i="41"/>
  <c r="F738" i="41"/>
  <c r="F732" i="41"/>
  <c r="E926" i="41"/>
  <c r="E1276" i="41"/>
  <c r="F757" i="41"/>
  <c r="E1096" i="41"/>
  <c r="E1149" i="41"/>
  <c r="F775" i="41"/>
  <c r="F76" i="39"/>
  <c r="F838" i="41"/>
  <c r="F889" i="41"/>
  <c r="F886" i="41"/>
  <c r="F1231" i="41"/>
  <c r="F916" i="41"/>
  <c r="F1247" i="41"/>
  <c r="F978" i="41"/>
  <c r="F1255" i="41"/>
  <c r="E915" i="41"/>
  <c r="E1173" i="41"/>
  <c r="F312" i="29"/>
  <c r="F1091" i="41"/>
  <c r="F1026" i="41"/>
  <c r="E974" i="41"/>
  <c r="F240" i="29"/>
  <c r="F1207" i="41"/>
  <c r="E894" i="41"/>
  <c r="F806" i="41"/>
  <c r="F871" i="41"/>
  <c r="F1123" i="41"/>
  <c r="E1080" i="41"/>
  <c r="E1045" i="41"/>
  <c r="F933" i="41"/>
  <c r="F321" i="29"/>
  <c r="F337" i="29"/>
  <c r="F270" i="29"/>
  <c r="F980" i="41"/>
  <c r="F901" i="41"/>
  <c r="F830" i="41"/>
  <c r="F794" i="41"/>
  <c r="E969" i="41"/>
  <c r="E1151" i="41"/>
  <c r="F1114" i="41"/>
  <c r="F1042" i="41"/>
  <c r="F1193" i="41"/>
  <c r="F931" i="41"/>
  <c r="F1095" i="41"/>
  <c r="E1078" i="41"/>
  <c r="E1310" i="41"/>
  <c r="E1308" i="41"/>
  <c r="E719" i="41"/>
  <c r="F249" i="29"/>
  <c r="F1036" i="41"/>
  <c r="F1250" i="41"/>
  <c r="F1181" i="41"/>
  <c r="F1049" i="41"/>
  <c r="F1023" i="41"/>
  <c r="F1175" i="41"/>
  <c r="E1267" i="41"/>
  <c r="F799" i="41"/>
  <c r="E1204" i="41"/>
  <c r="F305" i="29"/>
  <c r="F795" i="41"/>
  <c r="E795" i="41"/>
  <c r="E900" i="41"/>
  <c r="F900" i="41"/>
  <c r="F848" i="41"/>
  <c r="E848" i="41"/>
  <c r="F771" i="41"/>
  <c r="E771" i="41"/>
  <c r="F723" i="41"/>
  <c r="E723" i="41"/>
  <c r="E1015" i="41"/>
  <c r="F1015" i="41"/>
  <c r="F870" i="41"/>
  <c r="E870" i="41"/>
  <c r="E742" i="41"/>
  <c r="F742" i="41"/>
  <c r="E1229" i="41"/>
  <c r="F1229" i="41"/>
  <c r="E1203" i="41"/>
  <c r="F1203" i="41"/>
  <c r="F1176" i="41"/>
  <c r="E1176" i="41"/>
  <c r="F1281" i="41"/>
  <c r="F841" i="41"/>
  <c r="E959" i="41"/>
  <c r="E1007" i="41"/>
  <c r="E1259" i="41"/>
  <c r="E797" i="41"/>
  <c r="E935" i="41"/>
  <c r="E740" i="41"/>
  <c r="E1139" i="41"/>
  <c r="F1139" i="41"/>
  <c r="E884" i="41"/>
  <c r="F884" i="41"/>
  <c r="E1311" i="41"/>
  <c r="F1311" i="41"/>
  <c r="E1041" i="41"/>
  <c r="F1041" i="41"/>
  <c r="E1209" i="41"/>
  <c r="F1209" i="41"/>
  <c r="E1093" i="41"/>
  <c r="F1093" i="41"/>
  <c r="E910" i="41"/>
  <c r="F910" i="41"/>
  <c r="F1188" i="41"/>
  <c r="E1188" i="41"/>
  <c r="E792" i="41"/>
  <c r="F792" i="41"/>
  <c r="F834" i="41"/>
  <c r="F903" i="41"/>
  <c r="F1283" i="41"/>
  <c r="F1088" i="41"/>
  <c r="E1232" i="41"/>
  <c r="F1138" i="41"/>
  <c r="E1138" i="41"/>
  <c r="F1062" i="41"/>
  <c r="F986" i="41"/>
  <c r="F987" i="41"/>
  <c r="F940" i="41"/>
  <c r="F1219" i="41"/>
  <c r="F1309" i="41"/>
  <c r="F1047" i="41"/>
  <c r="F1117" i="41"/>
  <c r="F1301" i="41"/>
  <c r="F855" i="41"/>
  <c r="E1170" i="41"/>
  <c r="F846" i="41"/>
  <c r="E809" i="41"/>
  <c r="E1300" i="41"/>
  <c r="E952" i="41"/>
  <c r="E876" i="41"/>
  <c r="E350" i="29"/>
  <c r="F307" i="29"/>
  <c r="F1297" i="41"/>
  <c r="F729" i="41"/>
  <c r="F299" i="29"/>
  <c r="F262" i="29"/>
  <c r="E320" i="29"/>
  <c r="H115" i="11"/>
  <c r="K115" i="11" s="1"/>
  <c r="F1052" i="41"/>
  <c r="F898" i="41"/>
  <c r="F715" i="41"/>
  <c r="F767" i="41"/>
  <c r="E1158" i="41"/>
  <c r="F238" i="29"/>
  <c r="E306" i="29"/>
  <c r="F253" i="29"/>
  <c r="E261" i="29"/>
  <c r="F229" i="29"/>
  <c r="F1206" i="41"/>
  <c r="F1196" i="41"/>
  <c r="F824" i="41"/>
  <c r="E805" i="41"/>
  <c r="E1177" i="41"/>
  <c r="F335" i="29"/>
  <c r="F315" i="29"/>
  <c r="E353" i="29"/>
  <c r="F234" i="29"/>
  <c r="K74" i="11"/>
  <c r="F808" i="41"/>
  <c r="E808" i="41"/>
  <c r="F1006" i="41"/>
  <c r="E839" i="41"/>
  <c r="E1317" i="41"/>
  <c r="F1317" i="41"/>
  <c r="E1067" i="41"/>
  <c r="F1067" i="41"/>
  <c r="E1008" i="41"/>
  <c r="F1008" i="41"/>
  <c r="F927" i="41"/>
  <c r="F1253" i="41"/>
  <c r="F1233" i="41"/>
  <c r="F1290" i="41"/>
  <c r="F953" i="41"/>
  <c r="F1263" i="41"/>
  <c r="F1210" i="41"/>
  <c r="F1185" i="41"/>
  <c r="F1216" i="41"/>
  <c r="F791" i="41"/>
  <c r="E865" i="41"/>
  <c r="E1064" i="41"/>
  <c r="E1298" i="41"/>
  <c r="E962" i="41"/>
  <c r="E863" i="41"/>
  <c r="F736" i="41"/>
  <c r="F784" i="41"/>
  <c r="E1264" i="41"/>
  <c r="E1021" i="41"/>
  <c r="E1189" i="41"/>
  <c r="E754" i="41"/>
  <c r="E750" i="41"/>
  <c r="E1072" i="41"/>
  <c r="F851" i="41"/>
  <c r="E851" i="41"/>
  <c r="E1000" i="41"/>
  <c r="F1000" i="41"/>
  <c r="F982" i="41"/>
  <c r="E1260" i="41"/>
  <c r="F972" i="41"/>
  <c r="E972" i="41"/>
  <c r="F782" i="41"/>
  <c r="E782" i="41"/>
  <c r="E770" i="41"/>
  <c r="F770" i="41"/>
  <c r="F1153" i="41"/>
  <c r="F1099" i="41"/>
  <c r="F1133" i="41"/>
  <c r="F1136" i="41"/>
  <c r="F1029" i="41"/>
  <c r="F1017" i="41"/>
  <c r="F1033" i="41"/>
  <c r="F753" i="41"/>
  <c r="F725" i="41"/>
  <c r="F1218" i="41"/>
  <c r="F1318" i="41"/>
  <c r="F1004" i="41"/>
  <c r="F1053" i="41"/>
  <c r="F891" i="41"/>
  <c r="F1198" i="41"/>
  <c r="F1314" i="41"/>
  <c r="F984" i="41"/>
  <c r="F1313" i="41"/>
  <c r="F1171" i="41"/>
  <c r="F773" i="41"/>
  <c r="E873" i="41"/>
  <c r="F721" i="41"/>
  <c r="E1154" i="41"/>
  <c r="E768" i="41"/>
  <c r="E749" i="41"/>
  <c r="E735" i="41"/>
  <c r="E1186" i="41"/>
  <c r="F1039" i="41"/>
  <c r="E1039" i="41"/>
  <c r="E1022" i="41"/>
  <c r="F1022" i="41"/>
  <c r="E1275" i="41"/>
  <c r="F1275" i="41"/>
  <c r="E888" i="41"/>
  <c r="F888" i="41"/>
  <c r="E897" i="41"/>
  <c r="F897" i="41"/>
  <c r="E747" i="41"/>
  <c r="F747" i="41"/>
  <c r="E356" i="29"/>
  <c r="F318" i="29"/>
  <c r="F256" i="29"/>
  <c r="F343" i="29"/>
  <c r="F279" i="29"/>
  <c r="I104" i="11"/>
  <c r="J21" i="11"/>
  <c r="E902" i="41"/>
  <c r="F902" i="41"/>
  <c r="E859" i="41"/>
  <c r="F859" i="41"/>
  <c r="E1108" i="41"/>
  <c r="F1108" i="41"/>
  <c r="F1037" i="41"/>
  <c r="E1037" i="41"/>
  <c r="E1272" i="41"/>
  <c r="F1272" i="41"/>
  <c r="E744" i="41"/>
  <c r="F744" i="41"/>
  <c r="E328" i="29"/>
  <c r="F328" i="29"/>
  <c r="F1030" i="41"/>
  <c r="E1030" i="41"/>
  <c r="E1245" i="41"/>
  <c r="F1245" i="41"/>
  <c r="F948" i="41"/>
  <c r="E948" i="41"/>
  <c r="F1002" i="41"/>
  <c r="F1100" i="41"/>
  <c r="F922" i="41"/>
  <c r="F1240" i="41"/>
  <c r="F983" i="41"/>
  <c r="F990" i="41"/>
  <c r="F1113" i="41"/>
  <c r="F1224" i="41"/>
  <c r="F1054" i="41"/>
  <c r="F1050" i="41"/>
  <c r="F1128" i="41"/>
  <c r="F1011" i="41"/>
  <c r="F1025" i="41"/>
  <c r="F1200" i="41"/>
  <c r="F789" i="41"/>
  <c r="E1265" i="41"/>
  <c r="E1315" i="41"/>
  <c r="E1009" i="41"/>
  <c r="F787" i="41"/>
  <c r="E958" i="41"/>
  <c r="E896" i="41"/>
  <c r="E1278" i="41"/>
  <c r="E829" i="41"/>
  <c r="E1320" i="41"/>
  <c r="E999" i="41"/>
  <c r="E1058" i="41"/>
  <c r="E1056" i="41"/>
  <c r="E826" i="41"/>
  <c r="E1277" i="41"/>
  <c r="E778" i="41"/>
  <c r="F272" i="29"/>
  <c r="H21" i="11"/>
  <c r="K21" i="11" s="1"/>
  <c r="J104" i="11"/>
  <c r="F1213" i="41"/>
  <c r="F1140" i="41"/>
  <c r="F1251" i="41"/>
  <c r="F1161" i="41"/>
  <c r="F1305" i="41"/>
  <c r="F1065" i="41"/>
  <c r="F1228" i="41"/>
  <c r="F994" i="41"/>
  <c r="F989" i="41"/>
  <c r="F1165" i="41"/>
  <c r="F913" i="41"/>
  <c r="E1287" i="41"/>
  <c r="E1319" i="41"/>
  <c r="F765" i="41"/>
  <c r="E1031" i="41"/>
  <c r="E964" i="41"/>
  <c r="E906" i="41"/>
  <c r="E739" i="41"/>
  <c r="E71" i="39"/>
  <c r="F231" i="29"/>
  <c r="E264" i="29"/>
  <c r="F973" i="41"/>
  <c r="F883" i="41"/>
  <c r="F1284" i="41"/>
  <c r="F998" i="41"/>
  <c r="F1279" i="41"/>
  <c r="F867" i="41"/>
  <c r="F918" i="41"/>
  <c r="F814" i="41"/>
  <c r="F728" i="41"/>
  <c r="F849" i="41"/>
  <c r="E1296" i="41"/>
  <c r="E1164" i="41"/>
  <c r="K113" i="11"/>
  <c r="K116" i="11"/>
  <c r="F965" i="41"/>
  <c r="E965" i="41"/>
  <c r="F785" i="41"/>
  <c r="E785" i="41"/>
  <c r="E1034" i="41"/>
  <c r="F1034" i="41"/>
  <c r="F1121" i="41"/>
  <c r="E1121" i="41"/>
  <c r="E1126" i="41"/>
  <c r="F1126" i="41"/>
  <c r="E1220" i="41"/>
  <c r="F1220" i="41"/>
  <c r="F798" i="41"/>
  <c r="E798" i="41"/>
  <c r="E340" i="29"/>
  <c r="F340" i="29"/>
  <c r="E943" i="41"/>
  <c r="F943" i="41"/>
  <c r="F1208" i="41"/>
  <c r="E1208" i="41"/>
  <c r="F1079" i="41"/>
  <c r="E1079" i="41"/>
  <c r="E942" i="41"/>
  <c r="F942" i="41"/>
  <c r="F769" i="41"/>
  <c r="E769" i="41"/>
  <c r="F259" i="29"/>
  <c r="E259" i="29"/>
  <c r="F245" i="29"/>
  <c r="E245" i="29"/>
  <c r="E323" i="29"/>
  <c r="F323" i="29"/>
  <c r="F1306" i="41"/>
  <c r="E1306" i="41"/>
  <c r="E988" i="41"/>
  <c r="F988" i="41"/>
  <c r="F764" i="41"/>
  <c r="E764" i="41"/>
  <c r="E303" i="29"/>
  <c r="F303" i="29"/>
  <c r="E235" i="29"/>
  <c r="F235" i="29"/>
  <c r="F1077" i="41"/>
  <c r="E1077" i="41"/>
  <c r="E1109" i="41"/>
  <c r="F1109" i="41"/>
  <c r="F66" i="39"/>
  <c r="E66" i="39"/>
  <c r="E274" i="29"/>
  <c r="F274" i="29"/>
  <c r="E298" i="29"/>
  <c r="F298" i="29"/>
  <c r="F1084" i="41"/>
  <c r="E833" i="41"/>
  <c r="E333" i="29"/>
  <c r="F284" i="29"/>
  <c r="F61" i="39"/>
  <c r="I136" i="11"/>
  <c r="K102" i="11"/>
  <c r="K51" i="11"/>
  <c r="F1244" i="41"/>
  <c r="J136" i="11"/>
  <c r="K103" i="11"/>
  <c r="E854" i="41"/>
  <c r="F854" i="41"/>
  <c r="E892" i="41"/>
  <c r="F892" i="41"/>
  <c r="F1032" i="41"/>
  <c r="E1032" i="41"/>
  <c r="E971" i="41"/>
  <c r="F971" i="41"/>
  <c r="E1143" i="41"/>
  <c r="F1143" i="41"/>
  <c r="F241" i="29"/>
  <c r="E241" i="29"/>
  <c r="F1092" i="41"/>
  <c r="F1214" i="41"/>
  <c r="F1043" i="41"/>
  <c r="F1294" i="41"/>
  <c r="F879" i="41"/>
  <c r="F1162" i="41"/>
  <c r="F930" i="41"/>
  <c r="F1063" i="41"/>
  <c r="F790" i="41"/>
  <c r="E812" i="41"/>
  <c r="E924" i="41"/>
  <c r="E1246" i="41"/>
  <c r="F1246" i="41"/>
  <c r="F311" i="29"/>
  <c r="E311" i="29"/>
  <c r="E250" i="29"/>
  <c r="F250" i="29"/>
  <c r="E233" i="29"/>
  <c r="F233" i="29"/>
  <c r="E878" i="41"/>
  <c r="F878" i="41"/>
  <c r="E853" i="41"/>
  <c r="F853" i="41"/>
  <c r="F877" i="41"/>
  <c r="F810" i="41"/>
  <c r="E807" i="41"/>
  <c r="E864" i="41"/>
  <c r="F864" i="41"/>
  <c r="E1225" i="41"/>
  <c r="F1225" i="41"/>
  <c r="F285" i="29"/>
  <c r="E285" i="29"/>
  <c r="E308" i="29"/>
  <c r="F308" i="29"/>
  <c r="E228" i="29"/>
  <c r="F1112" i="41"/>
  <c r="F976" i="41"/>
  <c r="F777" i="41"/>
  <c r="F880" i="41"/>
  <c r="F925" i="41"/>
  <c r="F1005" i="41"/>
  <c r="F954" i="41"/>
  <c r="F766" i="41"/>
  <c r="E991" i="41"/>
  <c r="F760" i="41"/>
  <c r="E714" i="41"/>
  <c r="F714" i="41"/>
  <c r="F280" i="29"/>
  <c r="E280" i="29"/>
  <c r="F368" i="29"/>
  <c r="J15" i="11"/>
  <c r="K108" i="11"/>
  <c r="F325" i="29"/>
  <c r="E919" i="41"/>
  <c r="F919" i="41"/>
  <c r="E1289" i="41"/>
  <c r="F1289" i="41"/>
  <c r="F1249" i="41"/>
  <c r="E1249" i="41"/>
  <c r="F1057" i="41"/>
  <c r="E1057" i="41"/>
  <c r="F1167" i="41"/>
  <c r="E1167" i="41"/>
  <c r="F345" i="29"/>
  <c r="E345" i="29"/>
  <c r="E357" i="29"/>
  <c r="F357" i="29"/>
  <c r="F352" i="29"/>
  <c r="E352" i="29"/>
  <c r="E301" i="29"/>
  <c r="F301" i="29"/>
  <c r="E263" i="29"/>
  <c r="F263" i="29"/>
  <c r="E287" i="29"/>
  <c r="F287" i="29"/>
  <c r="E912" i="41"/>
  <c r="F912" i="41"/>
  <c r="E1020" i="41"/>
  <c r="F1020" i="41"/>
  <c r="E843" i="41"/>
  <c r="F843" i="41"/>
  <c r="E818" i="41"/>
  <c r="F818" i="41"/>
  <c r="E869" i="41"/>
  <c r="F869" i="41"/>
  <c r="E1074" i="41"/>
  <c r="F1074" i="41"/>
  <c r="E1236" i="41"/>
  <c r="F1236" i="41"/>
  <c r="F793" i="41"/>
  <c r="E793" i="41"/>
  <c r="E1018" i="41"/>
  <c r="F1018" i="41"/>
  <c r="E763" i="41"/>
  <c r="F763" i="41"/>
  <c r="E872" i="41"/>
  <c r="F872" i="41"/>
  <c r="E827" i="41"/>
  <c r="F827" i="41"/>
  <c r="F1101" i="41"/>
  <c r="E1101" i="41"/>
  <c r="F995" i="41"/>
  <c r="E995" i="41"/>
  <c r="E917" i="41"/>
  <c r="F917" i="41"/>
  <c r="E993" i="41"/>
  <c r="F993" i="41"/>
  <c r="F955" i="41"/>
  <c r="E955" i="41"/>
  <c r="E1144" i="41"/>
  <c r="F1144" i="41"/>
  <c r="E716" i="41"/>
  <c r="F716" i="41"/>
  <c r="E755" i="41"/>
  <c r="F755" i="41"/>
  <c r="E1211" i="41"/>
  <c r="F1211" i="41"/>
  <c r="F1019" i="41"/>
  <c r="E1019" i="41"/>
  <c r="E937" i="41"/>
  <c r="F937" i="41"/>
  <c r="E1197" i="41"/>
  <c r="F1197" i="41"/>
  <c r="E1274" i="41"/>
  <c r="F1274" i="41"/>
  <c r="F874" i="41"/>
  <c r="E874" i="41"/>
  <c r="F1110" i="41"/>
  <c r="F1055" i="41"/>
  <c r="E950" i="41"/>
  <c r="E1262" i="41"/>
  <c r="F1304" i="41"/>
  <c r="E1304" i="41"/>
  <c r="F979" i="41"/>
  <c r="E722" i="41"/>
  <c r="E928" i="41"/>
  <c r="F928" i="41"/>
  <c r="E1124" i="41"/>
  <c r="F1124" i="41"/>
  <c r="F1268" i="41"/>
  <c r="E1268" i="41"/>
  <c r="E746" i="41"/>
  <c r="F746" i="41"/>
  <c r="F730" i="41"/>
  <c r="E730" i="41"/>
  <c r="E1090" i="41"/>
  <c r="F1090" i="41"/>
  <c r="E1147" i="41"/>
  <c r="F1147" i="41"/>
  <c r="F1156" i="41"/>
  <c r="E1156" i="41"/>
  <c r="E908" i="41"/>
  <c r="F908" i="41"/>
  <c r="E1134" i="41"/>
  <c r="F1134" i="41"/>
  <c r="E815" i="41"/>
  <c r="F815" i="41"/>
  <c r="E1303" i="41"/>
  <c r="F1303" i="41"/>
  <c r="F1243" i="41"/>
  <c r="E1243" i="41"/>
  <c r="E1271" i="41"/>
  <c r="F1271" i="41"/>
  <c r="F1071" i="41"/>
  <c r="E1071" i="41"/>
  <c r="F788" i="41"/>
  <c r="F796" i="41"/>
  <c r="E1190" i="41"/>
  <c r="E1148" i="41"/>
  <c r="E772" i="41"/>
  <c r="E1003" i="41"/>
  <c r="F1003" i="41"/>
  <c r="E881" i="41"/>
  <c r="F881" i="41"/>
  <c r="F1083" i="41"/>
  <c r="E1083" i="41"/>
  <c r="E1089" i="41"/>
  <c r="F1089" i="41"/>
  <c r="F1215" i="41"/>
  <c r="E1215" i="41"/>
  <c r="F887" i="41"/>
  <c r="E887" i="41"/>
  <c r="E1202" i="41"/>
  <c r="F1202" i="41"/>
  <c r="E737" i="41"/>
  <c r="F737" i="41"/>
  <c r="F1182" i="41"/>
  <c r="E1182" i="41"/>
  <c r="E1261" i="41"/>
  <c r="F1261" i="41"/>
  <c r="E756" i="41"/>
  <c r="F756" i="41"/>
  <c r="E817" i="41"/>
  <c r="F817" i="41"/>
  <c r="E1180" i="41"/>
  <c r="F1180" i="41"/>
  <c r="F780" i="41"/>
  <c r="E780" i="41"/>
  <c r="E1187" i="41"/>
  <c r="F1187" i="41"/>
  <c r="E734" i="41"/>
  <c r="F734" i="41"/>
  <c r="E923" i="41"/>
  <c r="F923" i="41"/>
  <c r="F1085" i="41"/>
  <c r="E1085" i="41"/>
  <c r="E65" i="39"/>
  <c r="F65" i="39"/>
  <c r="F269" i="29"/>
  <c r="E269" i="29"/>
  <c r="F258" i="29"/>
  <c r="E258" i="29"/>
  <c r="E322" i="29"/>
  <c r="F322" i="29"/>
  <c r="F265" i="29"/>
  <c r="E265" i="29"/>
  <c r="E309" i="29"/>
  <c r="F309" i="29"/>
  <c r="F276" i="29"/>
  <c r="E276" i="29"/>
  <c r="F232" i="29"/>
  <c r="E232" i="29"/>
  <c r="E57" i="39"/>
  <c r="F57" i="39"/>
  <c r="F36" i="39" s="1"/>
  <c r="E63" i="39"/>
  <c r="F63" i="39"/>
  <c r="E336" i="29"/>
  <c r="F336" i="29"/>
  <c r="E67" i="39"/>
  <c r="F67" i="39"/>
  <c r="E365" i="29"/>
  <c r="F365" i="29"/>
  <c r="F341" i="29"/>
  <c r="E341" i="29"/>
  <c r="E295" i="29"/>
  <c r="F295" i="29"/>
  <c r="E237" i="29"/>
  <c r="F237" i="29"/>
  <c r="E247" i="29"/>
  <c r="F247" i="29"/>
  <c r="E304" i="29"/>
  <c r="F304" i="29"/>
  <c r="F282" i="29"/>
  <c r="E282" i="29"/>
  <c r="F288" i="29"/>
  <c r="E288" i="29"/>
  <c r="F271" i="29"/>
  <c r="E271" i="29"/>
  <c r="F75" i="39"/>
  <c r="E75" i="39"/>
  <c r="E246" i="29"/>
  <c r="F246" i="29"/>
  <c r="E72" i="39"/>
  <c r="F72" i="39"/>
  <c r="E330" i="29"/>
  <c r="F330" i="29"/>
  <c r="F372" i="29"/>
  <c r="E372" i="29"/>
  <c r="E300" i="29"/>
  <c r="F300" i="29"/>
  <c r="F260" i="29"/>
  <c r="E260" i="29"/>
  <c r="F316" i="29"/>
  <c r="E316" i="29"/>
  <c r="E275" i="29"/>
  <c r="F275" i="29"/>
  <c r="F59" i="39"/>
  <c r="E59" i="39"/>
  <c r="K32" i="11"/>
  <c r="F371" i="29"/>
  <c r="F69" i="39"/>
  <c r="F339" i="29"/>
  <c r="E236" i="29"/>
  <c r="F244" i="29"/>
  <c r="F243" i="29"/>
  <c r="K93" i="11"/>
  <c r="K114" i="11"/>
  <c r="F348" i="29"/>
  <c r="F294" i="29"/>
  <c r="F283" i="29"/>
  <c r="E273" i="29"/>
  <c r="E268" i="29"/>
  <c r="F314" i="29"/>
  <c r="E239" i="29"/>
  <c r="F310" i="29"/>
  <c r="F296" i="29"/>
  <c r="F227" i="29"/>
  <c r="K79" i="11"/>
  <c r="K35" i="11"/>
  <c r="K132" i="11"/>
  <c r="K55" i="11"/>
  <c r="K47" i="11"/>
  <c r="E741" i="41"/>
  <c r="F741" i="41"/>
  <c r="E977" i="41"/>
  <c r="F977" i="41"/>
  <c r="E1122" i="41"/>
  <c r="F1122" i="41"/>
  <c r="E1137" i="41"/>
  <c r="F1137" i="41"/>
  <c r="E1286" i="41"/>
  <c r="F1286" i="41"/>
  <c r="E1178" i="41"/>
  <c r="F1178" i="41"/>
  <c r="E1081" i="41"/>
  <c r="F1081" i="41"/>
  <c r="F893" i="41"/>
  <c r="E893" i="41"/>
  <c r="E1291" i="41"/>
  <c r="F1291" i="41"/>
  <c r="E1237" i="41"/>
  <c r="F1237" i="41"/>
  <c r="F779" i="41"/>
  <c r="E779" i="41"/>
  <c r="E1087" i="41"/>
  <c r="F1087" i="41"/>
  <c r="E1273" i="41"/>
  <c r="F1273" i="41"/>
  <c r="E966" i="41"/>
  <c r="F966" i="41"/>
  <c r="E820" i="41"/>
  <c r="F820" i="41"/>
  <c r="E1111" i="41"/>
  <c r="F1111" i="41"/>
  <c r="E844" i="41"/>
  <c r="F844" i="41"/>
  <c r="E370" i="29"/>
  <c r="F370" i="29"/>
  <c r="F344" i="29"/>
  <c r="E344" i="29"/>
  <c r="E359" i="29"/>
  <c r="E74" i="39"/>
  <c r="F74" i="39"/>
  <c r="E64" i="39"/>
  <c r="F64" i="39"/>
  <c r="F358" i="29"/>
  <c r="E358" i="29"/>
  <c r="E73" i="39"/>
  <c r="F73" i="39"/>
  <c r="E349" i="29"/>
  <c r="F349" i="29"/>
  <c r="E347" i="29"/>
  <c r="E346" i="29"/>
  <c r="F70" i="39"/>
  <c r="E70" i="39"/>
  <c r="E342" i="29"/>
  <c r="F342" i="29"/>
  <c r="F351" i="29"/>
  <c r="E351" i="29"/>
  <c r="E361" i="29"/>
  <c r="F361" i="29"/>
  <c r="E362" i="29"/>
  <c r="F360" i="29"/>
  <c r="E360" i="29"/>
  <c r="E369" i="29"/>
  <c r="F369" i="29"/>
  <c r="E255" i="29"/>
  <c r="F255" i="29"/>
  <c r="E289" i="29"/>
  <c r="F289" i="29"/>
  <c r="E286" i="29"/>
  <c r="F286" i="29"/>
  <c r="K16" i="11"/>
  <c r="E62" i="39"/>
  <c r="F62" i="39"/>
  <c r="E291" i="29"/>
  <c r="E58" i="39"/>
  <c r="F58" i="39"/>
  <c r="F354" i="29"/>
  <c r="E327" i="29"/>
  <c r="F327" i="29"/>
  <c r="E363" i="29"/>
  <c r="F252" i="29"/>
  <c r="E252" i="29"/>
  <c r="E302" i="29"/>
  <c r="F302" i="29"/>
  <c r="F373" i="29"/>
  <c r="F68" i="39"/>
  <c r="F364" i="29"/>
  <c r="E355" i="29"/>
  <c r="F355" i="29"/>
  <c r="E334" i="29"/>
  <c r="F334" i="29"/>
  <c r="F319" i="29"/>
  <c r="E319" i="29"/>
  <c r="E226" i="29"/>
  <c r="F226" i="29"/>
  <c r="E266" i="29"/>
  <c r="F266" i="29"/>
  <c r="F225" i="29"/>
  <c r="E225" i="29"/>
  <c r="K100" i="11"/>
  <c r="K75" i="11"/>
  <c r="K15" i="29"/>
  <c r="K94" i="11"/>
  <c r="K39" i="11"/>
  <c r="K57" i="11"/>
  <c r="E251" i="29"/>
  <c r="E277" i="29"/>
  <c r="J134" i="11"/>
  <c r="K134" i="11" s="1"/>
  <c r="K85" i="11"/>
  <c r="K83" i="11"/>
  <c r="F317" i="29"/>
  <c r="E267" i="29"/>
  <c r="F254" i="29"/>
  <c r="K96" i="11"/>
  <c r="K60" i="11"/>
  <c r="J36" i="39"/>
  <c r="H36" i="39"/>
  <c r="H15" i="11"/>
  <c r="K89" i="11"/>
  <c r="K87" i="11"/>
  <c r="K99" i="11"/>
  <c r="K112" i="11"/>
  <c r="H20" i="11"/>
  <c r="K20" i="11" s="1"/>
  <c r="K104" i="11" l="1"/>
  <c r="F228" i="29"/>
  <c r="F60" i="39"/>
  <c r="F18" i="39" s="1"/>
  <c r="F346" i="29"/>
  <c r="F836" i="41"/>
  <c r="I138" i="11"/>
  <c r="I139" i="11" s="1"/>
  <c r="I140" i="11" s="1"/>
  <c r="F291" i="29"/>
  <c r="F718" i="41"/>
  <c r="F781" i="41"/>
  <c r="F821" i="41"/>
  <c r="K136" i="11"/>
  <c r="F783" i="41"/>
  <c r="F720" i="41"/>
  <c r="F822" i="41"/>
  <c r="F819" i="41"/>
  <c r="F362" i="29"/>
  <c r="K36" i="39"/>
  <c r="F347" i="29"/>
  <c r="F837" i="41"/>
  <c r="F828" i="41"/>
  <c r="K15" i="11"/>
  <c r="H138" i="11"/>
  <c r="C24" i="39"/>
  <c r="F856" i="41"/>
  <c r="F852" i="41"/>
  <c r="F860" i="41"/>
  <c r="F367" i="29"/>
  <c r="F338" i="29"/>
  <c r="F230" i="29"/>
  <c r="F331" i="29"/>
  <c r="F326" i="29"/>
  <c r="F332" i="29"/>
  <c r="F329" i="29"/>
  <c r="F293" i="29"/>
  <c r="F313" i="29"/>
  <c r="F366" i="29"/>
  <c r="F857" i="41"/>
  <c r="F803" i="41"/>
  <c r="F816" i="41"/>
  <c r="C26" i="39" l="1"/>
  <c r="F22" i="39"/>
  <c r="F23" i="39"/>
  <c r="C25" i="39"/>
  <c r="G25" i="39" s="1"/>
  <c r="F21" i="39"/>
  <c r="C32" i="39"/>
  <c r="C35" i="39"/>
  <c r="B35" i="39" s="1"/>
  <c r="E35" i="39" s="1"/>
  <c r="F26" i="39"/>
  <c r="F33" i="39"/>
  <c r="C21" i="39"/>
  <c r="C29" i="39"/>
  <c r="F30" i="39"/>
  <c r="C23" i="39"/>
  <c r="C28" i="39"/>
  <c r="C22" i="39"/>
  <c r="C19" i="39"/>
  <c r="G19" i="39" s="1"/>
  <c r="F17" i="39"/>
  <c r="F28" i="39"/>
  <c r="F29" i="39"/>
  <c r="F16" i="39"/>
  <c r="F19" i="39"/>
  <c r="C18" i="39"/>
  <c r="F31" i="39"/>
  <c r="C17" i="39"/>
  <c r="B17" i="39" s="1"/>
  <c r="E17" i="39" s="1"/>
  <c r="F32" i="39"/>
  <c r="F24" i="39"/>
  <c r="C31" i="39"/>
  <c r="C30" i="39"/>
  <c r="G30" i="39" s="1"/>
  <c r="F35" i="39"/>
  <c r="C27" i="39"/>
  <c r="F25" i="39"/>
  <c r="C16" i="39"/>
  <c r="D16" i="39" s="1"/>
  <c r="C20" i="39"/>
  <c r="B20" i="39" s="1"/>
  <c r="E20" i="39" s="1"/>
  <c r="F34" i="39"/>
  <c r="F20" i="39"/>
  <c r="C34" i="39"/>
  <c r="G34" i="39" s="1"/>
  <c r="C33" i="39"/>
  <c r="G33" i="39" s="1"/>
  <c r="F27" i="39"/>
  <c r="C12" i="41"/>
  <c r="G12" i="41" s="1"/>
  <c r="F13" i="41"/>
  <c r="C13" i="41"/>
  <c r="B13" i="41" s="1"/>
  <c r="F12" i="41"/>
  <c r="D35" i="39"/>
  <c r="C619" i="41"/>
  <c r="B619" i="41" s="1"/>
  <c r="F19" i="29"/>
  <c r="C99" i="29"/>
  <c r="G99" i="29" s="1"/>
  <c r="F238" i="41"/>
  <c r="C413" i="41"/>
  <c r="C574" i="41"/>
  <c r="F556" i="41"/>
  <c r="C113" i="41"/>
  <c r="C391" i="41"/>
  <c r="F204" i="41"/>
  <c r="F496" i="41"/>
  <c r="F60" i="41"/>
  <c r="C330" i="41"/>
  <c r="F413" i="41"/>
  <c r="F125" i="41"/>
  <c r="C474" i="41"/>
  <c r="F99" i="41"/>
  <c r="C301" i="41"/>
  <c r="F598" i="41"/>
  <c r="F380" i="41"/>
  <c r="F628" i="41"/>
  <c r="F15" i="41"/>
  <c r="C31" i="41"/>
  <c r="C602" i="41"/>
  <c r="F135" i="41"/>
  <c r="D22" i="39"/>
  <c r="G22" i="39"/>
  <c r="B22" i="39"/>
  <c r="E22" i="39" s="1"/>
  <c r="F198" i="41"/>
  <c r="C165" i="41"/>
  <c r="F89" i="41"/>
  <c r="F501" i="41"/>
  <c r="F77" i="41"/>
  <c r="F446" i="41"/>
  <c r="F696" i="41"/>
  <c r="C587" i="41"/>
  <c r="C138" i="41"/>
  <c r="F228" i="41"/>
  <c r="F536" i="41"/>
  <c r="F480" i="41"/>
  <c r="F411" i="41"/>
  <c r="C513" i="41"/>
  <c r="C20" i="41"/>
  <c r="F267" i="41"/>
  <c r="C535" i="41"/>
  <c r="F416" i="41"/>
  <c r="F677" i="41"/>
  <c r="F317" i="41"/>
  <c r="F297" i="41"/>
  <c r="F463" i="41"/>
  <c r="F432" i="41"/>
  <c r="F487" i="41"/>
  <c r="C494" i="41"/>
  <c r="F37" i="41"/>
  <c r="F246" i="41"/>
  <c r="C409" i="41"/>
  <c r="F511" i="41"/>
  <c r="C42" i="41"/>
  <c r="F663" i="41"/>
  <c r="C198" i="41"/>
  <c r="F231" i="41"/>
  <c r="F479" i="41"/>
  <c r="F76" i="41"/>
  <c r="F325" i="41"/>
  <c r="C542" i="41"/>
  <c r="F203" i="41"/>
  <c r="F621" i="41"/>
  <c r="C179" i="41"/>
  <c r="F438" i="41"/>
  <c r="F67" i="41"/>
  <c r="C128" i="41"/>
  <c r="C133" i="41"/>
  <c r="F309" i="41"/>
  <c r="C516" i="41"/>
  <c r="F398" i="41"/>
  <c r="F612" i="41"/>
  <c r="C19" i="41"/>
  <c r="C442" i="41"/>
  <c r="F47" i="41"/>
  <c r="C628" i="41"/>
  <c r="D20" i="39"/>
  <c r="F351" i="41"/>
  <c r="C396" i="41"/>
  <c r="F573" i="41"/>
  <c r="C675" i="41"/>
  <c r="F78" i="29"/>
  <c r="F86" i="29"/>
  <c r="F87" i="29"/>
  <c r="F32" i="29"/>
  <c r="C150" i="29"/>
  <c r="C119" i="29"/>
  <c r="C105" i="29"/>
  <c r="C137" i="29"/>
  <c r="C113" i="29"/>
  <c r="F111" i="29"/>
  <c r="C81" i="29"/>
  <c r="C133" i="29"/>
  <c r="C38" i="29"/>
  <c r="C46" i="29"/>
  <c r="C153" i="29"/>
  <c r="F158" i="29"/>
  <c r="F84" i="29"/>
  <c r="C59" i="29"/>
  <c r="C26" i="29"/>
  <c r="F153" i="29"/>
  <c r="C31" i="29"/>
  <c r="F46" i="29"/>
  <c r="J135" i="11"/>
  <c r="C467" i="41"/>
  <c r="C627" i="41"/>
  <c r="C552" i="41"/>
  <c r="F579" i="41"/>
  <c r="F196" i="41"/>
  <c r="C526" i="41"/>
  <c r="F261" i="41"/>
  <c r="F492" i="41"/>
  <c r="F592" i="41"/>
  <c r="F154" i="41"/>
  <c r="F66" i="41"/>
  <c r="C616" i="41"/>
  <c r="F528" i="41"/>
  <c r="F343" i="41"/>
  <c r="C308" i="41"/>
  <c r="C246" i="41"/>
  <c r="F264" i="41"/>
  <c r="C566" i="41"/>
  <c r="F131" i="41"/>
  <c r="C603" i="41"/>
  <c r="F315" i="41"/>
  <c r="F530" i="41"/>
  <c r="F70" i="41"/>
  <c r="F168" i="41"/>
  <c r="C313" i="41"/>
  <c r="F253" i="41"/>
  <c r="C643" i="41"/>
  <c r="F167" i="41"/>
  <c r="F616" i="41"/>
  <c r="C531" i="41"/>
  <c r="F201" i="41"/>
  <c r="C73" i="41"/>
  <c r="C206" i="41"/>
  <c r="F464" i="41"/>
  <c r="F436" i="41"/>
  <c r="F127" i="41"/>
  <c r="C77" i="41"/>
  <c r="C252" i="41"/>
  <c r="C517" i="41"/>
  <c r="F506" i="41"/>
  <c r="C358" i="41"/>
  <c r="C598" i="41"/>
  <c r="F176" i="41"/>
  <c r="F251" i="41"/>
  <c r="F484" i="41"/>
  <c r="F602" i="41"/>
  <c r="C591" i="41"/>
  <c r="C576" i="41"/>
  <c r="F676" i="41"/>
  <c r="D30" i="39"/>
  <c r="F597" i="41"/>
  <c r="F626" i="41"/>
  <c r="F527" i="41"/>
  <c r="F269" i="41"/>
  <c r="F68" i="41"/>
  <c r="C692" i="41"/>
  <c r="C614" i="41"/>
  <c r="C94" i="41"/>
  <c r="F451" i="41"/>
  <c r="C641" i="41"/>
  <c r="C389" i="41"/>
  <c r="F38" i="41"/>
  <c r="F711" i="41"/>
  <c r="F248" i="41"/>
  <c r="C399" i="41"/>
  <c r="F59" i="41"/>
  <c r="F595" i="41"/>
  <c r="C324" i="41"/>
  <c r="F535" i="41"/>
  <c r="C155" i="41"/>
  <c r="F710" i="41"/>
  <c r="C701" i="41"/>
  <c r="F562" i="41"/>
  <c r="C613" i="41"/>
  <c r="C35" i="41"/>
  <c r="F28" i="41"/>
  <c r="F368" i="41"/>
  <c r="C484" i="41"/>
  <c r="C197" i="41"/>
  <c r="F354" i="41"/>
  <c r="C366" i="41"/>
  <c r="F520" i="41"/>
  <c r="C310" i="41"/>
  <c r="F273" i="41"/>
  <c r="C402" i="41"/>
  <c r="C618" i="41"/>
  <c r="C573" i="41"/>
  <c r="C361" i="41"/>
  <c r="F693" i="41"/>
  <c r="C682" i="41"/>
  <c r="C29" i="41"/>
  <c r="F128" i="41"/>
  <c r="C345" i="41"/>
  <c r="C611" i="41"/>
  <c r="F107" i="41"/>
  <c r="F369" i="41"/>
  <c r="C397" i="41"/>
  <c r="F55" i="41"/>
  <c r="C475" i="41"/>
  <c r="C486" i="41"/>
  <c r="F320" i="41"/>
  <c r="F490" i="41"/>
  <c r="C125" i="41"/>
  <c r="F63" i="41"/>
  <c r="C549" i="41"/>
  <c r="F699" i="41"/>
  <c r="C303" i="41"/>
  <c r="F574" i="41"/>
  <c r="C63" i="41"/>
  <c r="C563" i="41"/>
  <c r="C86" i="41"/>
  <c r="C525" i="41"/>
  <c r="C416" i="41"/>
  <c r="C355" i="41"/>
  <c r="F689" i="41"/>
  <c r="F177" i="41"/>
  <c r="F545" i="41"/>
  <c r="F56" i="41"/>
  <c r="C304" i="41"/>
  <c r="C130" i="41"/>
  <c r="F694" i="41"/>
  <c r="C286" i="41"/>
  <c r="F666" i="41"/>
  <c r="F526" i="41"/>
  <c r="C372" i="41"/>
  <c r="F517" i="41"/>
  <c r="F117" i="41"/>
  <c r="C16" i="41"/>
  <c r="C488" i="41"/>
  <c r="C283" i="41"/>
  <c r="F132" i="41"/>
  <c r="F442" i="41"/>
  <c r="F194" i="41"/>
  <c r="F88" i="41"/>
  <c r="F227" i="41"/>
  <c r="F374" i="41"/>
  <c r="C38" i="41"/>
  <c r="F391" i="41"/>
  <c r="C512" i="41"/>
  <c r="C102" i="41"/>
  <c r="F333" i="41"/>
  <c r="C104" i="41"/>
  <c r="C114" i="41"/>
  <c r="C373" i="41"/>
  <c r="F364" i="41"/>
  <c r="C568" i="41"/>
  <c r="F159" i="41"/>
  <c r="C275" i="41"/>
  <c r="F619" i="41"/>
  <c r="C459" i="41"/>
  <c r="F686" i="41"/>
  <c r="C46" i="41"/>
  <c r="C124" i="41"/>
  <c r="C684" i="41"/>
  <c r="C89" i="41"/>
  <c r="C84" i="41"/>
  <c r="C674" i="41"/>
  <c r="F638" i="41"/>
  <c r="F155" i="41"/>
  <c r="C660" i="41"/>
  <c r="C369" i="41"/>
  <c r="C449" i="41"/>
  <c r="F468" i="41"/>
  <c r="C18" i="29"/>
  <c r="F103" i="41"/>
  <c r="F296" i="41"/>
  <c r="C15" i="41"/>
  <c r="F58" i="41"/>
  <c r="C85" i="41"/>
  <c r="F22" i="41"/>
  <c r="C271" i="41"/>
  <c r="B34" i="39"/>
  <c r="E34" i="39" s="1"/>
  <c r="D33" i="39"/>
  <c r="F26" i="29"/>
  <c r="C71" i="29"/>
  <c r="C149" i="29"/>
  <c r="C91" i="29"/>
  <c r="F123" i="29"/>
  <c r="F56" i="29"/>
  <c r="C40" i="29"/>
  <c r="F136" i="29"/>
  <c r="C96" i="29"/>
  <c r="C58" i="29"/>
  <c r="C87" i="29"/>
  <c r="F48" i="29"/>
  <c r="F23" i="29"/>
  <c r="C142" i="29"/>
  <c r="F117" i="29"/>
  <c r="F115" i="29"/>
  <c r="C64" i="29"/>
  <c r="C42" i="29"/>
  <c r="F66" i="29"/>
  <c r="F94" i="29"/>
  <c r="F116" i="29"/>
  <c r="F41" i="29"/>
  <c r="F105" i="29"/>
  <c r="C101" i="29"/>
  <c r="C129" i="29"/>
  <c r="F138" i="29"/>
  <c r="C116" i="29"/>
  <c r="C82" i="29"/>
  <c r="F90" i="29"/>
  <c r="F162" i="29"/>
  <c r="C139" i="29"/>
  <c r="C104" i="29"/>
  <c r="F76" i="29"/>
  <c r="F34" i="29"/>
  <c r="C161" i="29"/>
  <c r="C57" i="29"/>
  <c r="F54" i="29"/>
  <c r="F59" i="29"/>
  <c r="F25" i="29"/>
  <c r="F112" i="29"/>
  <c r="F96" i="29"/>
  <c r="F124" i="29"/>
  <c r="F27" i="29"/>
  <c r="C97" i="29"/>
  <c r="F150" i="29"/>
  <c r="C34" i="29"/>
  <c r="C109" i="29"/>
  <c r="F163" i="29"/>
  <c r="C95" i="29"/>
  <c r="C51" i="29"/>
  <c r="F67" i="29"/>
  <c r="F129" i="29"/>
  <c r="F98" i="29"/>
  <c r="C47" i="29"/>
  <c r="C117" i="29"/>
  <c r="C128" i="29"/>
  <c r="F106" i="29"/>
  <c r="F39" i="29"/>
  <c r="C147" i="29"/>
  <c r="F134" i="29"/>
  <c r="C78" i="29"/>
  <c r="F60" i="29"/>
  <c r="F95" i="29"/>
  <c r="C165" i="29"/>
  <c r="C49" i="29"/>
  <c r="C50" i="29"/>
  <c r="C108" i="29"/>
  <c r="C145" i="29"/>
  <c r="C98" i="29"/>
  <c r="F152" i="29"/>
  <c r="F73" i="29"/>
  <c r="C52" i="29"/>
  <c r="F20" i="29"/>
  <c r="C708" i="41"/>
  <c r="C81" i="41"/>
  <c r="F195" i="41"/>
  <c r="C678" i="41"/>
  <c r="F551" i="41"/>
  <c r="C440" i="41"/>
  <c r="F586" i="41"/>
  <c r="C597" i="41"/>
  <c r="F571" i="41"/>
  <c r="C562" i="41"/>
  <c r="F449" i="41"/>
  <c r="C435" i="41"/>
  <c r="C316" i="41"/>
  <c r="C584" i="41"/>
  <c r="C148" i="41"/>
  <c r="F567" i="41"/>
  <c r="F363" i="41"/>
  <c r="F387" i="41"/>
  <c r="C200" i="41"/>
  <c r="C188" i="41"/>
  <c r="F476" i="41"/>
  <c r="C506" i="41"/>
  <c r="C710" i="41"/>
  <c r="C302" i="41"/>
  <c r="F423" i="41"/>
  <c r="F311" i="41"/>
  <c r="F515" i="41"/>
  <c r="C429" i="41"/>
  <c r="C158" i="41"/>
  <c r="F153" i="41"/>
  <c r="F443" i="41"/>
  <c r="F207" i="41"/>
  <c r="F444" i="41"/>
  <c r="C359" i="41"/>
  <c r="F409" i="41"/>
  <c r="C659" i="41"/>
  <c r="F345" i="41"/>
  <c r="C403" i="41"/>
  <c r="F640" i="41"/>
  <c r="C288" i="41"/>
  <c r="C282" i="41"/>
  <c r="C353" i="41"/>
  <c r="F302" i="41"/>
  <c r="C418" i="41"/>
  <c r="C529" i="41"/>
  <c r="C135" i="41"/>
  <c r="F514" i="41"/>
  <c r="C224" i="41"/>
  <c r="C425" i="41"/>
  <c r="C37" i="41"/>
  <c r="C433" i="41"/>
  <c r="F705" i="41"/>
  <c r="B21" i="39"/>
  <c r="E21" i="39" s="1"/>
  <c r="G21" i="39"/>
  <c r="D21" i="39"/>
  <c r="F18" i="29"/>
  <c r="J35" i="39"/>
  <c r="H35" i="39"/>
  <c r="I35" i="39"/>
  <c r="C225" i="41"/>
  <c r="C154" i="41"/>
  <c r="F604" i="41"/>
  <c r="F646" i="41"/>
  <c r="F510" i="41"/>
  <c r="C314" i="41"/>
  <c r="C93" i="41"/>
  <c r="C661" i="41"/>
  <c r="F220" i="41"/>
  <c r="F366" i="41"/>
  <c r="C143" i="41"/>
  <c r="F649" i="41"/>
  <c r="C537" i="41"/>
  <c r="F339" i="41"/>
  <c r="F532" i="41"/>
  <c r="F331" i="41"/>
  <c r="C666" i="41"/>
  <c r="F643" i="41"/>
  <c r="C690" i="41"/>
  <c r="C388" i="41"/>
  <c r="F675" i="41"/>
  <c r="C294" i="41"/>
  <c r="C120" i="41"/>
  <c r="C53" i="41"/>
  <c r="F548" i="41"/>
  <c r="F105" i="41"/>
  <c r="F245" i="41"/>
  <c r="F565" i="41"/>
  <c r="C514" i="41"/>
  <c r="C68" i="41"/>
  <c r="F149" i="41"/>
  <c r="F279" i="41"/>
  <c r="C503" i="41"/>
  <c r="C103" i="41"/>
  <c r="C624" i="41"/>
  <c r="F158" i="41"/>
  <c r="C377" i="41"/>
  <c r="F160" i="41"/>
  <c r="C99" i="41"/>
  <c r="F665" i="41"/>
  <c r="C352" i="41"/>
  <c r="C434" i="41"/>
  <c r="C117" i="41"/>
  <c r="C454" i="41"/>
  <c r="F48" i="41"/>
  <c r="C327" i="41"/>
  <c r="F314" i="41"/>
  <c r="C706" i="41"/>
  <c r="C357" i="41"/>
  <c r="C400" i="41"/>
  <c r="C250" i="41"/>
  <c r="F414" i="41"/>
  <c r="F200" i="41"/>
  <c r="C147" i="41"/>
  <c r="C544" i="41"/>
  <c r="C213" i="41"/>
  <c r="C571" i="41"/>
  <c r="F229" i="41"/>
  <c r="F110" i="41"/>
  <c r="C360" i="41"/>
  <c r="F84" i="41"/>
  <c r="F217" i="41"/>
  <c r="F585" i="41"/>
  <c r="C219" i="41"/>
  <c r="C421" i="41"/>
  <c r="F186" i="41"/>
  <c r="F631" i="41"/>
  <c r="C258" i="41"/>
  <c r="F485" i="41"/>
  <c r="F629" i="41"/>
  <c r="C356" i="41"/>
  <c r="F40" i="41"/>
  <c r="C458" i="41"/>
  <c r="F226" i="41"/>
  <c r="G16" i="39"/>
  <c r="G17" i="39"/>
  <c r="C264" i="41"/>
  <c r="F603" i="41"/>
  <c r="C75" i="29"/>
  <c r="C85" i="29"/>
  <c r="C54" i="29"/>
  <c r="F140" i="29"/>
  <c r="C60" i="29"/>
  <c r="C68" i="29"/>
  <c r="C44" i="29"/>
  <c r="C164" i="29"/>
  <c r="C130" i="29"/>
  <c r="C69" i="29"/>
  <c r="C88" i="29"/>
  <c r="C122" i="29"/>
  <c r="C74" i="29"/>
  <c r="C124" i="29"/>
  <c r="F69" i="29"/>
  <c r="F45" i="29"/>
  <c r="C126" i="29"/>
  <c r="C154" i="29"/>
  <c r="F125" i="29"/>
  <c r="F81" i="29"/>
  <c r="F77" i="29"/>
  <c r="C89" i="29"/>
  <c r="C83" i="29"/>
  <c r="C125" i="29"/>
  <c r="C131" i="29"/>
  <c r="F684" i="41"/>
  <c r="F283" i="41"/>
  <c r="C47" i="41"/>
  <c r="F470" i="41"/>
  <c r="C428" i="41"/>
  <c r="F150" i="41"/>
  <c r="C34" i="41"/>
  <c r="C141" i="41"/>
  <c r="F112" i="41"/>
  <c r="F620" i="41"/>
  <c r="F589" i="41"/>
  <c r="F461" i="41"/>
  <c r="F572" i="41"/>
  <c r="C260" i="41"/>
  <c r="F457" i="41"/>
  <c r="C374" i="41"/>
  <c r="C205" i="41"/>
  <c r="C162" i="41"/>
  <c r="F358" i="41"/>
  <c r="F435" i="41"/>
  <c r="F370" i="41"/>
  <c r="C51" i="41"/>
  <c r="C339" i="41"/>
  <c r="C500" i="41"/>
  <c r="C354" i="41"/>
  <c r="F519" i="41"/>
  <c r="C230" i="41"/>
  <c r="C101" i="41"/>
  <c r="C536" i="41"/>
  <c r="C564" i="41"/>
  <c r="C26" i="41"/>
  <c r="F304" i="41"/>
  <c r="C437" i="41"/>
  <c r="F662" i="41"/>
  <c r="F329" i="41"/>
  <c r="C528" i="41"/>
  <c r="C338" i="41"/>
  <c r="F430" i="41"/>
  <c r="F494" i="41"/>
  <c r="C78" i="41"/>
  <c r="F652" i="41"/>
  <c r="F359" i="41"/>
  <c r="F318" i="41"/>
  <c r="C638" i="41"/>
  <c r="F180" i="41"/>
  <c r="F232" i="41"/>
  <c r="C106" i="41"/>
  <c r="C25" i="41"/>
  <c r="F263" i="41"/>
  <c r="C538" i="41"/>
  <c r="F657" i="41"/>
  <c r="F650" i="41"/>
  <c r="F591" i="41"/>
  <c r="C50" i="41"/>
  <c r="D26" i="39"/>
  <c r="G26" i="39"/>
  <c r="B26" i="39"/>
  <c r="E26" i="39" s="1"/>
  <c r="C311" i="41"/>
  <c r="C395" i="41"/>
  <c r="F647" i="41"/>
  <c r="C622" i="41"/>
  <c r="F312" i="41"/>
  <c r="C212" i="41"/>
  <c r="C293" i="41"/>
  <c r="C350" i="41"/>
  <c r="F83" i="41"/>
  <c r="C331" i="41"/>
  <c r="F72" i="41"/>
  <c r="F521" i="41"/>
  <c r="C140" i="41"/>
  <c r="C306" i="41"/>
  <c r="F306" i="41"/>
  <c r="F166" i="41"/>
  <c r="C430" i="41"/>
  <c r="C217" i="41"/>
  <c r="C670" i="41"/>
  <c r="C299" i="41"/>
  <c r="F188" i="41"/>
  <c r="F537" i="41"/>
  <c r="C228" i="41"/>
  <c r="C364" i="41"/>
  <c r="C195" i="41"/>
  <c r="F381" i="41"/>
  <c r="C450" i="41"/>
  <c r="F165" i="41"/>
  <c r="C82" i="41"/>
  <c r="C492" i="41"/>
  <c r="C645" i="41"/>
  <c r="F355" i="41"/>
  <c r="C423" i="41"/>
  <c r="F590" i="41"/>
  <c r="C334" i="41"/>
  <c r="F323" i="41"/>
  <c r="F407" i="41"/>
  <c r="F101" i="41"/>
  <c r="F606" i="41"/>
  <c r="C608" i="41"/>
  <c r="F80" i="41"/>
  <c r="C291" i="41"/>
  <c r="F106" i="41"/>
  <c r="C28" i="41"/>
  <c r="C36" i="41"/>
  <c r="F222" i="41"/>
  <c r="F404" i="41"/>
  <c r="F74" i="41"/>
  <c r="F393" i="41"/>
  <c r="C685" i="41"/>
  <c r="C39" i="41"/>
  <c r="F362" i="41"/>
  <c r="F491" i="41"/>
  <c r="C578" i="41"/>
  <c r="F395" i="41"/>
  <c r="F522" i="41"/>
  <c r="F289" i="41"/>
  <c r="F33" i="41"/>
  <c r="C119" i="41"/>
  <c r="F632" i="41"/>
  <c r="F349" i="41"/>
  <c r="C695" i="41"/>
  <c r="F307" i="41"/>
  <c r="F469" i="41"/>
  <c r="C49" i="41"/>
  <c r="C232" i="41"/>
  <c r="F678" i="41"/>
  <c r="F504" i="41"/>
  <c r="F175" i="41"/>
  <c r="F439" i="41"/>
  <c r="C465" i="41"/>
  <c r="C390" i="41"/>
  <c r="F288" i="41"/>
  <c r="F118" i="41"/>
  <c r="F477" i="41"/>
  <c r="C220" i="41"/>
  <c r="C367" i="41"/>
  <c r="C594" i="41"/>
  <c r="F142" i="41"/>
  <c r="C436" i="41"/>
  <c r="C384" i="41"/>
  <c r="C501" i="41"/>
  <c r="F563" i="41"/>
  <c r="C240" i="41"/>
  <c r="F478" i="41"/>
  <c r="F254" i="41"/>
  <c r="C151" i="41"/>
  <c r="C609" i="41"/>
  <c r="C625" i="41"/>
  <c r="C150" i="41"/>
  <c r="C386" i="41"/>
  <c r="C30" i="41"/>
  <c r="F75" i="41"/>
  <c r="C426" i="41"/>
  <c r="C79" i="41"/>
  <c r="C596" i="41"/>
  <c r="C193" i="41"/>
  <c r="F17" i="41"/>
  <c r="F507" i="41"/>
  <c r="C194" i="41"/>
  <c r="F270" i="41"/>
  <c r="C54" i="41"/>
  <c r="F187" i="41"/>
  <c r="F583" i="41"/>
  <c r="C95" i="41"/>
  <c r="C71" i="41"/>
  <c r="F266" i="41"/>
  <c r="F525" i="41"/>
  <c r="C96" i="41"/>
  <c r="C683" i="41"/>
  <c r="G23" i="39"/>
  <c r="B23" i="39"/>
  <c r="E23" i="39" s="1"/>
  <c r="D23" i="39"/>
  <c r="F453" i="41"/>
  <c r="C343" i="41"/>
  <c r="C420" i="41"/>
  <c r="F208" i="41"/>
  <c r="C419" i="41"/>
  <c r="C509" i="41"/>
  <c r="F17" i="29"/>
  <c r="F389" i="41"/>
  <c r="C698" i="41"/>
  <c r="C111" i="41"/>
  <c r="F221" i="41"/>
  <c r="C242" i="41"/>
  <c r="F709" i="41"/>
  <c r="F672" i="41"/>
  <c r="F336" i="41"/>
  <c r="C65" i="41"/>
  <c r="C410" i="41"/>
  <c r="F524" i="41"/>
  <c r="C14" i="41"/>
  <c r="C550" i="41"/>
  <c r="C60" i="41"/>
  <c r="C349" i="41"/>
  <c r="C218" i="41"/>
  <c r="C321" i="41"/>
  <c r="C532" i="41"/>
  <c r="C278" i="41"/>
  <c r="C181" i="41"/>
  <c r="C368" i="41"/>
  <c r="F688" i="41"/>
  <c r="C365" i="41"/>
  <c r="C187" i="41"/>
  <c r="C582" i="41"/>
  <c r="F32" i="41"/>
  <c r="F613" i="41"/>
  <c r="F332" i="41"/>
  <c r="C88" i="41"/>
  <c r="F90" i="41"/>
  <c r="C521" i="41"/>
  <c r="F467" i="41"/>
  <c r="C480" i="41"/>
  <c r="F313" i="41"/>
  <c r="C590" i="41"/>
  <c r="C55" i="41"/>
  <c r="F452" i="41"/>
  <c r="F450" i="41"/>
  <c r="C636" i="41"/>
  <c r="F161" i="41"/>
  <c r="C344" i="41"/>
  <c r="F605" i="41"/>
  <c r="F321" i="41"/>
  <c r="C394" i="41"/>
  <c r="F214" i="41"/>
  <c r="F241" i="41"/>
  <c r="C363" i="41"/>
  <c r="C269" i="41"/>
  <c r="F667" i="41"/>
  <c r="C709" i="41"/>
  <c r="C347" i="41"/>
  <c r="F482" i="41"/>
  <c r="C417" i="41"/>
  <c r="F308" i="41"/>
  <c r="F570" i="41"/>
  <c r="C186" i="41"/>
  <c r="F29" i="41"/>
  <c r="F126" i="41"/>
  <c r="F405" i="41"/>
  <c r="F399" i="41"/>
  <c r="F335" i="41"/>
  <c r="C98" i="41"/>
  <c r="F215" i="41"/>
  <c r="F441" i="41"/>
  <c r="C669" i="41"/>
  <c r="F134" i="41"/>
  <c r="F531" i="41"/>
  <c r="C134" i="41"/>
  <c r="C145" i="41"/>
  <c r="F216" i="41"/>
  <c r="F357" i="41"/>
  <c r="F140" i="41"/>
  <c r="F593" i="41"/>
  <c r="F275" i="41"/>
  <c r="C699" i="41"/>
  <c r="F578" i="41"/>
  <c r="C251" i="41"/>
  <c r="C52" i="41"/>
  <c r="F49" i="41"/>
  <c r="F454" i="41"/>
  <c r="F173" i="41"/>
  <c r="C586" i="41"/>
  <c r="C109" i="41"/>
  <c r="F445" i="41"/>
  <c r="F305" i="41"/>
  <c r="C276" i="41"/>
  <c r="C75" i="41"/>
  <c r="F139" i="41"/>
  <c r="F681" i="41"/>
  <c r="C132" i="41"/>
  <c r="C633" i="41"/>
  <c r="F16" i="41"/>
  <c r="C351" i="41"/>
  <c r="C523" i="41"/>
  <c r="C274" i="41"/>
  <c r="C567" i="41"/>
  <c r="C487" i="41"/>
  <c r="F474" i="41"/>
  <c r="F440" i="41"/>
  <c r="C296" i="41"/>
  <c r="C292" i="41"/>
  <c r="C199" i="41"/>
  <c r="F601" i="41"/>
  <c r="F576" i="41"/>
  <c r="C515" i="41"/>
  <c r="C445" i="41"/>
  <c r="F614" i="41"/>
  <c r="C408" i="41"/>
  <c r="C127" i="41"/>
  <c r="F62" i="41"/>
  <c r="C553" i="41"/>
  <c r="F53" i="41"/>
  <c r="C393" i="41"/>
  <c r="F425" i="41"/>
  <c r="C295" i="41"/>
  <c r="F669" i="41"/>
  <c r="F280" i="41"/>
  <c r="C123" i="41"/>
  <c r="C679" i="41"/>
  <c r="C583" i="41"/>
  <c r="C407" i="41"/>
  <c r="C74" i="41"/>
  <c r="F111" i="41"/>
  <c r="F373" i="41"/>
  <c r="C166" i="41"/>
  <c r="F523" i="41"/>
  <c r="F244" i="41"/>
  <c r="C126" i="41"/>
  <c r="C658" i="41"/>
  <c r="C671" i="41"/>
  <c r="C626" i="41"/>
  <c r="F342" i="41"/>
  <c r="C315" i="41"/>
  <c r="C160" i="41"/>
  <c r="F199" i="41"/>
  <c r="C317" i="41"/>
  <c r="C137" i="41"/>
  <c r="F651" i="41"/>
  <c r="C378" i="41"/>
  <c r="C657" i="41"/>
  <c r="F426" i="41"/>
  <c r="C422" i="41"/>
  <c r="C323" i="41"/>
  <c r="C18" i="41"/>
  <c r="C175" i="41"/>
  <c r="F402" i="41"/>
  <c r="C307" i="41"/>
  <c r="C481" i="41"/>
  <c r="F417" i="41"/>
  <c r="C703" i="41"/>
  <c r="C305" i="41"/>
  <c r="F424" i="41"/>
  <c r="C300" i="41"/>
  <c r="C610" i="41"/>
  <c r="F287" i="41"/>
  <c r="C268" i="41"/>
  <c r="G32" i="39"/>
  <c r="B32" i="39"/>
  <c r="E32" i="39" s="1"/>
  <c r="D32" i="39"/>
  <c r="D25" i="39"/>
  <c r="C414" i="41"/>
  <c r="F181" i="41"/>
  <c r="F654" i="41"/>
  <c r="C297" i="41"/>
  <c r="F324" i="41"/>
  <c r="F437" i="41"/>
  <c r="B24" i="39"/>
  <c r="E24" i="39" s="1"/>
  <c r="G24" i="39"/>
  <c r="D24" i="39"/>
  <c r="C20" i="29"/>
  <c r="F137" i="29"/>
  <c r="F71" i="29"/>
  <c r="F128" i="29"/>
  <c r="C72" i="29"/>
  <c r="F91" i="29"/>
  <c r="F146" i="29"/>
  <c r="F132" i="29"/>
  <c r="F139" i="29"/>
  <c r="F113" i="29"/>
  <c r="C29" i="29"/>
  <c r="F131" i="29"/>
  <c r="F114" i="29"/>
  <c r="F68" i="29"/>
  <c r="F29" i="29"/>
  <c r="F53" i="29"/>
  <c r="F72" i="29"/>
  <c r="C127" i="29"/>
  <c r="F148" i="29"/>
  <c r="F141" i="29"/>
  <c r="C134" i="29"/>
  <c r="C120" i="29"/>
  <c r="F151" i="29"/>
  <c r="F30" i="29"/>
  <c r="F143" i="29"/>
  <c r="C33" i="29"/>
  <c r="C90" i="29"/>
  <c r="F82" i="29"/>
  <c r="C77" i="29"/>
  <c r="F55" i="29"/>
  <c r="C148" i="29"/>
  <c r="F103" i="29"/>
  <c r="C67" i="29"/>
  <c r="F93" i="29"/>
  <c r="C94" i="29"/>
  <c r="C70" i="29"/>
  <c r="F133" i="29"/>
  <c r="F164" i="29"/>
  <c r="F79" i="29"/>
  <c r="C107" i="29"/>
  <c r="C30" i="29"/>
  <c r="F64" i="29"/>
  <c r="C76" i="29"/>
  <c r="F52" i="29"/>
  <c r="F33" i="29"/>
  <c r="F89" i="29"/>
  <c r="C39" i="29"/>
  <c r="F40" i="29"/>
  <c r="F101" i="29"/>
  <c r="F121" i="29"/>
  <c r="C63" i="29"/>
  <c r="C21" i="29"/>
  <c r="C28" i="29"/>
  <c r="F70" i="29"/>
  <c r="C162" i="29"/>
  <c r="F120" i="29"/>
  <c r="F35" i="29"/>
  <c r="F109" i="29"/>
  <c r="C106" i="29"/>
  <c r="C112" i="29"/>
  <c r="F47" i="29"/>
  <c r="C65" i="29"/>
  <c r="F165" i="29"/>
  <c r="F42" i="29"/>
  <c r="C22" i="29"/>
  <c r="C66" i="29"/>
  <c r="C115" i="29"/>
  <c r="C80" i="29"/>
  <c r="C32" i="29"/>
  <c r="F88" i="29"/>
  <c r="F38" i="29"/>
  <c r="C92" i="29"/>
  <c r="C157" i="29"/>
  <c r="F16" i="29"/>
  <c r="C136" i="41"/>
  <c r="C23" i="41"/>
  <c r="C441" i="41"/>
  <c r="C580" i="41"/>
  <c r="F546" i="41"/>
  <c r="C287" i="41"/>
  <c r="C464" i="41"/>
  <c r="F361" i="41"/>
  <c r="F292" i="41"/>
  <c r="F553" i="41"/>
  <c r="C43" i="41"/>
  <c r="F670" i="41"/>
  <c r="C427" i="41"/>
  <c r="F250" i="41"/>
  <c r="F561" i="41"/>
  <c r="F706" i="41"/>
  <c r="F73" i="41"/>
  <c r="F513" i="41"/>
  <c r="F497" i="41"/>
  <c r="F41" i="41"/>
  <c r="C694" i="41"/>
  <c r="F87" i="41"/>
  <c r="C452" i="41"/>
  <c r="F114" i="41"/>
  <c r="C653" i="41"/>
  <c r="F179" i="41"/>
  <c r="F379" i="41"/>
  <c r="F704" i="41"/>
  <c r="C700" i="41"/>
  <c r="C483" i="41"/>
  <c r="F372" i="41"/>
  <c r="C547" i="41"/>
  <c r="F630" i="41"/>
  <c r="C651" i="41"/>
  <c r="C263" i="41"/>
  <c r="C189" i="41"/>
  <c r="C312" i="41"/>
  <c r="C707" i="41"/>
  <c r="C451" i="41"/>
  <c r="F236" i="41"/>
  <c r="F498" i="41"/>
  <c r="F258" i="41"/>
  <c r="C601" i="41"/>
  <c r="F178" i="41"/>
  <c r="F377" i="41"/>
  <c r="F382" i="41"/>
  <c r="C631" i="41"/>
  <c r="C211" i="41"/>
  <c r="F406" i="41"/>
  <c r="F156" i="41"/>
  <c r="F703" i="41"/>
  <c r="C16" i="29"/>
  <c r="C589" i="41"/>
  <c r="C655" i="41"/>
  <c r="C209" i="41"/>
  <c r="F69" i="41"/>
  <c r="C238" i="41"/>
  <c r="F544" i="41"/>
  <c r="F611" i="41"/>
  <c r="C496" i="41"/>
  <c r="C261" i="41"/>
  <c r="F584" i="41"/>
  <c r="C456" i="41"/>
  <c r="C336" i="41"/>
  <c r="C62" i="41"/>
  <c r="C236" i="41"/>
  <c r="C61" i="41"/>
  <c r="C632" i="41"/>
  <c r="F138" i="41"/>
  <c r="C202" i="41"/>
  <c r="F392" i="41"/>
  <c r="C256" i="41"/>
  <c r="F600" i="41"/>
  <c r="C438" i="41"/>
  <c r="C443" i="41"/>
  <c r="C648" i="41"/>
  <c r="C448" i="41"/>
  <c r="C530" i="41"/>
  <c r="F42" i="41"/>
  <c r="F91" i="41"/>
  <c r="F348" i="41"/>
  <c r="C668" i="41"/>
  <c r="C382" i="41"/>
  <c r="F144" i="41"/>
  <c r="C152" i="41"/>
  <c r="C32" i="41"/>
  <c r="F255" i="41"/>
  <c r="F552" i="41"/>
  <c r="F92" i="41"/>
  <c r="C510" i="41"/>
  <c r="C642" i="41"/>
  <c r="C424" i="41"/>
  <c r="C662" i="41"/>
  <c r="C180" i="41"/>
  <c r="F502" i="41"/>
  <c r="C466" i="41"/>
  <c r="C248" i="41"/>
  <c r="C183" i="41"/>
  <c r="C72" i="41"/>
  <c r="F95" i="41"/>
  <c r="F627" i="41"/>
  <c r="C635" i="41"/>
  <c r="C45" i="41"/>
  <c r="F191" i="41"/>
  <c r="F43" i="41"/>
  <c r="C239" i="41"/>
  <c r="C383" i="41"/>
  <c r="C557" i="41"/>
  <c r="F596" i="41"/>
  <c r="C157" i="41"/>
  <c r="C335" i="41"/>
  <c r="C192" i="41"/>
  <c r="F39" i="41"/>
  <c r="C48" i="41"/>
  <c r="C629" i="41"/>
  <c r="C398" i="41"/>
  <c r="C153" i="41"/>
  <c r="C463" i="41"/>
  <c r="F421" i="41"/>
  <c r="C290" i="41"/>
  <c r="F122" i="41"/>
  <c r="F233" i="41"/>
  <c r="C432" i="41"/>
  <c r="F21" i="41"/>
  <c r="C234" i="41"/>
  <c r="C534" i="41"/>
  <c r="C546" i="41"/>
  <c r="C91" i="41"/>
  <c r="C412" i="41"/>
  <c r="C646" i="41"/>
  <c r="F575" i="41"/>
  <c r="F488" i="41"/>
  <c r="F44" i="41"/>
  <c r="F50" i="41"/>
  <c r="F300" i="41"/>
  <c r="F360" i="41"/>
  <c r="C495" i="41"/>
  <c r="C318" i="41"/>
  <c r="F615" i="41"/>
  <c r="F375" i="41"/>
  <c r="F260" i="41"/>
  <c r="C617" i="41"/>
  <c r="F265" i="41"/>
  <c r="C404" i="41"/>
  <c r="F274" i="41"/>
  <c r="C468" i="41"/>
  <c r="F247" i="41"/>
  <c r="C320" i="41"/>
  <c r="F225" i="41"/>
  <c r="F385" i="41"/>
  <c r="C687" i="41"/>
  <c r="F25" i="41"/>
  <c r="C507" i="41"/>
  <c r="F610" i="41"/>
  <c r="C142" i="41"/>
  <c r="C411" i="41"/>
  <c r="F130" i="41"/>
  <c r="F54" i="41"/>
  <c r="C221" i="41"/>
  <c r="C340" i="41"/>
  <c r="F143" i="41"/>
  <c r="F14" i="41"/>
  <c r="C257" i="41"/>
  <c r="C545" i="41"/>
  <c r="F415" i="41"/>
  <c r="C548" i="41"/>
  <c r="C216" i="41"/>
  <c r="F209" i="41"/>
  <c r="C59" i="41"/>
  <c r="C664" i="41"/>
  <c r="C688" i="41"/>
  <c r="C493" i="41"/>
  <c r="F582" i="41"/>
  <c r="F240" i="41"/>
  <c r="F157" i="41"/>
  <c r="F108" i="41"/>
  <c r="F230" i="41"/>
  <c r="C565" i="41"/>
  <c r="F189" i="41"/>
  <c r="C139" i="41"/>
  <c r="F352" i="41"/>
  <c r="C67" i="41"/>
  <c r="C41" i="41"/>
  <c r="F587" i="41"/>
  <c r="C491" i="41"/>
  <c r="F623" i="41"/>
  <c r="C652" i="41"/>
  <c r="F102" i="41"/>
  <c r="F624" i="41"/>
  <c r="C489" i="41"/>
  <c r="C585" i="41"/>
  <c r="F340" i="41"/>
  <c r="C588" i="41"/>
  <c r="F71" i="41"/>
  <c r="C322" i="41"/>
  <c r="F171" i="41"/>
  <c r="F295" i="41"/>
  <c r="F668" i="41"/>
  <c r="F550" i="41"/>
  <c r="F259" i="41"/>
  <c r="F542" i="41"/>
  <c r="F93" i="41"/>
  <c r="F52" i="41"/>
  <c r="F235" i="41"/>
  <c r="F243" i="41"/>
  <c r="C711" i="41"/>
  <c r="C439" i="41"/>
  <c r="F422" i="41"/>
  <c r="F344" i="41"/>
  <c r="C80" i="41"/>
  <c r="F20" i="41"/>
  <c r="F162" i="41"/>
  <c r="C620" i="41"/>
  <c r="C559" i="41"/>
  <c r="C168" i="41"/>
  <c r="C58" i="41"/>
  <c r="C176" i="41"/>
  <c r="C381" i="41"/>
  <c r="C478" i="41"/>
  <c r="F564" i="41"/>
  <c r="F133" i="41"/>
  <c r="C520" i="41"/>
  <c r="C207" i="41"/>
  <c r="C184" i="41"/>
  <c r="F462" i="41"/>
  <c r="F237" i="41"/>
  <c r="C129" i="41"/>
  <c r="F282" i="41"/>
  <c r="F673" i="41"/>
  <c r="C116" i="41"/>
  <c r="F64" i="41"/>
  <c r="C554" i="41"/>
  <c r="C370" i="41"/>
  <c r="F554" i="41"/>
  <c r="C270" i="41"/>
  <c r="F543" i="41"/>
  <c r="C702" i="41"/>
  <c r="F148" i="41"/>
  <c r="C229" i="41"/>
  <c r="F622" i="41"/>
  <c r="C156" i="41"/>
  <c r="C522" i="41"/>
  <c r="C319" i="41"/>
  <c r="C647" i="41"/>
  <c r="F272" i="41"/>
  <c r="F206" i="41"/>
  <c r="C615" i="41"/>
  <c r="F378" i="41"/>
  <c r="C561" i="41"/>
  <c r="F533" i="41"/>
  <c r="C637" i="41"/>
  <c r="F285" i="41"/>
  <c r="C161" i="41"/>
  <c r="F637" i="41"/>
  <c r="F26" i="41"/>
  <c r="F113" i="41"/>
  <c r="C518" i="41"/>
  <c r="F183" i="41"/>
  <c r="C163" i="41"/>
  <c r="F483" i="41"/>
  <c r="F184" i="41"/>
  <c r="F690" i="41"/>
  <c r="C375" i="41"/>
  <c r="F353" i="41"/>
  <c r="F707" i="41"/>
  <c r="F418" i="41"/>
  <c r="F481" i="41"/>
  <c r="C277" i="41"/>
  <c r="F34" i="41"/>
  <c r="C66" i="41"/>
  <c r="C223" i="41"/>
  <c r="F293" i="41"/>
  <c r="F529" i="41"/>
  <c r="C226" i="41"/>
  <c r="F294" i="41"/>
  <c r="C639" i="41"/>
  <c r="C332" i="41"/>
  <c r="C406" i="41"/>
  <c r="C281" i="41"/>
  <c r="C387" i="41"/>
  <c r="F23" i="41"/>
  <c r="F338" i="41"/>
  <c r="C272" i="41"/>
  <c r="C144" i="41"/>
  <c r="F164" i="41"/>
  <c r="C231" i="41"/>
  <c r="C508" i="41"/>
  <c r="F146" i="41"/>
  <c r="F82" i="41"/>
  <c r="C560" i="41"/>
  <c r="C689" i="41"/>
  <c r="C146" i="41"/>
  <c r="F503" i="41"/>
  <c r="C21" i="41"/>
  <c r="F386" i="41"/>
  <c r="F257" i="41"/>
  <c r="F486" i="41"/>
  <c r="C640" i="41"/>
  <c r="C90" i="41"/>
  <c r="F625" i="41"/>
  <c r="F310" i="41"/>
  <c r="C210" i="41"/>
  <c r="F19" i="41"/>
  <c r="F211" i="41"/>
  <c r="F169" i="41"/>
  <c r="C505" i="41"/>
  <c r="F473" i="41"/>
  <c r="C479" i="41"/>
  <c r="F202" i="41"/>
  <c r="C325" i="41"/>
  <c r="F212" i="41"/>
  <c r="F697" i="41"/>
  <c r="C579" i="41"/>
  <c r="F57" i="41"/>
  <c r="C309" i="41"/>
  <c r="C33" i="41"/>
  <c r="F356" i="41"/>
  <c r="C289" i="41"/>
  <c r="F303" i="41"/>
  <c r="F700" i="41"/>
  <c r="C385" i="41"/>
  <c r="C696" i="41"/>
  <c r="C87" i="41"/>
  <c r="F27" i="41"/>
  <c r="F617" i="41"/>
  <c r="F599" i="41"/>
  <c r="F197" i="41"/>
  <c r="F116" i="41"/>
  <c r="C673" i="41"/>
  <c r="F680" i="41"/>
  <c r="F695" i="41"/>
  <c r="F390" i="41"/>
  <c r="F559" i="41"/>
  <c r="C171" i="41"/>
  <c r="F316" i="41"/>
  <c r="F182" i="41"/>
  <c r="F560" i="41"/>
  <c r="F97" i="41"/>
  <c r="C558" i="41"/>
  <c r="F35" i="41"/>
  <c r="C577" i="41"/>
  <c r="F205" i="41"/>
  <c r="C266" i="41"/>
  <c r="C379" i="41"/>
  <c r="F45" i="41"/>
  <c r="F291" i="41"/>
  <c r="F518" i="41"/>
  <c r="F455" i="41"/>
  <c r="C83" i="41"/>
  <c r="C569" i="41"/>
  <c r="F394" i="41"/>
  <c r="C273" i="41"/>
  <c r="C497" i="41"/>
  <c r="C519" i="41"/>
  <c r="F634" i="41"/>
  <c r="C473" i="41"/>
  <c r="F568" i="41"/>
  <c r="C44" i="41"/>
  <c r="F327" i="41"/>
  <c r="F434" i="41"/>
  <c r="F708" i="41"/>
  <c r="C169" i="41"/>
  <c r="C511" i="41"/>
  <c r="C170" i="41"/>
  <c r="C600" i="41"/>
  <c r="C149" i="41"/>
  <c r="C499" i="41"/>
  <c r="F284" i="41"/>
  <c r="C108" i="41"/>
  <c r="F365" i="41"/>
  <c r="F471" i="41"/>
  <c r="F192" i="41"/>
  <c r="C681" i="41"/>
  <c r="F145" i="41"/>
  <c r="F271" i="41"/>
  <c r="C524" i="41"/>
  <c r="C110" i="41"/>
  <c r="C665" i="41"/>
  <c r="C122" i="41"/>
  <c r="F512" i="41"/>
  <c r="F96" i="41"/>
  <c r="C380" i="41"/>
  <c r="C462" i="41"/>
  <c r="C453" i="41"/>
  <c r="F540" i="41"/>
  <c r="C470" i="41"/>
  <c r="C599" i="41"/>
  <c r="F661" i="41"/>
  <c r="C245" i="41"/>
  <c r="F702" i="41"/>
  <c r="C155" i="29"/>
  <c r="F80" i="29"/>
  <c r="C146" i="29"/>
  <c r="F118" i="29"/>
  <c r="C132" i="29"/>
  <c r="C140" i="29"/>
  <c r="F108" i="29"/>
  <c r="C86" i="29"/>
  <c r="F97" i="29"/>
  <c r="F159" i="29"/>
  <c r="F74" i="29"/>
  <c r="F57" i="29"/>
  <c r="F110" i="29"/>
  <c r="C135" i="29"/>
  <c r="C27" i="29"/>
  <c r="C144" i="29"/>
  <c r="C61" i="29"/>
  <c r="F145" i="29"/>
  <c r="C43" i="29"/>
  <c r="C45" i="29"/>
  <c r="C55" i="29"/>
  <c r="F24" i="29"/>
  <c r="F135" i="29"/>
  <c r="F102" i="29"/>
  <c r="C156" i="29"/>
  <c r="F149" i="29"/>
  <c r="F658" i="41"/>
  <c r="C204" i="41"/>
  <c r="F123" i="41"/>
  <c r="C208" i="41"/>
  <c r="C267" i="41"/>
  <c r="C485" i="41"/>
  <c r="C460" i="41"/>
  <c r="F36" i="41"/>
  <c r="F642" i="41"/>
  <c r="C249" i="41"/>
  <c r="C185" i="41"/>
  <c r="C592" i="41"/>
  <c r="F172" i="41"/>
  <c r="F516" i="41"/>
  <c r="F459" i="41"/>
  <c r="F580" i="41"/>
  <c r="C159" i="41"/>
  <c r="C644" i="41"/>
  <c r="C572" i="41"/>
  <c r="C431" i="41"/>
  <c r="C214" i="41"/>
  <c r="F566" i="41"/>
  <c r="F493" i="41"/>
  <c r="C173" i="41"/>
  <c r="F367" i="41"/>
  <c r="F408" i="41"/>
  <c r="F100" i="41"/>
  <c r="C341" i="41"/>
  <c r="F555" i="41"/>
  <c r="F124" i="41"/>
  <c r="C253" i="41"/>
  <c r="C280" i="41"/>
  <c r="F163" i="41"/>
  <c r="F268" i="41"/>
  <c r="C650" i="41"/>
  <c r="F371" i="41"/>
  <c r="F698" i="41"/>
  <c r="F410" i="41"/>
  <c r="F350" i="41"/>
  <c r="C444" i="41"/>
  <c r="F30" i="41"/>
  <c r="F701" i="41"/>
  <c r="C570" i="41"/>
  <c r="F505" i="41"/>
  <c r="F334" i="41"/>
  <c r="F636" i="41"/>
  <c r="F384" i="41"/>
  <c r="F679" i="41"/>
  <c r="F447" i="41"/>
  <c r="F400" i="41"/>
  <c r="C100" i="41"/>
  <c r="C447" i="41"/>
  <c r="F86" i="41"/>
  <c r="C233" i="41"/>
  <c r="F31" i="41"/>
  <c r="F79" i="41"/>
  <c r="C298" i="41"/>
  <c r="F674" i="41"/>
  <c r="F428" i="41"/>
  <c r="C680" i="41"/>
  <c r="C254" i="41"/>
  <c r="F234" i="41"/>
  <c r="F299" i="41"/>
  <c r="C595" i="41"/>
  <c r="C504" i="41"/>
  <c r="F137" i="41"/>
  <c r="C17" i="41"/>
  <c r="C40" i="41"/>
  <c r="C623" i="41"/>
  <c r="F581" i="41"/>
  <c r="F98" i="41"/>
  <c r="F190" i="41"/>
  <c r="C348" i="41"/>
  <c r="F290" i="41"/>
  <c r="F489" i="41"/>
  <c r="C265" i="41"/>
  <c r="C455" i="41"/>
  <c r="F644" i="41"/>
  <c r="F460" i="41"/>
  <c r="D28" i="39"/>
  <c r="G28" i="39"/>
  <c r="B28" i="39"/>
  <c r="E28" i="39" s="1"/>
  <c r="C19" i="29"/>
  <c r="F692" i="41"/>
  <c r="F664" i="41"/>
  <c r="F648" i="41"/>
  <c r="F403" i="41"/>
  <c r="F141" i="41"/>
  <c r="C543" i="41"/>
  <c r="B27" i="39"/>
  <c r="E27" i="39" s="1"/>
  <c r="G27" i="39"/>
  <c r="D27" i="39"/>
  <c r="C477" i="41"/>
  <c r="C164" i="41"/>
  <c r="C56" i="41"/>
  <c r="C612" i="41"/>
  <c r="F427" i="41"/>
  <c r="F475" i="41"/>
  <c r="F635" i="41"/>
  <c r="F119" i="41"/>
  <c r="F298" i="41"/>
  <c r="F656" i="41"/>
  <c r="F495" i="41"/>
  <c r="F115" i="41"/>
  <c r="F396" i="41"/>
  <c r="F262" i="41"/>
  <c r="F94" i="41"/>
  <c r="C262" i="41"/>
  <c r="C196" i="41"/>
  <c r="C57" i="41"/>
  <c r="F242" i="41"/>
  <c r="F639" i="41"/>
  <c r="C593" i="41"/>
  <c r="C178" i="41"/>
  <c r="F85" i="41"/>
  <c r="C469" i="41"/>
  <c r="C235" i="41"/>
  <c r="F286" i="41"/>
  <c r="F170" i="41"/>
  <c r="C667" i="41"/>
  <c r="F341" i="41"/>
  <c r="F609" i="41"/>
  <c r="C527" i="41"/>
  <c r="C337" i="41"/>
  <c r="C222" i="41"/>
  <c r="F376" i="41"/>
  <c r="C581" i="41"/>
  <c r="C555" i="41"/>
  <c r="F78" i="41"/>
  <c r="F281" i="41"/>
  <c r="C177" i="41"/>
  <c r="C107" i="41"/>
  <c r="F431" i="41"/>
  <c r="F671" i="41"/>
  <c r="F330" i="41"/>
  <c r="C237" i="41"/>
  <c r="C471" i="41"/>
  <c r="C392" i="41"/>
  <c r="F538" i="41"/>
  <c r="C539" i="41"/>
  <c r="F429" i="41"/>
  <c r="C649" i="41"/>
  <c r="C551" i="41"/>
  <c r="F448" i="41"/>
  <c r="F577" i="41"/>
  <c r="C285" i="41"/>
  <c r="C255" i="41"/>
  <c r="F466" i="41"/>
  <c r="C697" i="41"/>
  <c r="F412" i="41"/>
  <c r="C97" i="41"/>
  <c r="F465" i="41"/>
  <c r="F683" i="41"/>
  <c r="C672" i="41"/>
  <c r="C621" i="41"/>
  <c r="C461" i="41"/>
  <c r="C191" i="41"/>
  <c r="F252" i="41"/>
  <c r="C606" i="41"/>
  <c r="C686" i="41"/>
  <c r="F326" i="41"/>
  <c r="F210" i="41"/>
  <c r="C677" i="41"/>
  <c r="C476" i="41"/>
  <c r="C190" i="41"/>
  <c r="C663" i="41"/>
  <c r="C115" i="41"/>
  <c r="F213" i="41"/>
  <c r="C244" i="41"/>
  <c r="F51" i="41"/>
  <c r="C284" i="41"/>
  <c r="F219" i="41"/>
  <c r="F682" i="41"/>
  <c r="C131" i="41"/>
  <c r="F337" i="41"/>
  <c r="C502" i="41"/>
  <c r="F534" i="41"/>
  <c r="F433" i="41"/>
  <c r="F509" i="41"/>
  <c r="F218" i="41"/>
  <c r="F541" i="41"/>
  <c r="F500" i="41"/>
  <c r="F547" i="41"/>
  <c r="F401" i="41"/>
  <c r="C247" i="41"/>
  <c r="F239" i="41"/>
  <c r="C630" i="41"/>
  <c r="F136" i="41"/>
  <c r="F61" i="41"/>
  <c r="F558" i="41"/>
  <c r="C705" i="41"/>
  <c r="C446" i="41"/>
  <c r="C575" i="41"/>
  <c r="C556" i="41"/>
  <c r="C401" i="41"/>
  <c r="F456" i="41"/>
  <c r="C69" i="41"/>
  <c r="F388" i="41"/>
  <c r="C693" i="41"/>
  <c r="C326" i="41"/>
  <c r="F46" i="41"/>
  <c r="F65" i="41"/>
  <c r="C415" i="41"/>
  <c r="F322" i="41"/>
  <c r="C405" i="41"/>
  <c r="C174" i="41"/>
  <c r="F224" i="41"/>
  <c r="F383" i="41"/>
  <c r="F472" i="41"/>
  <c r="F328" i="41"/>
  <c r="F653" i="41"/>
  <c r="F419" i="41"/>
  <c r="C346" i="41"/>
  <c r="F121" i="41"/>
  <c r="F685" i="41"/>
  <c r="C676" i="41"/>
  <c r="F655" i="41"/>
  <c r="C167" i="41"/>
  <c r="C533" i="41"/>
  <c r="F659" i="41"/>
  <c r="C76" i="41"/>
  <c r="F569" i="41"/>
  <c r="C329" i="41"/>
  <c r="D13" i="41"/>
  <c r="C376" i="41"/>
  <c r="F618" i="41"/>
  <c r="C24" i="41"/>
  <c r="C498" i="41"/>
  <c r="C22" i="41"/>
  <c r="C92" i="41"/>
  <c r="F81" i="41"/>
  <c r="C121" i="41"/>
  <c r="C118" i="41"/>
  <c r="F147" i="41"/>
  <c r="C656" i="41"/>
  <c r="C259" i="41"/>
  <c r="C472" i="41"/>
  <c r="C215" i="41"/>
  <c r="C482" i="41"/>
  <c r="F549" i="41"/>
  <c r="C64" i="41"/>
  <c r="F120" i="41"/>
  <c r="C362" i="41"/>
  <c r="F256" i="41"/>
  <c r="F539" i="41"/>
  <c r="F193" i="41"/>
  <c r="F633" i="41"/>
  <c r="C328" i="41"/>
  <c r="D18" i="39"/>
  <c r="B18" i="39"/>
  <c r="E18" i="39" s="1"/>
  <c r="G18" i="39"/>
  <c r="D29" i="39"/>
  <c r="B29" i="39"/>
  <c r="E29" i="39" s="1"/>
  <c r="G29" i="39"/>
  <c r="C17" i="29"/>
  <c r="C333" i="41"/>
  <c r="F152" i="41"/>
  <c r="C541" i="41"/>
  <c r="F608" i="41"/>
  <c r="C634" i="41"/>
  <c r="C605" i="41"/>
  <c r="C141" i="29"/>
  <c r="F127" i="29"/>
  <c r="F31" i="29"/>
  <c r="C136" i="29"/>
  <c r="F130" i="29"/>
  <c r="C102" i="29"/>
  <c r="F51" i="29"/>
  <c r="F119" i="29"/>
  <c r="C121" i="29"/>
  <c r="C158" i="29"/>
  <c r="F83" i="29"/>
  <c r="F155" i="29"/>
  <c r="C23" i="29"/>
  <c r="C93" i="29"/>
  <c r="F142" i="29"/>
  <c r="C143" i="29"/>
  <c r="F37" i="29"/>
  <c r="F43" i="29"/>
  <c r="F157" i="29"/>
  <c r="C41" i="29"/>
  <c r="C73" i="29"/>
  <c r="F62" i="29"/>
  <c r="C25" i="29"/>
  <c r="F21" i="29"/>
  <c r="C118" i="29"/>
  <c r="F61" i="29"/>
  <c r="F99" i="29"/>
  <c r="C123" i="29"/>
  <c r="C62" i="29"/>
  <c r="F147" i="29"/>
  <c r="F161" i="29"/>
  <c r="F28" i="29"/>
  <c r="F44" i="29"/>
  <c r="C24" i="29"/>
  <c r="C111" i="29"/>
  <c r="C48" i="29"/>
  <c r="F92" i="29"/>
  <c r="F107" i="29"/>
  <c r="F63" i="29"/>
  <c r="F154" i="29"/>
  <c r="C151" i="29"/>
  <c r="C79" i="29"/>
  <c r="C35" i="29"/>
  <c r="C163" i="29"/>
  <c r="F65" i="29"/>
  <c r="F144" i="29"/>
  <c r="F36" i="29"/>
  <c r="C160" i="29"/>
  <c r="F85" i="29"/>
  <c r="F126" i="29"/>
  <c r="F104" i="29"/>
  <c r="C100" i="29"/>
  <c r="F75" i="29"/>
  <c r="C36" i="29"/>
  <c r="C138" i="29"/>
  <c r="F58" i="29"/>
  <c r="C37" i="29"/>
  <c r="F50" i="29"/>
  <c r="F100" i="29"/>
  <c r="C56" i="29"/>
  <c r="F160" i="29"/>
  <c r="C114" i="29"/>
  <c r="F156" i="29"/>
  <c r="C84" i="29"/>
  <c r="F22" i="29"/>
  <c r="C103" i="29"/>
  <c r="C152" i="29"/>
  <c r="C110" i="29"/>
  <c r="F122" i="29"/>
  <c r="F49" i="29"/>
  <c r="C159" i="29"/>
  <c r="C53" i="29"/>
  <c r="H139" i="11"/>
  <c r="H140" i="11" s="1"/>
  <c r="C203" i="41"/>
  <c r="C70" i="41"/>
  <c r="F278" i="41"/>
  <c r="F223" i="41"/>
  <c r="C490" i="41"/>
  <c r="C457" i="41"/>
  <c r="F129" i="41"/>
  <c r="F185" i="41"/>
  <c r="F319" i="41"/>
  <c r="F499" i="41"/>
  <c r="F276" i="41"/>
  <c r="C279" i="41"/>
  <c r="F660" i="41"/>
  <c r="F594" i="41"/>
  <c r="C182" i="41"/>
  <c r="C691" i="41"/>
  <c r="C172" i="41"/>
  <c r="F277" i="41"/>
  <c r="C241" i="41"/>
  <c r="C342" i="41"/>
  <c r="F607" i="41"/>
  <c r="F508" i="41"/>
  <c r="F109" i="41"/>
  <c r="F420" i="41"/>
  <c r="C201" i="41"/>
  <c r="F458" i="41"/>
  <c r="F346" i="41"/>
  <c r="C371" i="41"/>
  <c r="C604" i="41"/>
  <c r="F691" i="41"/>
  <c r="C540" i="41"/>
  <c r="C112" i="41"/>
  <c r="F588" i="41"/>
  <c r="F24" i="41"/>
  <c r="C227" i="41"/>
  <c r="C654" i="41"/>
  <c r="C27" i="41"/>
  <c r="F645" i="41"/>
  <c r="F249" i="41"/>
  <c r="C105" i="41"/>
  <c r="F641" i="41"/>
  <c r="F347" i="41"/>
  <c r="F687" i="41"/>
  <c r="C607" i="41"/>
  <c r="F397" i="41"/>
  <c r="F151" i="41"/>
  <c r="F301" i="41"/>
  <c r="C704" i="41"/>
  <c r="F104" i="41"/>
  <c r="C243" i="41"/>
  <c r="F174" i="41"/>
  <c r="F557" i="41"/>
  <c r="B31" i="39"/>
  <c r="E31" i="39" s="1"/>
  <c r="G31" i="39"/>
  <c r="D31" i="39"/>
  <c r="F18" i="41"/>
  <c r="G35" i="39" l="1"/>
  <c r="B19" i="39"/>
  <c r="E19" i="39" s="1"/>
  <c r="D17" i="39"/>
  <c r="D34" i="39"/>
  <c r="B30" i="39"/>
  <c r="E30" i="39" s="1"/>
  <c r="B25" i="39"/>
  <c r="E25" i="39" s="1"/>
  <c r="D19" i="39"/>
  <c r="B16" i="39"/>
  <c r="E16" i="39" s="1"/>
  <c r="D12" i="41"/>
  <c r="L12" i="41"/>
  <c r="L13" i="41"/>
  <c r="G20" i="39"/>
  <c r="G13" i="41"/>
  <c r="B33" i="39"/>
  <c r="E33" i="39" s="1"/>
  <c r="B12" i="41"/>
  <c r="D619" i="41"/>
  <c r="G619" i="41"/>
  <c r="L619" i="41"/>
  <c r="D99" i="29"/>
  <c r="B99" i="29"/>
  <c r="E99" i="29" s="1"/>
  <c r="K35" i="39"/>
  <c r="I31" i="39"/>
  <c r="H31" i="39"/>
  <c r="J31" i="39"/>
  <c r="G37" i="29"/>
  <c r="D37" i="29"/>
  <c r="B37" i="29"/>
  <c r="E37" i="29" s="1"/>
  <c r="G23" i="29"/>
  <c r="B23" i="29"/>
  <c r="E23" i="29" s="1"/>
  <c r="D23" i="29"/>
  <c r="L215" i="41"/>
  <c r="D215" i="41"/>
  <c r="B215" i="41"/>
  <c r="G215" i="41"/>
  <c r="D405" i="41"/>
  <c r="G405" i="41"/>
  <c r="L405" i="41"/>
  <c r="B405" i="41"/>
  <c r="D575" i="41"/>
  <c r="B575" i="41"/>
  <c r="L575" i="41"/>
  <c r="G575" i="41"/>
  <c r="B244" i="41"/>
  <c r="D244" i="41"/>
  <c r="L244" i="41"/>
  <c r="G244" i="41"/>
  <c r="L191" i="41"/>
  <c r="B191" i="41"/>
  <c r="D191" i="41"/>
  <c r="G191" i="41"/>
  <c r="G697" i="41"/>
  <c r="B697" i="41"/>
  <c r="L697" i="41"/>
  <c r="D697" i="41"/>
  <c r="L471" i="41"/>
  <c r="G471" i="41"/>
  <c r="D471" i="41"/>
  <c r="B471" i="41"/>
  <c r="B222" i="41"/>
  <c r="D222" i="41"/>
  <c r="L222" i="41"/>
  <c r="G222" i="41"/>
  <c r="L593" i="41"/>
  <c r="B593" i="41"/>
  <c r="G593" i="41"/>
  <c r="D593" i="41"/>
  <c r="D543" i="41"/>
  <c r="G543" i="41"/>
  <c r="L543" i="41"/>
  <c r="B543" i="41"/>
  <c r="L455" i="41"/>
  <c r="D455" i="41"/>
  <c r="B455" i="41"/>
  <c r="G455" i="41"/>
  <c r="B504" i="41"/>
  <c r="D504" i="41"/>
  <c r="L504" i="41"/>
  <c r="G504" i="41"/>
  <c r="D267" i="41"/>
  <c r="B267" i="41"/>
  <c r="L267" i="41"/>
  <c r="G267" i="41"/>
  <c r="G681" i="41"/>
  <c r="B681" i="41"/>
  <c r="L681" i="41"/>
  <c r="D681" i="41"/>
  <c r="B83" i="41"/>
  <c r="L83" i="41"/>
  <c r="D83" i="41"/>
  <c r="G83" i="41"/>
  <c r="B385" i="41"/>
  <c r="L385" i="41"/>
  <c r="G385" i="41"/>
  <c r="D385" i="41"/>
  <c r="B332" i="41"/>
  <c r="G332" i="41"/>
  <c r="L332" i="41"/>
  <c r="D332" i="41"/>
  <c r="G561" i="41"/>
  <c r="B561" i="41"/>
  <c r="D561" i="41"/>
  <c r="L561" i="41"/>
  <c r="L176" i="41"/>
  <c r="G176" i="41"/>
  <c r="D176" i="41"/>
  <c r="B176" i="41"/>
  <c r="B588" i="41"/>
  <c r="D588" i="41"/>
  <c r="L588" i="41"/>
  <c r="G588" i="41"/>
  <c r="L59" i="41"/>
  <c r="D59" i="41"/>
  <c r="G59" i="41"/>
  <c r="B59" i="41"/>
  <c r="B507" i="41"/>
  <c r="G507" i="41"/>
  <c r="D507" i="41"/>
  <c r="L507" i="41"/>
  <c r="G412" i="41"/>
  <c r="B412" i="41"/>
  <c r="L412" i="41"/>
  <c r="D412" i="41"/>
  <c r="G153" i="41"/>
  <c r="B153" i="41"/>
  <c r="D153" i="41"/>
  <c r="L153" i="41"/>
  <c r="B62" i="41"/>
  <c r="L62" i="41"/>
  <c r="D62" i="41"/>
  <c r="G62" i="41"/>
  <c r="L238" i="41"/>
  <c r="G238" i="41"/>
  <c r="D238" i="41"/>
  <c r="B238" i="41"/>
  <c r="D653" i="41"/>
  <c r="B653" i="41"/>
  <c r="G653" i="41"/>
  <c r="L653" i="41"/>
  <c r="B136" i="41"/>
  <c r="G136" i="41"/>
  <c r="D136" i="41"/>
  <c r="L136" i="41"/>
  <c r="G115" i="29"/>
  <c r="B115" i="29"/>
  <c r="E115" i="29" s="1"/>
  <c r="D115" i="29"/>
  <c r="B106" i="29"/>
  <c r="E106" i="29" s="1"/>
  <c r="G106" i="29"/>
  <c r="D106" i="29"/>
  <c r="G63" i="29"/>
  <c r="D63" i="29"/>
  <c r="B63" i="29"/>
  <c r="E63" i="29" s="1"/>
  <c r="G76" i="29"/>
  <c r="D76" i="29"/>
  <c r="B76" i="29"/>
  <c r="E76" i="29" s="1"/>
  <c r="D94" i="29"/>
  <c r="G94" i="29"/>
  <c r="B94" i="29"/>
  <c r="E94" i="29" s="1"/>
  <c r="G90" i="29"/>
  <c r="D90" i="29"/>
  <c r="B90" i="29"/>
  <c r="E90" i="29" s="1"/>
  <c r="G29" i="29"/>
  <c r="B29" i="29"/>
  <c r="E29" i="29" s="1"/>
  <c r="D29" i="29"/>
  <c r="D297" i="41"/>
  <c r="L297" i="41"/>
  <c r="B297" i="41"/>
  <c r="G297" i="41"/>
  <c r="G315" i="41"/>
  <c r="L315" i="41"/>
  <c r="D315" i="41"/>
  <c r="B315" i="41"/>
  <c r="G166" i="41"/>
  <c r="B166" i="41"/>
  <c r="L166" i="41"/>
  <c r="D166" i="41"/>
  <c r="D515" i="41"/>
  <c r="L515" i="41"/>
  <c r="B515" i="41"/>
  <c r="G515" i="41"/>
  <c r="B487" i="41"/>
  <c r="G487" i="41"/>
  <c r="D487" i="41"/>
  <c r="L487" i="41"/>
  <c r="B251" i="41"/>
  <c r="D251" i="41"/>
  <c r="G251" i="41"/>
  <c r="L251" i="41"/>
  <c r="L145" i="41"/>
  <c r="D145" i="41"/>
  <c r="B145" i="41"/>
  <c r="G145" i="41"/>
  <c r="B417" i="41"/>
  <c r="G417" i="41"/>
  <c r="L417" i="41"/>
  <c r="D417" i="41"/>
  <c r="G344" i="41"/>
  <c r="L344" i="41"/>
  <c r="D344" i="41"/>
  <c r="B344" i="41"/>
  <c r="B480" i="41"/>
  <c r="G480" i="41"/>
  <c r="L480" i="41"/>
  <c r="D480" i="41"/>
  <c r="B582" i="41"/>
  <c r="L582" i="41"/>
  <c r="D582" i="41"/>
  <c r="G582" i="41"/>
  <c r="G321" i="41"/>
  <c r="L321" i="41"/>
  <c r="D321" i="41"/>
  <c r="B321" i="41"/>
  <c r="L65" i="41"/>
  <c r="G65" i="41"/>
  <c r="B65" i="41"/>
  <c r="D65" i="41"/>
  <c r="L242" i="41"/>
  <c r="D242" i="41"/>
  <c r="G242" i="41"/>
  <c r="B242" i="41"/>
  <c r="L96" i="41"/>
  <c r="D96" i="41"/>
  <c r="B96" i="41"/>
  <c r="G96" i="41"/>
  <c r="D384" i="41"/>
  <c r="G384" i="41"/>
  <c r="B384" i="41"/>
  <c r="L384" i="41"/>
  <c r="G49" i="41"/>
  <c r="L49" i="41"/>
  <c r="B49" i="41"/>
  <c r="D49" i="41"/>
  <c r="G82" i="41"/>
  <c r="L82" i="41"/>
  <c r="B82" i="41"/>
  <c r="D82" i="41"/>
  <c r="G140" i="41"/>
  <c r="D140" i="41"/>
  <c r="B140" i="41"/>
  <c r="L140" i="41"/>
  <c r="B50" i="41"/>
  <c r="G50" i="41"/>
  <c r="D50" i="41"/>
  <c r="L50" i="41"/>
  <c r="G538" i="41"/>
  <c r="D538" i="41"/>
  <c r="L538" i="41"/>
  <c r="B538" i="41"/>
  <c r="L564" i="41"/>
  <c r="D564" i="41"/>
  <c r="B564" i="41"/>
  <c r="G564" i="41"/>
  <c r="B51" i="41"/>
  <c r="G51" i="41"/>
  <c r="L51" i="41"/>
  <c r="D51" i="41"/>
  <c r="G162" i="41"/>
  <c r="B162" i="41"/>
  <c r="L162" i="41"/>
  <c r="D162" i="41"/>
  <c r="B260" i="41"/>
  <c r="G260" i="41"/>
  <c r="D260" i="41"/>
  <c r="L260" i="41"/>
  <c r="D83" i="29"/>
  <c r="G83" i="29"/>
  <c r="B83" i="29"/>
  <c r="E83" i="29" s="1"/>
  <c r="B88" i="29"/>
  <c r="E88" i="29" s="1"/>
  <c r="G88" i="29"/>
  <c r="D88" i="29"/>
  <c r="D44" i="29"/>
  <c r="B44" i="29"/>
  <c r="E44" i="29" s="1"/>
  <c r="G44" i="29"/>
  <c r="G54" i="29"/>
  <c r="D54" i="29"/>
  <c r="B54" i="29"/>
  <c r="E54" i="29" s="1"/>
  <c r="D264" i="41"/>
  <c r="L264" i="41"/>
  <c r="B264" i="41"/>
  <c r="G264" i="41"/>
  <c r="G458" i="41"/>
  <c r="B458" i="41"/>
  <c r="D458" i="41"/>
  <c r="L458" i="41"/>
  <c r="L421" i="41"/>
  <c r="B421" i="41"/>
  <c r="D421" i="41"/>
  <c r="G421" i="41"/>
  <c r="B571" i="41"/>
  <c r="G571" i="41"/>
  <c r="D571" i="41"/>
  <c r="L571" i="41"/>
  <c r="D357" i="41"/>
  <c r="L357" i="41"/>
  <c r="G357" i="41"/>
  <c r="B357" i="41"/>
  <c r="L352" i="41"/>
  <c r="D352" i="41"/>
  <c r="B352" i="41"/>
  <c r="G352" i="41"/>
  <c r="B377" i="41"/>
  <c r="G377" i="41"/>
  <c r="D377" i="41"/>
  <c r="L377" i="41"/>
  <c r="D503" i="41"/>
  <c r="B503" i="41"/>
  <c r="G503" i="41"/>
  <c r="L503" i="41"/>
  <c r="D514" i="41"/>
  <c r="G514" i="41"/>
  <c r="B514" i="41"/>
  <c r="L514" i="41"/>
  <c r="B666" i="41"/>
  <c r="D666" i="41"/>
  <c r="G666" i="41"/>
  <c r="L666" i="41"/>
  <c r="L537" i="41"/>
  <c r="D537" i="41"/>
  <c r="G537" i="41"/>
  <c r="B537" i="41"/>
  <c r="B225" i="41"/>
  <c r="G225" i="41"/>
  <c r="D225" i="41"/>
  <c r="L225" i="41"/>
  <c r="L224" i="41"/>
  <c r="B224" i="41"/>
  <c r="G224" i="41"/>
  <c r="D224" i="41"/>
  <c r="B418" i="41"/>
  <c r="L418" i="41"/>
  <c r="D418" i="41"/>
  <c r="G418" i="41"/>
  <c r="D288" i="41"/>
  <c r="L288" i="41"/>
  <c r="B288" i="41"/>
  <c r="G288" i="41"/>
  <c r="L659" i="41"/>
  <c r="G659" i="41"/>
  <c r="D659" i="41"/>
  <c r="B659" i="41"/>
  <c r="L429" i="41"/>
  <c r="B429" i="41"/>
  <c r="D429" i="41"/>
  <c r="G429" i="41"/>
  <c r="L302" i="41"/>
  <c r="G302" i="41"/>
  <c r="D302" i="41"/>
  <c r="B302" i="41"/>
  <c r="B188" i="41"/>
  <c r="L188" i="41"/>
  <c r="G188" i="41"/>
  <c r="D188" i="41"/>
  <c r="L435" i="41"/>
  <c r="D435" i="41"/>
  <c r="B435" i="41"/>
  <c r="G435" i="41"/>
  <c r="L597" i="41"/>
  <c r="G597" i="41"/>
  <c r="B597" i="41"/>
  <c r="D597" i="41"/>
  <c r="B678" i="41"/>
  <c r="G678" i="41"/>
  <c r="D678" i="41"/>
  <c r="L678" i="41"/>
  <c r="D98" i="29"/>
  <c r="G98" i="29"/>
  <c r="B98" i="29"/>
  <c r="E98" i="29" s="1"/>
  <c r="B49" i="29"/>
  <c r="E49" i="29" s="1"/>
  <c r="D49" i="29"/>
  <c r="G49" i="29"/>
  <c r="G78" i="29"/>
  <c r="D78" i="29"/>
  <c r="B78" i="29"/>
  <c r="E78" i="29" s="1"/>
  <c r="D95" i="29"/>
  <c r="B95" i="29"/>
  <c r="E95" i="29" s="1"/>
  <c r="G95" i="29"/>
  <c r="G129" i="29"/>
  <c r="B129" i="29"/>
  <c r="E129" i="29" s="1"/>
  <c r="D129" i="29"/>
  <c r="B64" i="29"/>
  <c r="E64" i="29" s="1"/>
  <c r="G64" i="29"/>
  <c r="D64" i="29"/>
  <c r="D96" i="29"/>
  <c r="G96" i="29"/>
  <c r="B96" i="29"/>
  <c r="E96" i="29" s="1"/>
  <c r="L449" i="41"/>
  <c r="D449" i="41"/>
  <c r="G449" i="41"/>
  <c r="B449" i="41"/>
  <c r="L684" i="41"/>
  <c r="B684" i="41"/>
  <c r="D684" i="41"/>
  <c r="G684" i="41"/>
  <c r="G459" i="41"/>
  <c r="B459" i="41"/>
  <c r="L459" i="41"/>
  <c r="D459" i="41"/>
  <c r="D568" i="41"/>
  <c r="B568" i="41"/>
  <c r="G568" i="41"/>
  <c r="L568" i="41"/>
  <c r="G104" i="41"/>
  <c r="D104" i="41"/>
  <c r="L104" i="41"/>
  <c r="B104" i="41"/>
  <c r="L283" i="41"/>
  <c r="B283" i="41"/>
  <c r="G283" i="41"/>
  <c r="D283" i="41"/>
  <c r="D286" i="41"/>
  <c r="G286" i="41"/>
  <c r="B286" i="41"/>
  <c r="L286" i="41"/>
  <c r="L355" i="41"/>
  <c r="D355" i="41"/>
  <c r="B355" i="41"/>
  <c r="G355" i="41"/>
  <c r="D563" i="41"/>
  <c r="L563" i="41"/>
  <c r="B563" i="41"/>
  <c r="G563" i="41"/>
  <c r="G611" i="41"/>
  <c r="B611" i="41"/>
  <c r="L611" i="41"/>
  <c r="D611" i="41"/>
  <c r="D682" i="41"/>
  <c r="B682" i="41"/>
  <c r="G682" i="41"/>
  <c r="L682" i="41"/>
  <c r="L618" i="41"/>
  <c r="G618" i="41"/>
  <c r="D618" i="41"/>
  <c r="B618" i="41"/>
  <c r="B484" i="41"/>
  <c r="D484" i="41"/>
  <c r="L484" i="41"/>
  <c r="G484" i="41"/>
  <c r="B613" i="41"/>
  <c r="D613" i="41"/>
  <c r="G613" i="41"/>
  <c r="L613" i="41"/>
  <c r="L155" i="41"/>
  <c r="G155" i="41"/>
  <c r="D155" i="41"/>
  <c r="B155" i="41"/>
  <c r="G94" i="41"/>
  <c r="L94" i="41"/>
  <c r="D94" i="41"/>
  <c r="B94" i="41"/>
  <c r="I30" i="39"/>
  <c r="H30" i="39"/>
  <c r="J30" i="39"/>
  <c r="G576" i="41"/>
  <c r="D576" i="41"/>
  <c r="L576" i="41"/>
  <c r="B576" i="41"/>
  <c r="L73" i="41"/>
  <c r="G73" i="41"/>
  <c r="D73" i="41"/>
  <c r="B73" i="41"/>
  <c r="D603" i="41"/>
  <c r="L603" i="41"/>
  <c r="B603" i="41"/>
  <c r="G603" i="41"/>
  <c r="L246" i="41"/>
  <c r="D246" i="41"/>
  <c r="G246" i="41"/>
  <c r="B246" i="41"/>
  <c r="B616" i="41"/>
  <c r="G616" i="41"/>
  <c r="L616" i="41"/>
  <c r="D616" i="41"/>
  <c r="L467" i="41"/>
  <c r="D467" i="41"/>
  <c r="B467" i="41"/>
  <c r="G467" i="41"/>
  <c r="B31" i="29"/>
  <c r="E31" i="29" s="1"/>
  <c r="G31" i="29"/>
  <c r="D31" i="29"/>
  <c r="D38" i="29"/>
  <c r="B38" i="29"/>
  <c r="E38" i="29" s="1"/>
  <c r="G38" i="29"/>
  <c r="G113" i="29"/>
  <c r="D113" i="29"/>
  <c r="B113" i="29"/>
  <c r="E113" i="29" s="1"/>
  <c r="G150" i="29"/>
  <c r="D150" i="29"/>
  <c r="B150" i="29"/>
  <c r="E150" i="29" s="1"/>
  <c r="G628" i="41"/>
  <c r="D628" i="41"/>
  <c r="L628" i="41"/>
  <c r="B628" i="41"/>
  <c r="G133" i="41"/>
  <c r="B133" i="41"/>
  <c r="L133" i="41"/>
  <c r="D133" i="41"/>
  <c r="D179" i="41"/>
  <c r="B179" i="41"/>
  <c r="L179" i="41"/>
  <c r="G179" i="41"/>
  <c r="L198" i="41"/>
  <c r="D198" i="41"/>
  <c r="B198" i="41"/>
  <c r="G198" i="41"/>
  <c r="D409" i="41"/>
  <c r="B409" i="41"/>
  <c r="G409" i="41"/>
  <c r="L409" i="41"/>
  <c r="L587" i="41"/>
  <c r="D587" i="41"/>
  <c r="G587" i="41"/>
  <c r="B587" i="41"/>
  <c r="D602" i="41"/>
  <c r="B602" i="41"/>
  <c r="L602" i="41"/>
  <c r="G602" i="41"/>
  <c r="D474" i="41"/>
  <c r="G474" i="41"/>
  <c r="B474" i="41"/>
  <c r="L474" i="41"/>
  <c r="L113" i="41"/>
  <c r="B113" i="41"/>
  <c r="G113" i="41"/>
  <c r="D113" i="41"/>
  <c r="L540" i="41"/>
  <c r="G540" i="41"/>
  <c r="B540" i="41"/>
  <c r="D540" i="41"/>
  <c r="D241" i="41"/>
  <c r="G241" i="41"/>
  <c r="L241" i="41"/>
  <c r="B241" i="41"/>
  <c r="G151" i="29"/>
  <c r="D151" i="29"/>
  <c r="B151" i="29"/>
  <c r="E151" i="29" s="1"/>
  <c r="G62" i="29"/>
  <c r="D62" i="29"/>
  <c r="B62" i="29"/>
  <c r="E62" i="29" s="1"/>
  <c r="D73" i="29"/>
  <c r="B73" i="29"/>
  <c r="E73" i="29" s="1"/>
  <c r="G73" i="29"/>
  <c r="G121" i="29"/>
  <c r="B121" i="29"/>
  <c r="E121" i="29" s="1"/>
  <c r="D121" i="29"/>
  <c r="G141" i="29"/>
  <c r="B141" i="29"/>
  <c r="E141" i="29" s="1"/>
  <c r="D141" i="29"/>
  <c r="D541" i="41"/>
  <c r="G541" i="41"/>
  <c r="B541" i="41"/>
  <c r="L541" i="41"/>
  <c r="L346" i="41"/>
  <c r="D346" i="41"/>
  <c r="B346" i="41"/>
  <c r="G346" i="41"/>
  <c r="L190" i="41"/>
  <c r="D190" i="41"/>
  <c r="G190" i="41"/>
  <c r="B190" i="41"/>
  <c r="D196" i="41"/>
  <c r="B196" i="41"/>
  <c r="L196" i="41"/>
  <c r="G196" i="41"/>
  <c r="D477" i="41"/>
  <c r="B477" i="41"/>
  <c r="G477" i="41"/>
  <c r="L477" i="41"/>
  <c r="G348" i="41"/>
  <c r="D348" i="41"/>
  <c r="B348" i="41"/>
  <c r="L348" i="41"/>
  <c r="B254" i="41"/>
  <c r="D254" i="41"/>
  <c r="G254" i="41"/>
  <c r="L254" i="41"/>
  <c r="B214" i="41"/>
  <c r="D214" i="41"/>
  <c r="G214" i="41"/>
  <c r="L214" i="41"/>
  <c r="G43" i="29"/>
  <c r="D43" i="29"/>
  <c r="B43" i="29"/>
  <c r="E43" i="29" s="1"/>
  <c r="D245" i="41"/>
  <c r="L245" i="41"/>
  <c r="G245" i="41"/>
  <c r="B245" i="41"/>
  <c r="D110" i="41"/>
  <c r="G110" i="41"/>
  <c r="L110" i="41"/>
  <c r="B110" i="41"/>
  <c r="L600" i="41"/>
  <c r="B600" i="41"/>
  <c r="D600" i="41"/>
  <c r="G600" i="41"/>
  <c r="B497" i="41"/>
  <c r="D497" i="41"/>
  <c r="L497" i="41"/>
  <c r="G497" i="41"/>
  <c r="B577" i="41"/>
  <c r="G577" i="41"/>
  <c r="L577" i="41"/>
  <c r="D577" i="41"/>
  <c r="G673" i="41"/>
  <c r="D673" i="41"/>
  <c r="L673" i="41"/>
  <c r="B673" i="41"/>
  <c r="L518" i="41"/>
  <c r="D518" i="41"/>
  <c r="G518" i="41"/>
  <c r="B518" i="41"/>
  <c r="L702" i="41"/>
  <c r="D702" i="41"/>
  <c r="B702" i="41"/>
  <c r="G702" i="41"/>
  <c r="L620" i="41"/>
  <c r="D620" i="41"/>
  <c r="B620" i="41"/>
  <c r="G620" i="41"/>
  <c r="D234" i="41"/>
  <c r="L234" i="41"/>
  <c r="G234" i="41"/>
  <c r="B234" i="41"/>
  <c r="D248" i="41"/>
  <c r="B248" i="41"/>
  <c r="L248" i="41"/>
  <c r="G248" i="41"/>
  <c r="B662" i="41"/>
  <c r="D662" i="41"/>
  <c r="G662" i="41"/>
  <c r="L662" i="41"/>
  <c r="G152" i="41"/>
  <c r="B152" i="41"/>
  <c r="L152" i="41"/>
  <c r="D152" i="41"/>
  <c r="L448" i="41"/>
  <c r="B448" i="41"/>
  <c r="G448" i="41"/>
  <c r="D448" i="41"/>
  <c r="B261" i="41"/>
  <c r="D261" i="41"/>
  <c r="G261" i="41"/>
  <c r="L261" i="41"/>
  <c r="B589" i="41"/>
  <c r="D589" i="41"/>
  <c r="G589" i="41"/>
  <c r="L589" i="41"/>
  <c r="D312" i="41"/>
  <c r="L312" i="41"/>
  <c r="G312" i="41"/>
  <c r="B312" i="41"/>
  <c r="G700" i="41"/>
  <c r="B700" i="41"/>
  <c r="L700" i="41"/>
  <c r="D700" i="41"/>
  <c r="D694" i="41"/>
  <c r="B694" i="41"/>
  <c r="G694" i="41"/>
  <c r="L694" i="41"/>
  <c r="G427" i="41"/>
  <c r="L427" i="41"/>
  <c r="D427" i="41"/>
  <c r="B427" i="41"/>
  <c r="D162" i="29"/>
  <c r="G162" i="29"/>
  <c r="B162" i="29"/>
  <c r="E162" i="29" s="1"/>
  <c r="D39" i="29"/>
  <c r="B39" i="29"/>
  <c r="E39" i="29" s="1"/>
  <c r="G39" i="29"/>
  <c r="G148" i="29"/>
  <c r="D148" i="29"/>
  <c r="B148" i="29"/>
  <c r="E148" i="29" s="1"/>
  <c r="I19" i="39"/>
  <c r="J19" i="39"/>
  <c r="H19" i="39"/>
  <c r="D300" i="41"/>
  <c r="L300" i="41"/>
  <c r="B300" i="41"/>
  <c r="G300" i="41"/>
  <c r="L175" i="41"/>
  <c r="B175" i="41"/>
  <c r="D175" i="41"/>
  <c r="G175" i="41"/>
  <c r="L137" i="41"/>
  <c r="G137" i="41"/>
  <c r="B137" i="41"/>
  <c r="D137" i="41"/>
  <c r="D658" i="41"/>
  <c r="L658" i="41"/>
  <c r="G658" i="41"/>
  <c r="B658" i="41"/>
  <c r="D407" i="41"/>
  <c r="L407" i="41"/>
  <c r="G407" i="41"/>
  <c r="B407" i="41"/>
  <c r="G393" i="41"/>
  <c r="L393" i="41"/>
  <c r="D393" i="41"/>
  <c r="B393" i="41"/>
  <c r="D127" i="41"/>
  <c r="G127" i="41"/>
  <c r="L127" i="41"/>
  <c r="B127" i="41"/>
  <c r="L292" i="41"/>
  <c r="B292" i="41"/>
  <c r="D292" i="41"/>
  <c r="G292" i="41"/>
  <c r="L351" i="41"/>
  <c r="D351" i="41"/>
  <c r="B351" i="41"/>
  <c r="G351" i="41"/>
  <c r="B669" i="41"/>
  <c r="L669" i="41"/>
  <c r="G669" i="41"/>
  <c r="D669" i="41"/>
  <c r="D88" i="41"/>
  <c r="B88" i="41"/>
  <c r="L88" i="41"/>
  <c r="G88" i="41"/>
  <c r="L368" i="41"/>
  <c r="B368" i="41"/>
  <c r="D368" i="41"/>
  <c r="G368" i="41"/>
  <c r="D550" i="41"/>
  <c r="L550" i="41"/>
  <c r="G550" i="41"/>
  <c r="B550" i="41"/>
  <c r="H23" i="39"/>
  <c r="J23" i="39"/>
  <c r="I23" i="39"/>
  <c r="G95" i="41"/>
  <c r="D95" i="41"/>
  <c r="B95" i="41"/>
  <c r="L95" i="41"/>
  <c r="G193" i="41"/>
  <c r="B193" i="41"/>
  <c r="L193" i="41"/>
  <c r="D193" i="41"/>
  <c r="L625" i="41"/>
  <c r="B625" i="41"/>
  <c r="G625" i="41"/>
  <c r="D625" i="41"/>
  <c r="D367" i="41"/>
  <c r="L367" i="41"/>
  <c r="B367" i="41"/>
  <c r="G367" i="41"/>
  <c r="G36" i="41"/>
  <c r="L36" i="41"/>
  <c r="D36" i="41"/>
  <c r="B36" i="41"/>
  <c r="B423" i="41"/>
  <c r="D423" i="41"/>
  <c r="L423" i="41"/>
  <c r="G423" i="41"/>
  <c r="D195" i="41"/>
  <c r="L195" i="41"/>
  <c r="B195" i="41"/>
  <c r="G195" i="41"/>
  <c r="B430" i="41"/>
  <c r="G430" i="41"/>
  <c r="L430" i="41"/>
  <c r="D430" i="41"/>
  <c r="B311" i="41"/>
  <c r="D311" i="41"/>
  <c r="L311" i="41"/>
  <c r="G311" i="41"/>
  <c r="B243" i="41"/>
  <c r="G243" i="41"/>
  <c r="L243" i="41"/>
  <c r="D243" i="41"/>
  <c r="D457" i="41"/>
  <c r="L457" i="41"/>
  <c r="G457" i="41"/>
  <c r="B457" i="41"/>
  <c r="D70" i="41"/>
  <c r="G70" i="41"/>
  <c r="B70" i="41"/>
  <c r="L70" i="41"/>
  <c r="B53" i="29"/>
  <c r="E53" i="29" s="1"/>
  <c r="D53" i="29"/>
  <c r="G53" i="29"/>
  <c r="G110" i="29"/>
  <c r="B110" i="29"/>
  <c r="E110" i="29" s="1"/>
  <c r="D110" i="29"/>
  <c r="D84" i="29"/>
  <c r="G84" i="29"/>
  <c r="B84" i="29"/>
  <c r="E84" i="29" s="1"/>
  <c r="G56" i="29"/>
  <c r="D56" i="29"/>
  <c r="B56" i="29"/>
  <c r="E56" i="29" s="1"/>
  <c r="D100" i="29"/>
  <c r="G100" i="29"/>
  <c r="B100" i="29"/>
  <c r="E100" i="29" s="1"/>
  <c r="G160" i="29"/>
  <c r="D160" i="29"/>
  <c r="B160" i="29"/>
  <c r="E160" i="29" s="1"/>
  <c r="D163" i="29"/>
  <c r="G163" i="29"/>
  <c r="B163" i="29"/>
  <c r="E163" i="29" s="1"/>
  <c r="G48" i="29"/>
  <c r="D48" i="29"/>
  <c r="B48" i="29"/>
  <c r="E48" i="29" s="1"/>
  <c r="D123" i="29"/>
  <c r="B123" i="29"/>
  <c r="E123" i="29" s="1"/>
  <c r="G123" i="29"/>
  <c r="D41" i="29"/>
  <c r="B41" i="29"/>
  <c r="E41" i="29" s="1"/>
  <c r="G41" i="29"/>
  <c r="D143" i="29"/>
  <c r="G143" i="29"/>
  <c r="B143" i="29"/>
  <c r="E143" i="29" s="1"/>
  <c r="G136" i="29"/>
  <c r="D136" i="29"/>
  <c r="B136" i="29"/>
  <c r="E136" i="29" s="1"/>
  <c r="L605" i="41"/>
  <c r="G605" i="41"/>
  <c r="B605" i="41"/>
  <c r="D605" i="41"/>
  <c r="H18" i="39"/>
  <c r="J18" i="39"/>
  <c r="I18" i="39"/>
  <c r="D64" i="41"/>
  <c r="B64" i="41"/>
  <c r="G64" i="41"/>
  <c r="L64" i="41"/>
  <c r="L472" i="41"/>
  <c r="B472" i="41"/>
  <c r="G472" i="41"/>
  <c r="D472" i="41"/>
  <c r="G118" i="41"/>
  <c r="B118" i="41"/>
  <c r="D118" i="41"/>
  <c r="L118" i="41"/>
  <c r="D22" i="41"/>
  <c r="L22" i="41"/>
  <c r="G22" i="41"/>
  <c r="B22" i="41"/>
  <c r="G376" i="41"/>
  <c r="B376" i="41"/>
  <c r="D376" i="41"/>
  <c r="L376" i="41"/>
  <c r="D676" i="41"/>
  <c r="L676" i="41"/>
  <c r="G676" i="41"/>
  <c r="B676" i="41"/>
  <c r="G326" i="41"/>
  <c r="L326" i="41"/>
  <c r="D326" i="41"/>
  <c r="B326" i="41"/>
  <c r="G446" i="41"/>
  <c r="B446" i="41"/>
  <c r="D446" i="41"/>
  <c r="L446" i="41"/>
  <c r="D502" i="41"/>
  <c r="B502" i="41"/>
  <c r="G502" i="41"/>
  <c r="L502" i="41"/>
  <c r="B476" i="41"/>
  <c r="G476" i="41"/>
  <c r="L476" i="41"/>
  <c r="D476" i="41"/>
  <c r="L686" i="41"/>
  <c r="B686" i="41"/>
  <c r="D686" i="41"/>
  <c r="G686" i="41"/>
  <c r="G461" i="41"/>
  <c r="L461" i="41"/>
  <c r="D461" i="41"/>
  <c r="B461" i="41"/>
  <c r="L539" i="41"/>
  <c r="B539" i="41"/>
  <c r="G539" i="41"/>
  <c r="D539" i="41"/>
  <c r="D237" i="41"/>
  <c r="L237" i="41"/>
  <c r="B237" i="41"/>
  <c r="G237" i="41"/>
  <c r="D107" i="41"/>
  <c r="G107" i="41"/>
  <c r="B107" i="41"/>
  <c r="L107" i="41"/>
  <c r="G555" i="41"/>
  <c r="L555" i="41"/>
  <c r="D555" i="41"/>
  <c r="B555" i="41"/>
  <c r="G337" i="41"/>
  <c r="L337" i="41"/>
  <c r="D337" i="41"/>
  <c r="B337" i="41"/>
  <c r="L667" i="41"/>
  <c r="G667" i="41"/>
  <c r="B667" i="41"/>
  <c r="D667" i="41"/>
  <c r="G469" i="41"/>
  <c r="L469" i="41"/>
  <c r="B469" i="41"/>
  <c r="D469" i="41"/>
  <c r="B262" i="41"/>
  <c r="G262" i="41"/>
  <c r="D262" i="41"/>
  <c r="L262" i="41"/>
  <c r="G612" i="41"/>
  <c r="D612" i="41"/>
  <c r="L612" i="41"/>
  <c r="B612" i="41"/>
  <c r="J27" i="39"/>
  <c r="I27" i="39"/>
  <c r="H27" i="39"/>
  <c r="H28" i="39"/>
  <c r="J28" i="39"/>
  <c r="I28" i="39"/>
  <c r="B265" i="41"/>
  <c r="D265" i="41"/>
  <c r="L265" i="41"/>
  <c r="G265" i="41"/>
  <c r="G40" i="41"/>
  <c r="B40" i="41"/>
  <c r="L40" i="41"/>
  <c r="D40" i="41"/>
  <c r="D595" i="41"/>
  <c r="G595" i="41"/>
  <c r="L595" i="41"/>
  <c r="B595" i="41"/>
  <c r="B680" i="41"/>
  <c r="G680" i="41"/>
  <c r="D680" i="41"/>
  <c r="L680" i="41"/>
  <c r="G447" i="41"/>
  <c r="D447" i="41"/>
  <c r="L447" i="41"/>
  <c r="B447" i="41"/>
  <c r="D444" i="41"/>
  <c r="G444" i="41"/>
  <c r="B444" i="41"/>
  <c r="L444" i="41"/>
  <c r="G280" i="41"/>
  <c r="D280" i="41"/>
  <c r="B280" i="41"/>
  <c r="L280" i="41"/>
  <c r="G341" i="41"/>
  <c r="B341" i="41"/>
  <c r="L341" i="41"/>
  <c r="D341" i="41"/>
  <c r="D173" i="41"/>
  <c r="L173" i="41"/>
  <c r="B173" i="41"/>
  <c r="G173" i="41"/>
  <c r="L431" i="41"/>
  <c r="D431" i="41"/>
  <c r="B431" i="41"/>
  <c r="G431" i="41"/>
  <c r="D592" i="41"/>
  <c r="B592" i="41"/>
  <c r="L592" i="41"/>
  <c r="G592" i="41"/>
  <c r="L208" i="41"/>
  <c r="G208" i="41"/>
  <c r="B208" i="41"/>
  <c r="D208" i="41"/>
  <c r="G135" i="29"/>
  <c r="B135" i="29"/>
  <c r="E135" i="29" s="1"/>
  <c r="D135" i="29"/>
  <c r="D140" i="29"/>
  <c r="B140" i="29"/>
  <c r="E140" i="29" s="1"/>
  <c r="G140" i="29"/>
  <c r="G453" i="41"/>
  <c r="L453" i="41"/>
  <c r="D453" i="41"/>
  <c r="B453" i="41"/>
  <c r="L524" i="41"/>
  <c r="B524" i="41"/>
  <c r="D524" i="41"/>
  <c r="G524" i="41"/>
  <c r="G170" i="41"/>
  <c r="L170" i="41"/>
  <c r="B170" i="41"/>
  <c r="D170" i="41"/>
  <c r="L473" i="41"/>
  <c r="D473" i="41"/>
  <c r="G473" i="41"/>
  <c r="B473" i="41"/>
  <c r="D273" i="41"/>
  <c r="B273" i="41"/>
  <c r="G273" i="41"/>
  <c r="L273" i="41"/>
  <c r="D379" i="41"/>
  <c r="G379" i="41"/>
  <c r="L379" i="41"/>
  <c r="B379" i="41"/>
  <c r="G33" i="41"/>
  <c r="L33" i="41"/>
  <c r="D33" i="41"/>
  <c r="B33" i="41"/>
  <c r="L479" i="41"/>
  <c r="B479" i="41"/>
  <c r="G479" i="41"/>
  <c r="D479" i="41"/>
  <c r="B146" i="41"/>
  <c r="D146" i="41"/>
  <c r="G146" i="41"/>
  <c r="L146" i="41"/>
  <c r="D144" i="41"/>
  <c r="B144" i="41"/>
  <c r="L144" i="41"/>
  <c r="G144" i="41"/>
  <c r="B387" i="41"/>
  <c r="L387" i="41"/>
  <c r="D387" i="41"/>
  <c r="G387" i="41"/>
  <c r="D639" i="41"/>
  <c r="B639" i="41"/>
  <c r="G639" i="41"/>
  <c r="L639" i="41"/>
  <c r="L277" i="41"/>
  <c r="G277" i="41"/>
  <c r="D277" i="41"/>
  <c r="B277" i="41"/>
  <c r="B647" i="41"/>
  <c r="G647" i="41"/>
  <c r="D647" i="41"/>
  <c r="L647" i="41"/>
  <c r="B554" i="41"/>
  <c r="L554" i="41"/>
  <c r="D554" i="41"/>
  <c r="G554" i="41"/>
  <c r="B184" i="41"/>
  <c r="G184" i="41"/>
  <c r="D184" i="41"/>
  <c r="L184" i="41"/>
  <c r="B58" i="41"/>
  <c r="D58" i="41"/>
  <c r="G58" i="41"/>
  <c r="L58" i="41"/>
  <c r="B139" i="41"/>
  <c r="G139" i="41"/>
  <c r="D139" i="41"/>
  <c r="L139" i="41"/>
  <c r="G493" i="41"/>
  <c r="D493" i="41"/>
  <c r="L493" i="41"/>
  <c r="B493" i="41"/>
  <c r="L545" i="41"/>
  <c r="G545" i="41"/>
  <c r="B545" i="41"/>
  <c r="D545" i="41"/>
  <c r="B340" i="41"/>
  <c r="L340" i="41"/>
  <c r="G340" i="41"/>
  <c r="D340" i="41"/>
  <c r="D411" i="41"/>
  <c r="L411" i="41"/>
  <c r="G411" i="41"/>
  <c r="B411" i="41"/>
  <c r="G320" i="41"/>
  <c r="L320" i="41"/>
  <c r="B320" i="41"/>
  <c r="D320" i="41"/>
  <c r="B404" i="41"/>
  <c r="G404" i="41"/>
  <c r="D404" i="41"/>
  <c r="L404" i="41"/>
  <c r="D91" i="41"/>
  <c r="L91" i="41"/>
  <c r="G91" i="41"/>
  <c r="B91" i="41"/>
  <c r="B290" i="41"/>
  <c r="G290" i="41"/>
  <c r="D290" i="41"/>
  <c r="L290" i="41"/>
  <c r="G398" i="41"/>
  <c r="B398" i="41"/>
  <c r="L398" i="41"/>
  <c r="D398" i="41"/>
  <c r="L192" i="41"/>
  <c r="G192" i="41"/>
  <c r="D192" i="41"/>
  <c r="B192" i="41"/>
  <c r="B557" i="41"/>
  <c r="D557" i="41"/>
  <c r="L557" i="41"/>
  <c r="G557" i="41"/>
  <c r="D466" i="41"/>
  <c r="G466" i="41"/>
  <c r="B466" i="41"/>
  <c r="L466" i="41"/>
  <c r="D424" i="41"/>
  <c r="L424" i="41"/>
  <c r="B424" i="41"/>
  <c r="G424" i="41"/>
  <c r="B648" i="41"/>
  <c r="G648" i="41"/>
  <c r="D648" i="41"/>
  <c r="L648" i="41"/>
  <c r="B256" i="41"/>
  <c r="G256" i="41"/>
  <c r="L256" i="41"/>
  <c r="D256" i="41"/>
  <c r="L632" i="41"/>
  <c r="D632" i="41"/>
  <c r="B632" i="41"/>
  <c r="G632" i="41"/>
  <c r="B336" i="41"/>
  <c r="G336" i="41"/>
  <c r="L336" i="41"/>
  <c r="D336" i="41"/>
  <c r="B496" i="41"/>
  <c r="G496" i="41"/>
  <c r="D496" i="41"/>
  <c r="L496" i="41"/>
  <c r="D16" i="29"/>
  <c r="B16" i="29"/>
  <c r="E16" i="29" s="1"/>
  <c r="G16" i="29"/>
  <c r="L211" i="41"/>
  <c r="B211" i="41"/>
  <c r="G211" i="41"/>
  <c r="D211" i="41"/>
  <c r="L189" i="41"/>
  <c r="G189" i="41"/>
  <c r="B189" i="41"/>
  <c r="D189" i="41"/>
  <c r="G547" i="41"/>
  <c r="L547" i="41"/>
  <c r="D547" i="41"/>
  <c r="B547" i="41"/>
  <c r="D580" i="41"/>
  <c r="L580" i="41"/>
  <c r="B580" i="41"/>
  <c r="G580" i="41"/>
  <c r="G66" i="29"/>
  <c r="D66" i="29"/>
  <c r="B66" i="29"/>
  <c r="E66" i="29" s="1"/>
  <c r="B65" i="29"/>
  <c r="E65" i="29" s="1"/>
  <c r="D65" i="29"/>
  <c r="G65" i="29"/>
  <c r="B33" i="29"/>
  <c r="E33" i="29" s="1"/>
  <c r="D33" i="29"/>
  <c r="G33" i="29"/>
  <c r="G120" i="29"/>
  <c r="D120" i="29"/>
  <c r="B120" i="29"/>
  <c r="E120" i="29" s="1"/>
  <c r="G127" i="29"/>
  <c r="B127" i="29"/>
  <c r="E127" i="29" s="1"/>
  <c r="D127" i="29"/>
  <c r="B268" i="41"/>
  <c r="D268" i="41"/>
  <c r="G268" i="41"/>
  <c r="L268" i="41"/>
  <c r="B481" i="41"/>
  <c r="D481" i="41"/>
  <c r="G481" i="41"/>
  <c r="L481" i="41"/>
  <c r="D18" i="41"/>
  <c r="L18" i="41"/>
  <c r="B18" i="41"/>
  <c r="G18" i="41"/>
  <c r="L657" i="41"/>
  <c r="D657" i="41"/>
  <c r="G657" i="41"/>
  <c r="B657" i="41"/>
  <c r="B317" i="41"/>
  <c r="G317" i="41"/>
  <c r="L317" i="41"/>
  <c r="D317" i="41"/>
  <c r="D126" i="41"/>
  <c r="L126" i="41"/>
  <c r="G126" i="41"/>
  <c r="B126" i="41"/>
  <c r="B583" i="41"/>
  <c r="D583" i="41"/>
  <c r="G583" i="41"/>
  <c r="L583" i="41"/>
  <c r="L408" i="41"/>
  <c r="G408" i="41"/>
  <c r="D408" i="41"/>
  <c r="B408" i="41"/>
  <c r="G296" i="41"/>
  <c r="D296" i="41"/>
  <c r="L296" i="41"/>
  <c r="B296" i="41"/>
  <c r="B567" i="41"/>
  <c r="D567" i="41"/>
  <c r="L567" i="41"/>
  <c r="G567" i="41"/>
  <c r="L134" i="41"/>
  <c r="B134" i="41"/>
  <c r="D134" i="41"/>
  <c r="G134" i="41"/>
  <c r="L186" i="41"/>
  <c r="D186" i="41"/>
  <c r="B186" i="41"/>
  <c r="G186" i="41"/>
  <c r="D269" i="41"/>
  <c r="L269" i="41"/>
  <c r="B269" i="41"/>
  <c r="G269" i="41"/>
  <c r="G394" i="41"/>
  <c r="D394" i="41"/>
  <c r="L394" i="41"/>
  <c r="B394" i="41"/>
  <c r="L55" i="41"/>
  <c r="D55" i="41"/>
  <c r="G55" i="41"/>
  <c r="B55" i="41"/>
  <c r="G187" i="41"/>
  <c r="D187" i="41"/>
  <c r="B187" i="41"/>
  <c r="L187" i="41"/>
  <c r="L181" i="41"/>
  <c r="G181" i="41"/>
  <c r="D181" i="41"/>
  <c r="B181" i="41"/>
  <c r="B218" i="41"/>
  <c r="G218" i="41"/>
  <c r="D218" i="41"/>
  <c r="L218" i="41"/>
  <c r="G14" i="41"/>
  <c r="L14" i="41"/>
  <c r="B14" i="41"/>
  <c r="D14" i="41"/>
  <c r="B420" i="41"/>
  <c r="D420" i="41"/>
  <c r="G420" i="41"/>
  <c r="L420" i="41"/>
  <c r="L194" i="41"/>
  <c r="G194" i="41"/>
  <c r="D194" i="41"/>
  <c r="B194" i="41"/>
  <c r="D596" i="41"/>
  <c r="L596" i="41"/>
  <c r="B596" i="41"/>
  <c r="G596" i="41"/>
  <c r="L30" i="41"/>
  <c r="G30" i="41"/>
  <c r="D30" i="41"/>
  <c r="B30" i="41"/>
  <c r="B609" i="41"/>
  <c r="L609" i="41"/>
  <c r="G609" i="41"/>
  <c r="D609" i="41"/>
  <c r="D240" i="41"/>
  <c r="L240" i="41"/>
  <c r="B240" i="41"/>
  <c r="G240" i="41"/>
  <c r="G436" i="41"/>
  <c r="B436" i="41"/>
  <c r="L436" i="41"/>
  <c r="D436" i="41"/>
  <c r="D220" i="41"/>
  <c r="B220" i="41"/>
  <c r="G220" i="41"/>
  <c r="L220" i="41"/>
  <c r="B390" i="41"/>
  <c r="G390" i="41"/>
  <c r="L390" i="41"/>
  <c r="D390" i="41"/>
  <c r="B28" i="41"/>
  <c r="L28" i="41"/>
  <c r="G28" i="41"/>
  <c r="D28" i="41"/>
  <c r="D608" i="41"/>
  <c r="B608" i="41"/>
  <c r="G608" i="41"/>
  <c r="L608" i="41"/>
  <c r="G364" i="41"/>
  <c r="B364" i="41"/>
  <c r="L364" i="41"/>
  <c r="D364" i="41"/>
  <c r="L299" i="41"/>
  <c r="D299" i="41"/>
  <c r="G299" i="41"/>
  <c r="B299" i="41"/>
  <c r="D350" i="41"/>
  <c r="G350" i="41"/>
  <c r="L350" i="41"/>
  <c r="B350" i="41"/>
  <c r="B622" i="41"/>
  <c r="L622" i="41"/>
  <c r="G622" i="41"/>
  <c r="D622" i="41"/>
  <c r="G338" i="41"/>
  <c r="L338" i="41"/>
  <c r="D338" i="41"/>
  <c r="B338" i="41"/>
  <c r="D437" i="41"/>
  <c r="B437" i="41"/>
  <c r="L437" i="41"/>
  <c r="G437" i="41"/>
  <c r="L536" i="41"/>
  <c r="G536" i="41"/>
  <c r="D536" i="41"/>
  <c r="B536" i="41"/>
  <c r="G354" i="41"/>
  <c r="L354" i="41"/>
  <c r="B354" i="41"/>
  <c r="D354" i="41"/>
  <c r="G205" i="41"/>
  <c r="L205" i="41"/>
  <c r="D205" i="41"/>
  <c r="B205" i="41"/>
  <c r="L428" i="41"/>
  <c r="D428" i="41"/>
  <c r="B428" i="41"/>
  <c r="G428" i="41"/>
  <c r="G89" i="29"/>
  <c r="D89" i="29"/>
  <c r="B89" i="29"/>
  <c r="E89" i="29" s="1"/>
  <c r="D154" i="29"/>
  <c r="B154" i="29"/>
  <c r="E154" i="29" s="1"/>
  <c r="G154" i="29"/>
  <c r="D124" i="29"/>
  <c r="G124" i="29"/>
  <c r="B124" i="29"/>
  <c r="E124" i="29" s="1"/>
  <c r="G69" i="29"/>
  <c r="B69" i="29"/>
  <c r="E69" i="29" s="1"/>
  <c r="D69" i="29"/>
  <c r="D68" i="29"/>
  <c r="G68" i="29"/>
  <c r="B68" i="29"/>
  <c r="E68" i="29" s="1"/>
  <c r="G85" i="29"/>
  <c r="D85" i="29"/>
  <c r="B85" i="29"/>
  <c r="E85" i="29" s="1"/>
  <c r="H16" i="39"/>
  <c r="I16" i="39"/>
  <c r="J16" i="39"/>
  <c r="D258" i="41"/>
  <c r="B258" i="41"/>
  <c r="G258" i="41"/>
  <c r="L258" i="41"/>
  <c r="G219" i="41"/>
  <c r="L219" i="41"/>
  <c r="D219" i="41"/>
  <c r="B219" i="41"/>
  <c r="D360" i="41"/>
  <c r="L360" i="41"/>
  <c r="B360" i="41"/>
  <c r="G360" i="41"/>
  <c r="G213" i="41"/>
  <c r="L213" i="41"/>
  <c r="D213" i="41"/>
  <c r="B213" i="41"/>
  <c r="L706" i="41"/>
  <c r="D706" i="41"/>
  <c r="G706" i="41"/>
  <c r="B706" i="41"/>
  <c r="L454" i="41"/>
  <c r="G454" i="41"/>
  <c r="D454" i="41"/>
  <c r="B454" i="41"/>
  <c r="D53" i="41"/>
  <c r="B53" i="41"/>
  <c r="G53" i="41"/>
  <c r="L53" i="41"/>
  <c r="L388" i="41"/>
  <c r="B388" i="41"/>
  <c r="D388" i="41"/>
  <c r="G388" i="41"/>
  <c r="B661" i="41"/>
  <c r="G661" i="41"/>
  <c r="D661" i="41"/>
  <c r="L661" i="41"/>
  <c r="I21" i="39"/>
  <c r="J21" i="39"/>
  <c r="H21" i="39"/>
  <c r="L433" i="41"/>
  <c r="B433" i="41"/>
  <c r="D433" i="41"/>
  <c r="G433" i="41"/>
  <c r="B710" i="41"/>
  <c r="L710" i="41"/>
  <c r="G710" i="41"/>
  <c r="D710" i="41"/>
  <c r="D200" i="41"/>
  <c r="B200" i="41"/>
  <c r="L200" i="41"/>
  <c r="G200" i="41"/>
  <c r="G148" i="41"/>
  <c r="B148" i="41"/>
  <c r="D148" i="41"/>
  <c r="L148" i="41"/>
  <c r="B52" i="29"/>
  <c r="E52" i="29" s="1"/>
  <c r="D52" i="29"/>
  <c r="G52" i="29"/>
  <c r="G145" i="29"/>
  <c r="B145" i="29"/>
  <c r="E145" i="29" s="1"/>
  <c r="D145" i="29"/>
  <c r="D165" i="29"/>
  <c r="G165" i="29"/>
  <c r="B165" i="29"/>
  <c r="E165" i="29" s="1"/>
  <c r="G128" i="29"/>
  <c r="D128" i="29"/>
  <c r="B128" i="29"/>
  <c r="E128" i="29" s="1"/>
  <c r="D97" i="29"/>
  <c r="G97" i="29"/>
  <c r="B97" i="29"/>
  <c r="E97" i="29" s="1"/>
  <c r="G57" i="29"/>
  <c r="D57" i="29"/>
  <c r="B57" i="29"/>
  <c r="E57" i="29" s="1"/>
  <c r="D104" i="29"/>
  <c r="B104" i="29"/>
  <c r="E104" i="29" s="1"/>
  <c r="G104" i="29"/>
  <c r="G82" i="29"/>
  <c r="D82" i="29"/>
  <c r="B82" i="29"/>
  <c r="E82" i="29" s="1"/>
  <c r="G101" i="29"/>
  <c r="B101" i="29"/>
  <c r="E101" i="29" s="1"/>
  <c r="D101" i="29"/>
  <c r="G91" i="29"/>
  <c r="D91" i="29"/>
  <c r="B91" i="29"/>
  <c r="E91" i="29" s="1"/>
  <c r="I34" i="39"/>
  <c r="H34" i="39"/>
  <c r="J34" i="39"/>
  <c r="L85" i="41"/>
  <c r="G85" i="41"/>
  <c r="B85" i="41"/>
  <c r="D85" i="41"/>
  <c r="D369" i="41"/>
  <c r="L369" i="41"/>
  <c r="B369" i="41"/>
  <c r="G369" i="41"/>
  <c r="G674" i="41"/>
  <c r="B674" i="41"/>
  <c r="D674" i="41"/>
  <c r="L674" i="41"/>
  <c r="L124" i="41"/>
  <c r="D124" i="41"/>
  <c r="G124" i="41"/>
  <c r="B124" i="41"/>
  <c r="G38" i="41"/>
  <c r="D38" i="41"/>
  <c r="L38" i="41"/>
  <c r="B38" i="41"/>
  <c r="G488" i="41"/>
  <c r="L488" i="41"/>
  <c r="D488" i="41"/>
  <c r="B488" i="41"/>
  <c r="B372" i="41"/>
  <c r="D372" i="41"/>
  <c r="L372" i="41"/>
  <c r="G372" i="41"/>
  <c r="L416" i="41"/>
  <c r="D416" i="41"/>
  <c r="G416" i="41"/>
  <c r="B416" i="41"/>
  <c r="L63" i="41"/>
  <c r="G63" i="41"/>
  <c r="B63" i="41"/>
  <c r="D63" i="41"/>
  <c r="B549" i="41"/>
  <c r="L549" i="41"/>
  <c r="D549" i="41"/>
  <c r="G549" i="41"/>
  <c r="D397" i="41"/>
  <c r="G397" i="41"/>
  <c r="B397" i="41"/>
  <c r="L397" i="41"/>
  <c r="L345" i="41"/>
  <c r="D345" i="41"/>
  <c r="B345" i="41"/>
  <c r="G345" i="41"/>
  <c r="L402" i="41"/>
  <c r="G402" i="41"/>
  <c r="B402" i="41"/>
  <c r="D402" i="41"/>
  <c r="L366" i="41"/>
  <c r="D366" i="41"/>
  <c r="B366" i="41"/>
  <c r="G366" i="41"/>
  <c r="L399" i="41"/>
  <c r="G399" i="41"/>
  <c r="D399" i="41"/>
  <c r="B399" i="41"/>
  <c r="L389" i="41"/>
  <c r="B389" i="41"/>
  <c r="G389" i="41"/>
  <c r="D389" i="41"/>
  <c r="D614" i="41"/>
  <c r="G614" i="41"/>
  <c r="L614" i="41"/>
  <c r="B614" i="41"/>
  <c r="B591" i="41"/>
  <c r="D591" i="41"/>
  <c r="G591" i="41"/>
  <c r="L591" i="41"/>
  <c r="G517" i="41"/>
  <c r="B517" i="41"/>
  <c r="L517" i="41"/>
  <c r="D517" i="41"/>
  <c r="G643" i="41"/>
  <c r="D643" i="41"/>
  <c r="B643" i="41"/>
  <c r="L643" i="41"/>
  <c r="D308" i="41"/>
  <c r="L308" i="41"/>
  <c r="G308" i="41"/>
  <c r="B308" i="41"/>
  <c r="G133" i="29"/>
  <c r="B133" i="29"/>
  <c r="E133" i="29" s="1"/>
  <c r="D133" i="29"/>
  <c r="D137" i="29"/>
  <c r="G137" i="29"/>
  <c r="B137" i="29"/>
  <c r="E137" i="29" s="1"/>
  <c r="G675" i="41"/>
  <c r="L675" i="41"/>
  <c r="D675" i="41"/>
  <c r="B675" i="41"/>
  <c r="I20" i="39"/>
  <c r="J20" i="39"/>
  <c r="H20" i="39"/>
  <c r="L128" i="41"/>
  <c r="G128" i="41"/>
  <c r="B128" i="41"/>
  <c r="D128" i="41"/>
  <c r="D20" i="41"/>
  <c r="L20" i="41"/>
  <c r="B20" i="41"/>
  <c r="G20" i="41"/>
  <c r="B31" i="41"/>
  <c r="L31" i="41"/>
  <c r="G31" i="41"/>
  <c r="D31" i="41"/>
  <c r="K619" i="41"/>
  <c r="J619" i="41"/>
  <c r="H619" i="41"/>
  <c r="I619" i="41"/>
  <c r="E619" i="41"/>
  <c r="D607" i="41"/>
  <c r="G607" i="41"/>
  <c r="L607" i="41"/>
  <c r="B607" i="41"/>
  <c r="L227" i="41"/>
  <c r="D227" i="41"/>
  <c r="B227" i="41"/>
  <c r="G227" i="41"/>
  <c r="G182" i="41"/>
  <c r="L182" i="41"/>
  <c r="D182" i="41"/>
  <c r="B182" i="41"/>
  <c r="G118" i="29"/>
  <c r="B118" i="29"/>
  <c r="E118" i="29" s="1"/>
  <c r="D118" i="29"/>
  <c r="B92" i="41"/>
  <c r="D92" i="41"/>
  <c r="G92" i="41"/>
  <c r="L92" i="41"/>
  <c r="G76" i="41"/>
  <c r="D76" i="41"/>
  <c r="L76" i="41"/>
  <c r="B76" i="41"/>
  <c r="G69" i="41"/>
  <c r="B69" i="41"/>
  <c r="L69" i="41"/>
  <c r="D69" i="41"/>
  <c r="D247" i="41"/>
  <c r="G247" i="41"/>
  <c r="B247" i="41"/>
  <c r="L247" i="41"/>
  <c r="G235" i="41"/>
  <c r="B235" i="41"/>
  <c r="D235" i="41"/>
  <c r="L235" i="41"/>
  <c r="G623" i="41"/>
  <c r="B623" i="41"/>
  <c r="D623" i="41"/>
  <c r="L623" i="41"/>
  <c r="D298" i="41"/>
  <c r="L298" i="41"/>
  <c r="G298" i="41"/>
  <c r="B298" i="41"/>
  <c r="B159" i="41"/>
  <c r="G159" i="41"/>
  <c r="L159" i="41"/>
  <c r="D159" i="41"/>
  <c r="G27" i="29"/>
  <c r="B27" i="29"/>
  <c r="E27" i="29" s="1"/>
  <c r="D27" i="29"/>
  <c r="D146" i="29"/>
  <c r="B146" i="29"/>
  <c r="E146" i="29" s="1"/>
  <c r="G146" i="29"/>
  <c r="B108" i="41"/>
  <c r="L108" i="41"/>
  <c r="D108" i="41"/>
  <c r="G108" i="41"/>
  <c r="D579" i="41"/>
  <c r="G579" i="41"/>
  <c r="L579" i="41"/>
  <c r="B579" i="41"/>
  <c r="L161" i="41"/>
  <c r="G161" i="41"/>
  <c r="B161" i="41"/>
  <c r="D161" i="41"/>
  <c r="D156" i="41"/>
  <c r="B156" i="41"/>
  <c r="L156" i="41"/>
  <c r="G156" i="41"/>
  <c r="L370" i="41"/>
  <c r="B370" i="41"/>
  <c r="D370" i="41"/>
  <c r="G370" i="41"/>
  <c r="L491" i="41"/>
  <c r="D491" i="41"/>
  <c r="G491" i="41"/>
  <c r="B491" i="41"/>
  <c r="G495" i="41"/>
  <c r="B495" i="41"/>
  <c r="D495" i="41"/>
  <c r="L495" i="41"/>
  <c r="L27" i="41"/>
  <c r="B27" i="41"/>
  <c r="D27" i="41"/>
  <c r="G27" i="41"/>
  <c r="D604" i="41"/>
  <c r="G604" i="41"/>
  <c r="B604" i="41"/>
  <c r="L604" i="41"/>
  <c r="G201" i="41"/>
  <c r="B201" i="41"/>
  <c r="D201" i="41"/>
  <c r="L201" i="41"/>
  <c r="D172" i="41"/>
  <c r="L172" i="41"/>
  <c r="G172" i="41"/>
  <c r="B172" i="41"/>
  <c r="G490" i="41"/>
  <c r="D490" i="41"/>
  <c r="L490" i="41"/>
  <c r="B490" i="41"/>
  <c r="D203" i="41"/>
  <c r="L203" i="41"/>
  <c r="G203" i="41"/>
  <c r="B203" i="41"/>
  <c r="G159" i="29"/>
  <c r="D159" i="29"/>
  <c r="B159" i="29"/>
  <c r="E159" i="29" s="1"/>
  <c r="D152" i="29"/>
  <c r="G152" i="29"/>
  <c r="B152" i="29"/>
  <c r="E152" i="29" s="1"/>
  <c r="D138" i="29"/>
  <c r="G138" i="29"/>
  <c r="B138" i="29"/>
  <c r="E138" i="29" s="1"/>
  <c r="D35" i="29"/>
  <c r="G35" i="29"/>
  <c r="B35" i="29"/>
  <c r="E35" i="29" s="1"/>
  <c r="D111" i="29"/>
  <c r="G111" i="29"/>
  <c r="B111" i="29"/>
  <c r="E111" i="29" s="1"/>
  <c r="G25" i="29"/>
  <c r="B25" i="29"/>
  <c r="E25" i="29" s="1"/>
  <c r="D25" i="29"/>
  <c r="D634" i="41"/>
  <c r="B634" i="41"/>
  <c r="G634" i="41"/>
  <c r="L634" i="41"/>
  <c r="L333" i="41"/>
  <c r="G333" i="41"/>
  <c r="D333" i="41"/>
  <c r="B333" i="41"/>
  <c r="J29" i="39"/>
  <c r="I29" i="39"/>
  <c r="H29" i="39"/>
  <c r="B328" i="41"/>
  <c r="L328" i="41"/>
  <c r="G328" i="41"/>
  <c r="D328" i="41"/>
  <c r="G259" i="41"/>
  <c r="B259" i="41"/>
  <c r="D259" i="41"/>
  <c r="L259" i="41"/>
  <c r="L121" i="41"/>
  <c r="G121" i="41"/>
  <c r="B121" i="41"/>
  <c r="D121" i="41"/>
  <c r="B498" i="41"/>
  <c r="D498" i="41"/>
  <c r="L498" i="41"/>
  <c r="G498" i="41"/>
  <c r="J13" i="41"/>
  <c r="E13" i="41"/>
  <c r="H13" i="41"/>
  <c r="K13" i="41"/>
  <c r="I13" i="41"/>
  <c r="B329" i="41"/>
  <c r="L329" i="41"/>
  <c r="D329" i="41"/>
  <c r="G329" i="41"/>
  <c r="D533" i="41"/>
  <c r="L533" i="41"/>
  <c r="B533" i="41"/>
  <c r="G533" i="41"/>
  <c r="L415" i="41"/>
  <c r="B415" i="41"/>
  <c r="D415" i="41"/>
  <c r="G415" i="41"/>
  <c r="L693" i="41"/>
  <c r="G693" i="41"/>
  <c r="D693" i="41"/>
  <c r="B693" i="41"/>
  <c r="D401" i="41"/>
  <c r="G401" i="41"/>
  <c r="B401" i="41"/>
  <c r="L401" i="41"/>
  <c r="G705" i="41"/>
  <c r="B705" i="41"/>
  <c r="L705" i="41"/>
  <c r="D705" i="41"/>
  <c r="D630" i="41"/>
  <c r="B630" i="41"/>
  <c r="G630" i="41"/>
  <c r="L630" i="41"/>
  <c r="B284" i="41"/>
  <c r="G284" i="41"/>
  <c r="D284" i="41"/>
  <c r="L284" i="41"/>
  <c r="D115" i="41"/>
  <c r="B115" i="41"/>
  <c r="L115" i="41"/>
  <c r="G115" i="41"/>
  <c r="D677" i="41"/>
  <c r="L677" i="41"/>
  <c r="B677" i="41"/>
  <c r="G677" i="41"/>
  <c r="B606" i="41"/>
  <c r="D606" i="41"/>
  <c r="L606" i="41"/>
  <c r="G606" i="41"/>
  <c r="L621" i="41"/>
  <c r="D621" i="41"/>
  <c r="B621" i="41"/>
  <c r="G621" i="41"/>
  <c r="L97" i="41"/>
  <c r="G97" i="41"/>
  <c r="D97" i="41"/>
  <c r="B97" i="41"/>
  <c r="B255" i="41"/>
  <c r="D255" i="41"/>
  <c r="L255" i="41"/>
  <c r="G255" i="41"/>
  <c r="B551" i="41"/>
  <c r="L551" i="41"/>
  <c r="G551" i="41"/>
  <c r="D551" i="41"/>
  <c r="B177" i="41"/>
  <c r="L177" i="41"/>
  <c r="D177" i="41"/>
  <c r="G177" i="41"/>
  <c r="B581" i="41"/>
  <c r="D581" i="41"/>
  <c r="G581" i="41"/>
  <c r="L581" i="41"/>
  <c r="B527" i="41"/>
  <c r="L527" i="41"/>
  <c r="D527" i="41"/>
  <c r="G527" i="41"/>
  <c r="D56" i="41"/>
  <c r="G56" i="41"/>
  <c r="B56" i="41"/>
  <c r="L56" i="41"/>
  <c r="G19" i="29"/>
  <c r="B19" i="29"/>
  <c r="E19" i="29" s="1"/>
  <c r="D19" i="29"/>
  <c r="G17" i="41"/>
  <c r="D17" i="41"/>
  <c r="B17" i="41"/>
  <c r="L17" i="41"/>
  <c r="L100" i="41"/>
  <c r="D100" i="41"/>
  <c r="B100" i="41"/>
  <c r="G100" i="41"/>
  <c r="B570" i="41"/>
  <c r="G570" i="41"/>
  <c r="L570" i="41"/>
  <c r="D570" i="41"/>
  <c r="B650" i="41"/>
  <c r="G650" i="41"/>
  <c r="D650" i="41"/>
  <c r="L650" i="41"/>
  <c r="L253" i="41"/>
  <c r="G253" i="41"/>
  <c r="D253" i="41"/>
  <c r="B253" i="41"/>
  <c r="B572" i="41"/>
  <c r="G572" i="41"/>
  <c r="L572" i="41"/>
  <c r="D572" i="41"/>
  <c r="L185" i="41"/>
  <c r="G185" i="41"/>
  <c r="D185" i="41"/>
  <c r="B185" i="41"/>
  <c r="B460" i="41"/>
  <c r="D460" i="41"/>
  <c r="G460" i="41"/>
  <c r="L460" i="41"/>
  <c r="D156" i="29"/>
  <c r="G156" i="29"/>
  <c r="B156" i="29"/>
  <c r="E156" i="29" s="1"/>
  <c r="B55" i="29"/>
  <c r="E55" i="29" s="1"/>
  <c r="D55" i="29"/>
  <c r="G55" i="29"/>
  <c r="D61" i="29"/>
  <c r="B61" i="29"/>
  <c r="E61" i="29" s="1"/>
  <c r="G61" i="29"/>
  <c r="G132" i="29"/>
  <c r="D132" i="29"/>
  <c r="B132" i="29"/>
  <c r="E132" i="29" s="1"/>
  <c r="G155" i="29"/>
  <c r="B155" i="29"/>
  <c r="E155" i="29" s="1"/>
  <c r="D155" i="29"/>
  <c r="L599" i="41"/>
  <c r="G599" i="41"/>
  <c r="D599" i="41"/>
  <c r="B599" i="41"/>
  <c r="B462" i="41"/>
  <c r="D462" i="41"/>
  <c r="G462" i="41"/>
  <c r="L462" i="41"/>
  <c r="D122" i="41"/>
  <c r="B122" i="41"/>
  <c r="G122" i="41"/>
  <c r="L122" i="41"/>
  <c r="B499" i="41"/>
  <c r="L499" i="41"/>
  <c r="D499" i="41"/>
  <c r="G499" i="41"/>
  <c r="D511" i="41"/>
  <c r="L511" i="41"/>
  <c r="B511" i="41"/>
  <c r="G511" i="41"/>
  <c r="B266" i="41"/>
  <c r="L266" i="41"/>
  <c r="G266" i="41"/>
  <c r="D266" i="41"/>
  <c r="B558" i="41"/>
  <c r="D558" i="41"/>
  <c r="G558" i="41"/>
  <c r="L558" i="41"/>
  <c r="D87" i="41"/>
  <c r="B87" i="41"/>
  <c r="L87" i="41"/>
  <c r="G87" i="41"/>
  <c r="D309" i="41"/>
  <c r="G309" i="41"/>
  <c r="L309" i="41"/>
  <c r="B309" i="41"/>
  <c r="B90" i="41"/>
  <c r="D90" i="41"/>
  <c r="L90" i="41"/>
  <c r="G90" i="41"/>
  <c r="B689" i="41"/>
  <c r="D689" i="41"/>
  <c r="L689" i="41"/>
  <c r="G689" i="41"/>
  <c r="G508" i="41"/>
  <c r="D508" i="41"/>
  <c r="L508" i="41"/>
  <c r="B508" i="41"/>
  <c r="D272" i="41"/>
  <c r="B272" i="41"/>
  <c r="L272" i="41"/>
  <c r="G272" i="41"/>
  <c r="G281" i="41"/>
  <c r="B281" i="41"/>
  <c r="D281" i="41"/>
  <c r="L281" i="41"/>
  <c r="D223" i="41"/>
  <c r="B223" i="41"/>
  <c r="L223" i="41"/>
  <c r="G223" i="41"/>
  <c r="L375" i="41"/>
  <c r="B375" i="41"/>
  <c r="G375" i="41"/>
  <c r="D375" i="41"/>
  <c r="L163" i="41"/>
  <c r="G163" i="41"/>
  <c r="D163" i="41"/>
  <c r="B163" i="41"/>
  <c r="L637" i="41"/>
  <c r="G637" i="41"/>
  <c r="B637" i="41"/>
  <c r="D637" i="41"/>
  <c r="B615" i="41"/>
  <c r="D615" i="41"/>
  <c r="L615" i="41"/>
  <c r="G615" i="41"/>
  <c r="B319" i="41"/>
  <c r="D319" i="41"/>
  <c r="G319" i="41"/>
  <c r="L319" i="41"/>
  <c r="D229" i="41"/>
  <c r="B229" i="41"/>
  <c r="G229" i="41"/>
  <c r="L229" i="41"/>
  <c r="B270" i="41"/>
  <c r="L270" i="41"/>
  <c r="G270" i="41"/>
  <c r="D270" i="41"/>
  <c r="L129" i="41"/>
  <c r="B129" i="41"/>
  <c r="D129" i="41"/>
  <c r="G129" i="41"/>
  <c r="B207" i="41"/>
  <c r="G207" i="41"/>
  <c r="D207" i="41"/>
  <c r="L207" i="41"/>
  <c r="B478" i="41"/>
  <c r="G478" i="41"/>
  <c r="L478" i="41"/>
  <c r="D478" i="41"/>
  <c r="D168" i="41"/>
  <c r="B168" i="41"/>
  <c r="G168" i="41"/>
  <c r="L168" i="41"/>
  <c r="G439" i="41"/>
  <c r="B439" i="41"/>
  <c r="D439" i="41"/>
  <c r="L439" i="41"/>
  <c r="B322" i="41"/>
  <c r="D322" i="41"/>
  <c r="L322" i="41"/>
  <c r="G322" i="41"/>
  <c r="D585" i="41"/>
  <c r="G585" i="41"/>
  <c r="L585" i="41"/>
  <c r="B585" i="41"/>
  <c r="D652" i="41"/>
  <c r="G652" i="41"/>
  <c r="B652" i="41"/>
  <c r="L652" i="41"/>
  <c r="D41" i="41"/>
  <c r="L41" i="41"/>
  <c r="B41" i="41"/>
  <c r="G41" i="41"/>
  <c r="D688" i="41"/>
  <c r="L688" i="41"/>
  <c r="G688" i="41"/>
  <c r="B688" i="41"/>
  <c r="D216" i="41"/>
  <c r="L216" i="41"/>
  <c r="G216" i="41"/>
  <c r="B216" i="41"/>
  <c r="G257" i="41"/>
  <c r="L257" i="41"/>
  <c r="D257" i="41"/>
  <c r="B257" i="41"/>
  <c r="B221" i="41"/>
  <c r="G221" i="41"/>
  <c r="L221" i="41"/>
  <c r="D221" i="41"/>
  <c r="L142" i="41"/>
  <c r="G142" i="41"/>
  <c r="B142" i="41"/>
  <c r="D142" i="41"/>
  <c r="L687" i="41"/>
  <c r="G687" i="41"/>
  <c r="B687" i="41"/>
  <c r="D687" i="41"/>
  <c r="B546" i="41"/>
  <c r="D546" i="41"/>
  <c r="L546" i="41"/>
  <c r="G546" i="41"/>
  <c r="B432" i="41"/>
  <c r="L432" i="41"/>
  <c r="G432" i="41"/>
  <c r="D432" i="41"/>
  <c r="B629" i="41"/>
  <c r="G629" i="41"/>
  <c r="D629" i="41"/>
  <c r="L629" i="41"/>
  <c r="D335" i="41"/>
  <c r="B335" i="41"/>
  <c r="G335" i="41"/>
  <c r="L335" i="41"/>
  <c r="G383" i="41"/>
  <c r="B383" i="41"/>
  <c r="D383" i="41"/>
  <c r="L383" i="41"/>
  <c r="D45" i="41"/>
  <c r="G45" i="41"/>
  <c r="B45" i="41"/>
  <c r="L45" i="41"/>
  <c r="D72" i="41"/>
  <c r="B72" i="41"/>
  <c r="L72" i="41"/>
  <c r="G72" i="41"/>
  <c r="L642" i="41"/>
  <c r="B642" i="41"/>
  <c r="G642" i="41"/>
  <c r="D642" i="41"/>
  <c r="D382" i="41"/>
  <c r="B382" i="41"/>
  <c r="G382" i="41"/>
  <c r="L382" i="41"/>
  <c r="L443" i="41"/>
  <c r="B443" i="41"/>
  <c r="D443" i="41"/>
  <c r="G443" i="41"/>
  <c r="G61" i="41"/>
  <c r="D61" i="41"/>
  <c r="L61" i="41"/>
  <c r="B61" i="41"/>
  <c r="B456" i="41"/>
  <c r="G456" i="41"/>
  <c r="L456" i="41"/>
  <c r="D456" i="41"/>
  <c r="L209" i="41"/>
  <c r="D209" i="41"/>
  <c r="G209" i="41"/>
  <c r="B209" i="41"/>
  <c r="D631" i="41"/>
  <c r="L631" i="41"/>
  <c r="B631" i="41"/>
  <c r="G631" i="41"/>
  <c r="G601" i="41"/>
  <c r="B601" i="41"/>
  <c r="D601" i="41"/>
  <c r="L601" i="41"/>
  <c r="G451" i="41"/>
  <c r="D451" i="41"/>
  <c r="B451" i="41"/>
  <c r="L451" i="41"/>
  <c r="B263" i="41"/>
  <c r="G263" i="41"/>
  <c r="D263" i="41"/>
  <c r="L263" i="41"/>
  <c r="B452" i="41"/>
  <c r="D452" i="41"/>
  <c r="L452" i="41"/>
  <c r="G452" i="41"/>
  <c r="G43" i="41"/>
  <c r="L43" i="41"/>
  <c r="B43" i="41"/>
  <c r="D43" i="41"/>
  <c r="L464" i="41"/>
  <c r="D464" i="41"/>
  <c r="B464" i="41"/>
  <c r="G464" i="41"/>
  <c r="B441" i="41"/>
  <c r="D441" i="41"/>
  <c r="L441" i="41"/>
  <c r="G441" i="41"/>
  <c r="D157" i="29"/>
  <c r="G157" i="29"/>
  <c r="B157" i="29"/>
  <c r="E157" i="29" s="1"/>
  <c r="G32" i="29"/>
  <c r="D32" i="29"/>
  <c r="B32" i="29"/>
  <c r="E32" i="29" s="1"/>
  <c r="D22" i="29"/>
  <c r="B22" i="29"/>
  <c r="E22" i="29" s="1"/>
  <c r="G22" i="29"/>
  <c r="G28" i="29"/>
  <c r="D28" i="29"/>
  <c r="B28" i="29"/>
  <c r="E28" i="29" s="1"/>
  <c r="D30" i="29"/>
  <c r="B30" i="29"/>
  <c r="E30" i="29" s="1"/>
  <c r="G30" i="29"/>
  <c r="D67" i="29"/>
  <c r="B67" i="29"/>
  <c r="E67" i="29" s="1"/>
  <c r="G67" i="29"/>
  <c r="G77" i="29"/>
  <c r="D77" i="29"/>
  <c r="B77" i="29"/>
  <c r="E77" i="29" s="1"/>
  <c r="G134" i="29"/>
  <c r="D134" i="29"/>
  <c r="B134" i="29"/>
  <c r="E134" i="29" s="1"/>
  <c r="D72" i="29"/>
  <c r="B72" i="29"/>
  <c r="E72" i="29" s="1"/>
  <c r="G72" i="29"/>
  <c r="B20" i="29"/>
  <c r="E20" i="29" s="1"/>
  <c r="G20" i="29"/>
  <c r="D20" i="29"/>
  <c r="I25" i="39"/>
  <c r="J25" i="39"/>
  <c r="H25" i="39"/>
  <c r="J32" i="39"/>
  <c r="I32" i="39"/>
  <c r="H32" i="39"/>
  <c r="D305" i="41"/>
  <c r="L305" i="41"/>
  <c r="G305" i="41"/>
  <c r="B305" i="41"/>
  <c r="L307" i="41"/>
  <c r="D307" i="41"/>
  <c r="G307" i="41"/>
  <c r="B307" i="41"/>
  <c r="B323" i="41"/>
  <c r="L323" i="41"/>
  <c r="D323" i="41"/>
  <c r="G323" i="41"/>
  <c r="G378" i="41"/>
  <c r="L378" i="41"/>
  <c r="B378" i="41"/>
  <c r="D378" i="41"/>
  <c r="L626" i="41"/>
  <c r="D626" i="41"/>
  <c r="B626" i="41"/>
  <c r="G626" i="41"/>
  <c r="G679" i="41"/>
  <c r="B679" i="41"/>
  <c r="L679" i="41"/>
  <c r="D679" i="41"/>
  <c r="D295" i="41"/>
  <c r="G295" i="41"/>
  <c r="L295" i="41"/>
  <c r="B295" i="41"/>
  <c r="L553" i="41"/>
  <c r="G553" i="41"/>
  <c r="B553" i="41"/>
  <c r="D553" i="41"/>
  <c r="D274" i="41"/>
  <c r="G274" i="41"/>
  <c r="B274" i="41"/>
  <c r="L274" i="41"/>
  <c r="G633" i="41"/>
  <c r="D633" i="41"/>
  <c r="L633" i="41"/>
  <c r="B633" i="41"/>
  <c r="L75" i="41"/>
  <c r="G75" i="41"/>
  <c r="D75" i="41"/>
  <c r="B75" i="41"/>
  <c r="D109" i="41"/>
  <c r="L109" i="41"/>
  <c r="G109" i="41"/>
  <c r="B109" i="41"/>
  <c r="D699" i="41"/>
  <c r="B699" i="41"/>
  <c r="G699" i="41"/>
  <c r="L699" i="41"/>
  <c r="G347" i="41"/>
  <c r="D347" i="41"/>
  <c r="B347" i="41"/>
  <c r="L347" i="41"/>
  <c r="B363" i="41"/>
  <c r="G363" i="41"/>
  <c r="L363" i="41"/>
  <c r="D363" i="41"/>
  <c r="L636" i="41"/>
  <c r="G636" i="41"/>
  <c r="D636" i="41"/>
  <c r="B636" i="41"/>
  <c r="L590" i="41"/>
  <c r="G590" i="41"/>
  <c r="B590" i="41"/>
  <c r="D590" i="41"/>
  <c r="L521" i="41"/>
  <c r="D521" i="41"/>
  <c r="B521" i="41"/>
  <c r="G521" i="41"/>
  <c r="G365" i="41"/>
  <c r="D365" i="41"/>
  <c r="L365" i="41"/>
  <c r="B365" i="41"/>
  <c r="D278" i="41"/>
  <c r="G278" i="41"/>
  <c r="L278" i="41"/>
  <c r="B278" i="41"/>
  <c r="G349" i="41"/>
  <c r="L349" i="41"/>
  <c r="D349" i="41"/>
  <c r="B349" i="41"/>
  <c r="G111" i="41"/>
  <c r="D111" i="41"/>
  <c r="L111" i="41"/>
  <c r="B111" i="41"/>
  <c r="L509" i="41"/>
  <c r="B509" i="41"/>
  <c r="D509" i="41"/>
  <c r="G509" i="41"/>
  <c r="D343" i="41"/>
  <c r="G343" i="41"/>
  <c r="L343" i="41"/>
  <c r="B343" i="41"/>
  <c r="G79" i="41"/>
  <c r="L79" i="41"/>
  <c r="D79" i="41"/>
  <c r="B79" i="41"/>
  <c r="D386" i="41"/>
  <c r="B386" i="41"/>
  <c r="L386" i="41"/>
  <c r="G386" i="41"/>
  <c r="L151" i="41"/>
  <c r="B151" i="41"/>
  <c r="G151" i="41"/>
  <c r="D151" i="41"/>
  <c r="G465" i="41"/>
  <c r="B465" i="41"/>
  <c r="L465" i="41"/>
  <c r="D465" i="41"/>
  <c r="L119" i="41"/>
  <c r="B119" i="41"/>
  <c r="G119" i="41"/>
  <c r="D119" i="41"/>
  <c r="G39" i="41"/>
  <c r="L39" i="41"/>
  <c r="B39" i="41"/>
  <c r="D39" i="41"/>
  <c r="L334" i="41"/>
  <c r="B334" i="41"/>
  <c r="D334" i="41"/>
  <c r="G334" i="41"/>
  <c r="L645" i="41"/>
  <c r="D645" i="41"/>
  <c r="B645" i="41"/>
  <c r="G645" i="41"/>
  <c r="D450" i="41"/>
  <c r="B450" i="41"/>
  <c r="G450" i="41"/>
  <c r="L450" i="41"/>
  <c r="B228" i="41"/>
  <c r="G228" i="41"/>
  <c r="L228" i="41"/>
  <c r="D228" i="41"/>
  <c r="B670" i="41"/>
  <c r="G670" i="41"/>
  <c r="L670" i="41"/>
  <c r="D670" i="41"/>
  <c r="L293" i="41"/>
  <c r="B293" i="41"/>
  <c r="D293" i="41"/>
  <c r="G293" i="41"/>
  <c r="L25" i="41"/>
  <c r="B25" i="41"/>
  <c r="G25" i="41"/>
  <c r="D25" i="41"/>
  <c r="B638" i="41"/>
  <c r="G638" i="41"/>
  <c r="D638" i="41"/>
  <c r="L638" i="41"/>
  <c r="D78" i="41"/>
  <c r="L78" i="41"/>
  <c r="B78" i="41"/>
  <c r="G78" i="41"/>
  <c r="G528" i="41"/>
  <c r="D528" i="41"/>
  <c r="B528" i="41"/>
  <c r="L528" i="41"/>
  <c r="B101" i="41"/>
  <c r="G101" i="41"/>
  <c r="D101" i="41"/>
  <c r="L101" i="41"/>
  <c r="D500" i="41"/>
  <c r="G500" i="41"/>
  <c r="L500" i="41"/>
  <c r="B500" i="41"/>
  <c r="B374" i="41"/>
  <c r="D374" i="41"/>
  <c r="L374" i="41"/>
  <c r="G374" i="41"/>
  <c r="G141" i="41"/>
  <c r="L141" i="41"/>
  <c r="D141" i="41"/>
  <c r="B141" i="41"/>
  <c r="B131" i="29"/>
  <c r="E131" i="29" s="1"/>
  <c r="G131" i="29"/>
  <c r="D131" i="29"/>
  <c r="G126" i="29"/>
  <c r="D126" i="29"/>
  <c r="B126" i="29"/>
  <c r="E126" i="29" s="1"/>
  <c r="G74" i="29"/>
  <c r="D74" i="29"/>
  <c r="B74" i="29"/>
  <c r="E74" i="29" s="1"/>
  <c r="G130" i="29"/>
  <c r="B130" i="29"/>
  <c r="E130" i="29" s="1"/>
  <c r="D130" i="29"/>
  <c r="G60" i="29"/>
  <c r="D60" i="29"/>
  <c r="B60" i="29"/>
  <c r="E60" i="29" s="1"/>
  <c r="G75" i="29"/>
  <c r="D75" i="29"/>
  <c r="B75" i="29"/>
  <c r="E75" i="29" s="1"/>
  <c r="B356" i="41"/>
  <c r="D356" i="41"/>
  <c r="G356" i="41"/>
  <c r="L356" i="41"/>
  <c r="L544" i="41"/>
  <c r="B544" i="41"/>
  <c r="D544" i="41"/>
  <c r="G544" i="41"/>
  <c r="G250" i="41"/>
  <c r="D250" i="41"/>
  <c r="L250" i="41"/>
  <c r="B250" i="41"/>
  <c r="B117" i="41"/>
  <c r="G117" i="41"/>
  <c r="L117" i="41"/>
  <c r="D117" i="41"/>
  <c r="D99" i="41"/>
  <c r="G99" i="41"/>
  <c r="B99" i="41"/>
  <c r="L99" i="41"/>
  <c r="L624" i="41"/>
  <c r="B624" i="41"/>
  <c r="D624" i="41"/>
  <c r="G624" i="41"/>
  <c r="D120" i="41"/>
  <c r="B120" i="41"/>
  <c r="G120" i="41"/>
  <c r="L120" i="41"/>
  <c r="B690" i="41"/>
  <c r="L690" i="41"/>
  <c r="G690" i="41"/>
  <c r="D690" i="41"/>
  <c r="G143" i="41"/>
  <c r="B143" i="41"/>
  <c r="L143" i="41"/>
  <c r="D143" i="41"/>
  <c r="D93" i="41"/>
  <c r="L93" i="41"/>
  <c r="B93" i="41"/>
  <c r="G93" i="41"/>
  <c r="G37" i="41"/>
  <c r="L37" i="41"/>
  <c r="B37" i="41"/>
  <c r="D37" i="41"/>
  <c r="L135" i="41"/>
  <c r="D135" i="41"/>
  <c r="G135" i="41"/>
  <c r="B135" i="41"/>
  <c r="D353" i="41"/>
  <c r="B353" i="41"/>
  <c r="L353" i="41"/>
  <c r="G353" i="41"/>
  <c r="G403" i="41"/>
  <c r="B403" i="41"/>
  <c r="D403" i="41"/>
  <c r="L403" i="41"/>
  <c r="D359" i="41"/>
  <c r="G359" i="41"/>
  <c r="B359" i="41"/>
  <c r="L359" i="41"/>
  <c r="L506" i="41"/>
  <c r="G506" i="41"/>
  <c r="B506" i="41"/>
  <c r="D506" i="41"/>
  <c r="G584" i="41"/>
  <c r="L584" i="41"/>
  <c r="B584" i="41"/>
  <c r="D584" i="41"/>
  <c r="B562" i="41"/>
  <c r="L562" i="41"/>
  <c r="D562" i="41"/>
  <c r="G562" i="41"/>
  <c r="L440" i="41"/>
  <c r="D440" i="41"/>
  <c r="B440" i="41"/>
  <c r="G440" i="41"/>
  <c r="G81" i="41"/>
  <c r="D81" i="41"/>
  <c r="L81" i="41"/>
  <c r="B81" i="41"/>
  <c r="B108" i="29"/>
  <c r="E108" i="29" s="1"/>
  <c r="G108" i="29"/>
  <c r="D108" i="29"/>
  <c r="D147" i="29"/>
  <c r="G147" i="29"/>
  <c r="B147" i="29"/>
  <c r="E147" i="29" s="1"/>
  <c r="D117" i="29"/>
  <c r="G117" i="29"/>
  <c r="B117" i="29"/>
  <c r="E117" i="29" s="1"/>
  <c r="G109" i="29"/>
  <c r="D109" i="29"/>
  <c r="B109" i="29"/>
  <c r="E109" i="29" s="1"/>
  <c r="G161" i="29"/>
  <c r="B161" i="29"/>
  <c r="E161" i="29" s="1"/>
  <c r="D161" i="29"/>
  <c r="G139" i="29"/>
  <c r="B139" i="29"/>
  <c r="E139" i="29" s="1"/>
  <c r="D139" i="29"/>
  <c r="G116" i="29"/>
  <c r="D116" i="29"/>
  <c r="B116" i="29"/>
  <c r="E116" i="29" s="1"/>
  <c r="G87" i="29"/>
  <c r="D87" i="29"/>
  <c r="B87" i="29"/>
  <c r="E87" i="29" s="1"/>
  <c r="D40" i="29"/>
  <c r="G40" i="29"/>
  <c r="B40" i="29"/>
  <c r="E40" i="29" s="1"/>
  <c r="G149" i="29"/>
  <c r="D149" i="29"/>
  <c r="B149" i="29"/>
  <c r="E149" i="29" s="1"/>
  <c r="D18" i="29"/>
  <c r="B18" i="29"/>
  <c r="E18" i="29" s="1"/>
  <c r="G18" i="29"/>
  <c r="D660" i="41"/>
  <c r="L660" i="41"/>
  <c r="G660" i="41"/>
  <c r="B660" i="41"/>
  <c r="G84" i="41"/>
  <c r="B84" i="41"/>
  <c r="L84" i="41"/>
  <c r="D84" i="41"/>
  <c r="G46" i="41"/>
  <c r="D46" i="41"/>
  <c r="L46" i="41"/>
  <c r="B46" i="41"/>
  <c r="D275" i="41"/>
  <c r="B275" i="41"/>
  <c r="L275" i="41"/>
  <c r="G275" i="41"/>
  <c r="L373" i="41"/>
  <c r="G373" i="41"/>
  <c r="B373" i="41"/>
  <c r="D373" i="41"/>
  <c r="B102" i="41"/>
  <c r="D102" i="41"/>
  <c r="G102" i="41"/>
  <c r="L102" i="41"/>
  <c r="B16" i="41"/>
  <c r="L16" i="41"/>
  <c r="G16" i="41"/>
  <c r="D16" i="41"/>
  <c r="D130" i="41"/>
  <c r="B130" i="41"/>
  <c r="G130" i="41"/>
  <c r="L130" i="41"/>
  <c r="G525" i="41"/>
  <c r="L525" i="41"/>
  <c r="B525" i="41"/>
  <c r="D525" i="41"/>
  <c r="G486" i="41"/>
  <c r="D486" i="41"/>
  <c r="B486" i="41"/>
  <c r="L486" i="41"/>
  <c r="B361" i="41"/>
  <c r="G361" i="41"/>
  <c r="D361" i="41"/>
  <c r="L361" i="41"/>
  <c r="D701" i="41"/>
  <c r="L701" i="41"/>
  <c r="B701" i="41"/>
  <c r="G701" i="41"/>
  <c r="D324" i="41"/>
  <c r="G324" i="41"/>
  <c r="B324" i="41"/>
  <c r="L324" i="41"/>
  <c r="L641" i="41"/>
  <c r="B641" i="41"/>
  <c r="G641" i="41"/>
  <c r="D641" i="41"/>
  <c r="D692" i="41"/>
  <c r="B692" i="41"/>
  <c r="L692" i="41"/>
  <c r="G692" i="41"/>
  <c r="L598" i="41"/>
  <c r="B598" i="41"/>
  <c r="D598" i="41"/>
  <c r="G598" i="41"/>
  <c r="D252" i="41"/>
  <c r="G252" i="41"/>
  <c r="L252" i="41"/>
  <c r="B252" i="41"/>
  <c r="G531" i="41"/>
  <c r="D531" i="41"/>
  <c r="L531" i="41"/>
  <c r="B531" i="41"/>
  <c r="B566" i="41"/>
  <c r="G566" i="41"/>
  <c r="D566" i="41"/>
  <c r="L566" i="41"/>
  <c r="D526" i="41"/>
  <c r="L526" i="41"/>
  <c r="B526" i="41"/>
  <c r="G526" i="41"/>
  <c r="B552" i="41"/>
  <c r="G552" i="41"/>
  <c r="L552" i="41"/>
  <c r="D552" i="41"/>
  <c r="K135" i="11"/>
  <c r="K138" i="11" s="1"/>
  <c r="J138" i="11"/>
  <c r="G26" i="29"/>
  <c r="D26" i="29"/>
  <c r="B26" i="29"/>
  <c r="E26" i="29" s="1"/>
  <c r="D153" i="29"/>
  <c r="G153" i="29"/>
  <c r="B153" i="29"/>
  <c r="E153" i="29" s="1"/>
  <c r="G81" i="29"/>
  <c r="D81" i="29"/>
  <c r="B81" i="29"/>
  <c r="E81" i="29" s="1"/>
  <c r="G105" i="29"/>
  <c r="B105" i="29"/>
  <c r="E105" i="29" s="1"/>
  <c r="D105" i="29"/>
  <c r="D442" i="41"/>
  <c r="G442" i="41"/>
  <c r="L442" i="41"/>
  <c r="B442" i="41"/>
  <c r="L516" i="41"/>
  <c r="G516" i="41"/>
  <c r="D516" i="41"/>
  <c r="B516" i="41"/>
  <c r="L42" i="41"/>
  <c r="B42" i="41"/>
  <c r="G42" i="41"/>
  <c r="D42" i="41"/>
  <c r="B513" i="41"/>
  <c r="G513" i="41"/>
  <c r="D513" i="41"/>
  <c r="L513" i="41"/>
  <c r="L165" i="41"/>
  <c r="D165" i="41"/>
  <c r="B165" i="41"/>
  <c r="G165" i="41"/>
  <c r="J22" i="39"/>
  <c r="I22" i="39"/>
  <c r="H22" i="39"/>
  <c r="G301" i="41"/>
  <c r="D301" i="41"/>
  <c r="B301" i="41"/>
  <c r="L301" i="41"/>
  <c r="L574" i="41"/>
  <c r="D574" i="41"/>
  <c r="B574" i="41"/>
  <c r="G574" i="41"/>
  <c r="I99" i="29"/>
  <c r="J99" i="29"/>
  <c r="H99" i="29"/>
  <c r="L704" i="41"/>
  <c r="G704" i="41"/>
  <c r="D704" i="41"/>
  <c r="B704" i="41"/>
  <c r="L105" i="41"/>
  <c r="D105" i="41"/>
  <c r="G105" i="41"/>
  <c r="B105" i="41"/>
  <c r="D654" i="41"/>
  <c r="L654" i="41"/>
  <c r="B654" i="41"/>
  <c r="G654" i="41"/>
  <c r="L112" i="41"/>
  <c r="D112" i="41"/>
  <c r="B112" i="41"/>
  <c r="G112" i="41"/>
  <c r="B371" i="41"/>
  <c r="D371" i="41"/>
  <c r="G371" i="41"/>
  <c r="L371" i="41"/>
  <c r="L342" i="41"/>
  <c r="G342" i="41"/>
  <c r="D342" i="41"/>
  <c r="B342" i="41"/>
  <c r="G691" i="41"/>
  <c r="D691" i="41"/>
  <c r="L691" i="41"/>
  <c r="B691" i="41"/>
  <c r="B279" i="41"/>
  <c r="D279" i="41"/>
  <c r="G279" i="41"/>
  <c r="L279" i="41"/>
  <c r="B103" i="29"/>
  <c r="E103" i="29" s="1"/>
  <c r="D103" i="29"/>
  <c r="G103" i="29"/>
  <c r="B114" i="29"/>
  <c r="E114" i="29" s="1"/>
  <c r="D114" i="29"/>
  <c r="G114" i="29"/>
  <c r="D36" i="29"/>
  <c r="B36" i="29"/>
  <c r="E36" i="29" s="1"/>
  <c r="G36" i="29"/>
  <c r="G79" i="29"/>
  <c r="B79" i="29"/>
  <c r="E79" i="29" s="1"/>
  <c r="D79" i="29"/>
  <c r="G24" i="29"/>
  <c r="D24" i="29"/>
  <c r="B24" i="29"/>
  <c r="E24" i="29" s="1"/>
  <c r="B93" i="29"/>
  <c r="E93" i="29" s="1"/>
  <c r="D93" i="29"/>
  <c r="G93" i="29"/>
  <c r="G158" i="29"/>
  <c r="B158" i="29"/>
  <c r="E158" i="29" s="1"/>
  <c r="D158" i="29"/>
  <c r="D102" i="29"/>
  <c r="B102" i="29"/>
  <c r="E102" i="29" s="1"/>
  <c r="G102" i="29"/>
  <c r="B17" i="29"/>
  <c r="E17" i="29" s="1"/>
  <c r="D17" i="29"/>
  <c r="G17" i="29"/>
  <c r="G362" i="41"/>
  <c r="D362" i="41"/>
  <c r="B362" i="41"/>
  <c r="L362" i="41"/>
  <c r="L482" i="41"/>
  <c r="D482" i="41"/>
  <c r="B482" i="41"/>
  <c r="G482" i="41"/>
  <c r="L656" i="41"/>
  <c r="G656" i="41"/>
  <c r="D656" i="41"/>
  <c r="B656" i="41"/>
  <c r="L24" i="41"/>
  <c r="B24" i="41"/>
  <c r="G24" i="41"/>
  <c r="D24" i="41"/>
  <c r="B167" i="41"/>
  <c r="G167" i="41"/>
  <c r="L167" i="41"/>
  <c r="D167" i="41"/>
  <c r="D174" i="41"/>
  <c r="B174" i="41"/>
  <c r="L174" i="41"/>
  <c r="G174" i="41"/>
  <c r="B556" i="41"/>
  <c r="G556" i="41"/>
  <c r="L556" i="41"/>
  <c r="D556" i="41"/>
  <c r="G131" i="41"/>
  <c r="D131" i="41"/>
  <c r="B131" i="41"/>
  <c r="L131" i="41"/>
  <c r="L663" i="41"/>
  <c r="G663" i="41"/>
  <c r="D663" i="41"/>
  <c r="B663" i="41"/>
  <c r="B672" i="41"/>
  <c r="L672" i="41"/>
  <c r="D672" i="41"/>
  <c r="G672" i="41"/>
  <c r="L285" i="41"/>
  <c r="D285" i="41"/>
  <c r="B285" i="41"/>
  <c r="G285" i="41"/>
  <c r="B649" i="41"/>
  <c r="L649" i="41"/>
  <c r="G649" i="41"/>
  <c r="D649" i="41"/>
  <c r="B392" i="41"/>
  <c r="G392" i="41"/>
  <c r="L392" i="41"/>
  <c r="D392" i="41"/>
  <c r="D178" i="41"/>
  <c r="L178" i="41"/>
  <c r="G178" i="41"/>
  <c r="B178" i="41"/>
  <c r="D57" i="41"/>
  <c r="L57" i="41"/>
  <c r="G57" i="41"/>
  <c r="B57" i="41"/>
  <c r="B164" i="41"/>
  <c r="L164" i="41"/>
  <c r="D164" i="41"/>
  <c r="G164" i="41"/>
  <c r="G233" i="41"/>
  <c r="D233" i="41"/>
  <c r="L233" i="41"/>
  <c r="B233" i="41"/>
  <c r="G644" i="41"/>
  <c r="B644" i="41"/>
  <c r="D644" i="41"/>
  <c r="L644" i="41"/>
  <c r="B249" i="41"/>
  <c r="L249" i="41"/>
  <c r="G249" i="41"/>
  <c r="D249" i="41"/>
  <c r="G485" i="41"/>
  <c r="L485" i="41"/>
  <c r="D485" i="41"/>
  <c r="B485" i="41"/>
  <c r="G204" i="41"/>
  <c r="D204" i="41"/>
  <c r="B204" i="41"/>
  <c r="L204" i="41"/>
  <c r="G45" i="29"/>
  <c r="D45" i="29"/>
  <c r="B45" i="29"/>
  <c r="E45" i="29" s="1"/>
  <c r="G144" i="29"/>
  <c r="D144" i="29"/>
  <c r="B144" i="29"/>
  <c r="E144" i="29" s="1"/>
  <c r="G86" i="29"/>
  <c r="B86" i="29"/>
  <c r="E86" i="29" s="1"/>
  <c r="D86" i="29"/>
  <c r="D470" i="41"/>
  <c r="B470" i="41"/>
  <c r="L470" i="41"/>
  <c r="G470" i="41"/>
  <c r="G380" i="41"/>
  <c r="B380" i="41"/>
  <c r="L380" i="41"/>
  <c r="D380" i="41"/>
  <c r="G665" i="41"/>
  <c r="L665" i="41"/>
  <c r="D665" i="41"/>
  <c r="B665" i="41"/>
  <c r="B149" i="41"/>
  <c r="D149" i="41"/>
  <c r="L149" i="41"/>
  <c r="G149" i="41"/>
  <c r="G169" i="41"/>
  <c r="B169" i="41"/>
  <c r="L169" i="41"/>
  <c r="D169" i="41"/>
  <c r="L44" i="41"/>
  <c r="D44" i="41"/>
  <c r="G44" i="41"/>
  <c r="B44" i="41"/>
  <c r="B519" i="41"/>
  <c r="L519" i="41"/>
  <c r="G519" i="41"/>
  <c r="D519" i="41"/>
  <c r="G569" i="41"/>
  <c r="B569" i="41"/>
  <c r="L569" i="41"/>
  <c r="D569" i="41"/>
  <c r="D171" i="41"/>
  <c r="L171" i="41"/>
  <c r="B171" i="41"/>
  <c r="G171" i="41"/>
  <c r="G696" i="41"/>
  <c r="B696" i="41"/>
  <c r="D696" i="41"/>
  <c r="L696" i="41"/>
  <c r="D289" i="41"/>
  <c r="L289" i="41"/>
  <c r="G289" i="41"/>
  <c r="B289" i="41"/>
  <c r="G325" i="41"/>
  <c r="B325" i="41"/>
  <c r="D325" i="41"/>
  <c r="L325" i="41"/>
  <c r="G505" i="41"/>
  <c r="D505" i="41"/>
  <c r="L505" i="41"/>
  <c r="B505" i="41"/>
  <c r="D210" i="41"/>
  <c r="G210" i="41"/>
  <c r="L210" i="41"/>
  <c r="B210" i="41"/>
  <c r="B640" i="41"/>
  <c r="D640" i="41"/>
  <c r="G640" i="41"/>
  <c r="L640" i="41"/>
  <c r="G21" i="41"/>
  <c r="D21" i="41"/>
  <c r="B21" i="41"/>
  <c r="L21" i="41"/>
  <c r="D560" i="41"/>
  <c r="B560" i="41"/>
  <c r="G560" i="41"/>
  <c r="L560" i="41"/>
  <c r="B231" i="41"/>
  <c r="L231" i="41"/>
  <c r="D231" i="41"/>
  <c r="G231" i="41"/>
  <c r="G406" i="41"/>
  <c r="D406" i="41"/>
  <c r="B406" i="41"/>
  <c r="L406" i="41"/>
  <c r="L226" i="41"/>
  <c r="B226" i="41"/>
  <c r="G226" i="41"/>
  <c r="D226" i="41"/>
  <c r="L66" i="41"/>
  <c r="G66" i="41"/>
  <c r="D66" i="41"/>
  <c r="B66" i="41"/>
  <c r="G522" i="41"/>
  <c r="L522" i="41"/>
  <c r="B522" i="41"/>
  <c r="D522" i="41"/>
  <c r="G116" i="41"/>
  <c r="D116" i="41"/>
  <c r="L116" i="41"/>
  <c r="B116" i="41"/>
  <c r="L520" i="41"/>
  <c r="B520" i="41"/>
  <c r="G520" i="41"/>
  <c r="D520" i="41"/>
  <c r="L381" i="41"/>
  <c r="D381" i="41"/>
  <c r="G381" i="41"/>
  <c r="B381" i="41"/>
  <c r="B559" i="41"/>
  <c r="L559" i="41"/>
  <c r="G559" i="41"/>
  <c r="D559" i="41"/>
  <c r="L80" i="41"/>
  <c r="B80" i="41"/>
  <c r="D80" i="41"/>
  <c r="G80" i="41"/>
  <c r="G711" i="41"/>
  <c r="L711" i="41"/>
  <c r="B711" i="41"/>
  <c r="B489" i="41"/>
  <c r="G489" i="41"/>
  <c r="D489" i="41"/>
  <c r="L489" i="41"/>
  <c r="L67" i="41"/>
  <c r="B67" i="41"/>
  <c r="G67" i="41"/>
  <c r="D67" i="41"/>
  <c r="L565" i="41"/>
  <c r="B565" i="41"/>
  <c r="G565" i="41"/>
  <c r="D565" i="41"/>
  <c r="L664" i="41"/>
  <c r="G664" i="41"/>
  <c r="D664" i="41"/>
  <c r="B664" i="41"/>
  <c r="L548" i="41"/>
  <c r="G548" i="41"/>
  <c r="B548" i="41"/>
  <c r="D548" i="41"/>
  <c r="B468" i="41"/>
  <c r="L468" i="41"/>
  <c r="G468" i="41"/>
  <c r="D468" i="41"/>
  <c r="B617" i="41"/>
  <c r="G617" i="41"/>
  <c r="D617" i="41"/>
  <c r="L617" i="41"/>
  <c r="B318" i="41"/>
  <c r="L318" i="41"/>
  <c r="G318" i="41"/>
  <c r="D318" i="41"/>
  <c r="G646" i="41"/>
  <c r="B646" i="41"/>
  <c r="D646" i="41"/>
  <c r="L646" i="41"/>
  <c r="D534" i="41"/>
  <c r="B534" i="41"/>
  <c r="G534" i="41"/>
  <c r="L534" i="41"/>
  <c r="L463" i="41"/>
  <c r="G463" i="41"/>
  <c r="D463" i="41"/>
  <c r="B463" i="41"/>
  <c r="G48" i="41"/>
  <c r="B48" i="41"/>
  <c r="D48" i="41"/>
  <c r="L48" i="41"/>
  <c r="G157" i="41"/>
  <c r="L157" i="41"/>
  <c r="B157" i="41"/>
  <c r="D157" i="41"/>
  <c r="D239" i="41"/>
  <c r="G239" i="41"/>
  <c r="B239" i="41"/>
  <c r="L239" i="41"/>
  <c r="G635" i="41"/>
  <c r="D635" i="41"/>
  <c r="B635" i="41"/>
  <c r="L635" i="41"/>
  <c r="L183" i="41"/>
  <c r="B183" i="41"/>
  <c r="G183" i="41"/>
  <c r="D183" i="41"/>
  <c r="D180" i="41"/>
  <c r="B180" i="41"/>
  <c r="L180" i="41"/>
  <c r="G180" i="41"/>
  <c r="D510" i="41"/>
  <c r="L510" i="41"/>
  <c r="B510" i="41"/>
  <c r="G510" i="41"/>
  <c r="L32" i="41"/>
  <c r="D32" i="41"/>
  <c r="B32" i="41"/>
  <c r="G32" i="41"/>
  <c r="B668" i="41"/>
  <c r="D668" i="41"/>
  <c r="L668" i="41"/>
  <c r="G668" i="41"/>
  <c r="B530" i="41"/>
  <c r="D530" i="41"/>
  <c r="G530" i="41"/>
  <c r="L530" i="41"/>
  <c r="D438" i="41"/>
  <c r="B438" i="41"/>
  <c r="L438" i="41"/>
  <c r="G438" i="41"/>
  <c r="L202" i="41"/>
  <c r="D202" i="41"/>
  <c r="G202" i="41"/>
  <c r="B202" i="41"/>
  <c r="G236" i="41"/>
  <c r="B236" i="41"/>
  <c r="D236" i="41"/>
  <c r="L236" i="41"/>
  <c r="L655" i="41"/>
  <c r="B655" i="41"/>
  <c r="G655" i="41"/>
  <c r="D655" i="41"/>
  <c r="D707" i="41"/>
  <c r="B707" i="41"/>
  <c r="G707" i="41"/>
  <c r="L707" i="41"/>
  <c r="G651" i="41"/>
  <c r="D651" i="41"/>
  <c r="B651" i="41"/>
  <c r="L651" i="41"/>
  <c r="G483" i="41"/>
  <c r="B483" i="41"/>
  <c r="D483" i="41"/>
  <c r="L483" i="41"/>
  <c r="B287" i="41"/>
  <c r="L287" i="41"/>
  <c r="G287" i="41"/>
  <c r="D287" i="41"/>
  <c r="B23" i="41"/>
  <c r="L23" i="41"/>
  <c r="G23" i="41"/>
  <c r="D23" i="41"/>
  <c r="G92" i="29"/>
  <c r="D92" i="29"/>
  <c r="B92" i="29"/>
  <c r="E92" i="29" s="1"/>
  <c r="B80" i="29"/>
  <c r="E80" i="29" s="1"/>
  <c r="G80" i="29"/>
  <c r="D80" i="29"/>
  <c r="G112" i="29"/>
  <c r="D112" i="29"/>
  <c r="B112" i="29"/>
  <c r="E112" i="29" s="1"/>
  <c r="D21" i="29"/>
  <c r="G21" i="29"/>
  <c r="B21" i="29"/>
  <c r="E21" i="29" s="1"/>
  <c r="D107" i="29"/>
  <c r="G107" i="29"/>
  <c r="B107" i="29"/>
  <c r="E107" i="29" s="1"/>
  <c r="D70" i="29"/>
  <c r="G70" i="29"/>
  <c r="B70" i="29"/>
  <c r="E70" i="29" s="1"/>
  <c r="H24" i="39"/>
  <c r="I24" i="39"/>
  <c r="J24" i="39"/>
  <c r="B414" i="41"/>
  <c r="D414" i="41"/>
  <c r="L414" i="41"/>
  <c r="G414" i="41"/>
  <c r="B610" i="41"/>
  <c r="L610" i="41"/>
  <c r="G610" i="41"/>
  <c r="D610" i="41"/>
  <c r="B703" i="41"/>
  <c r="L703" i="41"/>
  <c r="D703" i="41"/>
  <c r="G703" i="41"/>
  <c r="L422" i="41"/>
  <c r="D422" i="41"/>
  <c r="G422" i="41"/>
  <c r="B422" i="41"/>
  <c r="B160" i="41"/>
  <c r="G160" i="41"/>
  <c r="L160" i="41"/>
  <c r="D160" i="41"/>
  <c r="G671" i="41"/>
  <c r="B671" i="41"/>
  <c r="D671" i="41"/>
  <c r="L671" i="41"/>
  <c r="L74" i="41"/>
  <c r="B74" i="41"/>
  <c r="D74" i="41"/>
  <c r="G74" i="41"/>
  <c r="D123" i="41"/>
  <c r="B123" i="41"/>
  <c r="G123" i="41"/>
  <c r="L123" i="41"/>
  <c r="G445" i="41"/>
  <c r="L445" i="41"/>
  <c r="B445" i="41"/>
  <c r="D445" i="41"/>
  <c r="D199" i="41"/>
  <c r="G199" i="41"/>
  <c r="L199" i="41"/>
  <c r="B199" i="41"/>
  <c r="L523" i="41"/>
  <c r="D523" i="41"/>
  <c r="B523" i="41"/>
  <c r="G523" i="41"/>
  <c r="G132" i="41"/>
  <c r="D132" i="41"/>
  <c r="B132" i="41"/>
  <c r="L132" i="41"/>
  <c r="L276" i="41"/>
  <c r="G276" i="41"/>
  <c r="D276" i="41"/>
  <c r="B276" i="41"/>
  <c r="D586" i="41"/>
  <c r="G586" i="41"/>
  <c r="L586" i="41"/>
  <c r="B586" i="41"/>
  <c r="G52" i="41"/>
  <c r="L52" i="41"/>
  <c r="D52" i="41"/>
  <c r="B52" i="41"/>
  <c r="G98" i="41"/>
  <c r="L98" i="41"/>
  <c r="D98" i="41"/>
  <c r="B98" i="41"/>
  <c r="B709" i="41"/>
  <c r="L709" i="41"/>
  <c r="G709" i="41"/>
  <c r="D709" i="41"/>
  <c r="D532" i="41"/>
  <c r="L532" i="41"/>
  <c r="B532" i="41"/>
  <c r="G532" i="41"/>
  <c r="G60" i="41"/>
  <c r="L60" i="41"/>
  <c r="B60" i="41"/>
  <c r="D60" i="41"/>
  <c r="L410" i="41"/>
  <c r="D410" i="41"/>
  <c r="G410" i="41"/>
  <c r="B410" i="41"/>
  <c r="L698" i="41"/>
  <c r="D698" i="41"/>
  <c r="B698" i="41"/>
  <c r="G698" i="41"/>
  <c r="B419" i="41"/>
  <c r="G419" i="41"/>
  <c r="L419" i="41"/>
  <c r="D419" i="41"/>
  <c r="G683" i="41"/>
  <c r="L683" i="41"/>
  <c r="B683" i="41"/>
  <c r="D683" i="41"/>
  <c r="B71" i="41"/>
  <c r="L71" i="41"/>
  <c r="D71" i="41"/>
  <c r="G71" i="41"/>
  <c r="L54" i="41"/>
  <c r="G54" i="41"/>
  <c r="D54" i="41"/>
  <c r="B54" i="41"/>
  <c r="G426" i="41"/>
  <c r="L426" i="41"/>
  <c r="D426" i="41"/>
  <c r="B426" i="41"/>
  <c r="B150" i="41"/>
  <c r="D150" i="41"/>
  <c r="G150" i="41"/>
  <c r="L150" i="41"/>
  <c r="G501" i="41"/>
  <c r="D501" i="41"/>
  <c r="L501" i="41"/>
  <c r="B501" i="41"/>
  <c r="D594" i="41"/>
  <c r="B594" i="41"/>
  <c r="L594" i="41"/>
  <c r="G594" i="41"/>
  <c r="D232" i="41"/>
  <c r="G232" i="41"/>
  <c r="L232" i="41"/>
  <c r="B232" i="41"/>
  <c r="L695" i="41"/>
  <c r="B695" i="41"/>
  <c r="D695" i="41"/>
  <c r="G695" i="41"/>
  <c r="B578" i="41"/>
  <c r="D578" i="41"/>
  <c r="L578" i="41"/>
  <c r="G578" i="41"/>
  <c r="D685" i="41"/>
  <c r="G685" i="41"/>
  <c r="B685" i="41"/>
  <c r="L685" i="41"/>
  <c r="G291" i="41"/>
  <c r="B291" i="41"/>
  <c r="D291" i="41"/>
  <c r="L291" i="41"/>
  <c r="D492" i="41"/>
  <c r="B492" i="41"/>
  <c r="L492" i="41"/>
  <c r="G492" i="41"/>
  <c r="G217" i="41"/>
  <c r="D217" i="41"/>
  <c r="L217" i="41"/>
  <c r="B217" i="41"/>
  <c r="L306" i="41"/>
  <c r="B306" i="41"/>
  <c r="D306" i="41"/>
  <c r="G306" i="41"/>
  <c r="L331" i="41"/>
  <c r="G331" i="41"/>
  <c r="D331" i="41"/>
  <c r="B331" i="41"/>
  <c r="G212" i="41"/>
  <c r="D212" i="41"/>
  <c r="B212" i="41"/>
  <c r="L212" i="41"/>
  <c r="B395" i="41"/>
  <c r="G395" i="41"/>
  <c r="D395" i="41"/>
  <c r="L395" i="41"/>
  <c r="J26" i="39"/>
  <c r="I26" i="39"/>
  <c r="H26" i="39"/>
  <c r="D106" i="41"/>
  <c r="G106" i="41"/>
  <c r="L106" i="41"/>
  <c r="B106" i="41"/>
  <c r="G26" i="41"/>
  <c r="L26" i="41"/>
  <c r="D26" i="41"/>
  <c r="B26" i="41"/>
  <c r="G230" i="41"/>
  <c r="D230" i="41"/>
  <c r="B230" i="41"/>
  <c r="L230" i="41"/>
  <c r="L339" i="41"/>
  <c r="G339" i="41"/>
  <c r="D339" i="41"/>
  <c r="B339" i="41"/>
  <c r="D34" i="41"/>
  <c r="G34" i="41"/>
  <c r="L34" i="41"/>
  <c r="B34" i="41"/>
  <c r="B47" i="41"/>
  <c r="G47" i="41"/>
  <c r="D47" i="41"/>
  <c r="L47" i="41"/>
  <c r="D125" i="29"/>
  <c r="G125" i="29"/>
  <c r="B125" i="29"/>
  <c r="E125" i="29" s="1"/>
  <c r="G122" i="29"/>
  <c r="B122" i="29"/>
  <c r="E122" i="29" s="1"/>
  <c r="D122" i="29"/>
  <c r="D164" i="29"/>
  <c r="B164" i="29"/>
  <c r="E164" i="29" s="1"/>
  <c r="G164" i="29"/>
  <c r="J17" i="39"/>
  <c r="H17" i="39"/>
  <c r="I17" i="39"/>
  <c r="L147" i="41"/>
  <c r="D147" i="41"/>
  <c r="G147" i="41"/>
  <c r="B147" i="41"/>
  <c r="D400" i="41"/>
  <c r="L400" i="41"/>
  <c r="B400" i="41"/>
  <c r="G400" i="41"/>
  <c r="L327" i="41"/>
  <c r="G327" i="41"/>
  <c r="D327" i="41"/>
  <c r="B327" i="41"/>
  <c r="G434" i="41"/>
  <c r="B434" i="41"/>
  <c r="L434" i="41"/>
  <c r="D434" i="41"/>
  <c r="D103" i="41"/>
  <c r="L103" i="41"/>
  <c r="G103" i="41"/>
  <c r="B103" i="41"/>
  <c r="G68" i="41"/>
  <c r="L68" i="41"/>
  <c r="B68" i="41"/>
  <c r="D68" i="41"/>
  <c r="B294" i="41"/>
  <c r="L294" i="41"/>
  <c r="D294" i="41"/>
  <c r="G294" i="41"/>
  <c r="G314" i="41"/>
  <c r="B314" i="41"/>
  <c r="L314" i="41"/>
  <c r="D314" i="41"/>
  <c r="D154" i="41"/>
  <c r="G154" i="41"/>
  <c r="B154" i="41"/>
  <c r="L154" i="41"/>
  <c r="L425" i="41"/>
  <c r="D425" i="41"/>
  <c r="G425" i="41"/>
  <c r="B425" i="41"/>
  <c r="D529" i="41"/>
  <c r="G529" i="41"/>
  <c r="L529" i="41"/>
  <c r="B529" i="41"/>
  <c r="D282" i="41"/>
  <c r="L282" i="41"/>
  <c r="G282" i="41"/>
  <c r="B282" i="41"/>
  <c r="B158" i="41"/>
  <c r="G158" i="41"/>
  <c r="L158" i="41"/>
  <c r="D158" i="41"/>
  <c r="L316" i="41"/>
  <c r="G316" i="41"/>
  <c r="D316" i="41"/>
  <c r="B316" i="41"/>
  <c r="G708" i="41"/>
  <c r="L708" i="41"/>
  <c r="B708" i="41"/>
  <c r="D708" i="41"/>
  <c r="D50" i="29"/>
  <c r="G50" i="29"/>
  <c r="B50" i="29"/>
  <c r="E50" i="29" s="1"/>
  <c r="G47" i="29"/>
  <c r="D47" i="29"/>
  <c r="B47" i="29"/>
  <c r="E47" i="29" s="1"/>
  <c r="G51" i="29"/>
  <c r="D51" i="29"/>
  <c r="B51" i="29"/>
  <c r="E51" i="29" s="1"/>
  <c r="D34" i="29"/>
  <c r="B34" i="29"/>
  <c r="E34" i="29" s="1"/>
  <c r="G34" i="29"/>
  <c r="G42" i="29"/>
  <c r="D42" i="29"/>
  <c r="B42" i="29"/>
  <c r="E42" i="29" s="1"/>
  <c r="G142" i="29"/>
  <c r="B142" i="29"/>
  <c r="E142" i="29" s="1"/>
  <c r="D142" i="29"/>
  <c r="G58" i="29"/>
  <c r="D58" i="29"/>
  <c r="B58" i="29"/>
  <c r="E58" i="29" s="1"/>
  <c r="D71" i="29"/>
  <c r="B71" i="29"/>
  <c r="E71" i="29" s="1"/>
  <c r="G71" i="29"/>
  <c r="I33" i="39"/>
  <c r="H33" i="39"/>
  <c r="J33" i="39"/>
  <c r="L271" i="41"/>
  <c r="G271" i="41"/>
  <c r="B271" i="41"/>
  <c r="D271" i="41"/>
  <c r="G15" i="41"/>
  <c r="D15" i="41"/>
  <c r="B15" i="41"/>
  <c r="L15" i="41"/>
  <c r="D89" i="41"/>
  <c r="L89" i="41"/>
  <c r="G89" i="41"/>
  <c r="B89" i="41"/>
  <c r="L114" i="41"/>
  <c r="D114" i="41"/>
  <c r="G114" i="41"/>
  <c r="B114" i="41"/>
  <c r="G512" i="41"/>
  <c r="B512" i="41"/>
  <c r="D512" i="41"/>
  <c r="L512" i="41"/>
  <c r="D304" i="41"/>
  <c r="L304" i="41"/>
  <c r="B304" i="41"/>
  <c r="G304" i="41"/>
  <c r="D86" i="41"/>
  <c r="B86" i="41"/>
  <c r="G86" i="41"/>
  <c r="L86" i="41"/>
  <c r="L303" i="41"/>
  <c r="B303" i="41"/>
  <c r="D303" i="41"/>
  <c r="G303" i="41"/>
  <c r="D125" i="41"/>
  <c r="G125" i="41"/>
  <c r="B125" i="41"/>
  <c r="L125" i="41"/>
  <c r="G475" i="41"/>
  <c r="B475" i="41"/>
  <c r="L475" i="41"/>
  <c r="D475" i="41"/>
  <c r="L29" i="41"/>
  <c r="D29" i="41"/>
  <c r="G29" i="41"/>
  <c r="B29" i="41"/>
  <c r="B573" i="41"/>
  <c r="G573" i="41"/>
  <c r="D573" i="41"/>
  <c r="L573" i="41"/>
  <c r="B310" i="41"/>
  <c r="D310" i="41"/>
  <c r="L310" i="41"/>
  <c r="G310" i="41"/>
  <c r="D197" i="41"/>
  <c r="L197" i="41"/>
  <c r="B197" i="41"/>
  <c r="G197" i="41"/>
  <c r="D35" i="41"/>
  <c r="G35" i="41"/>
  <c r="B35" i="41"/>
  <c r="L35" i="41"/>
  <c r="D358" i="41"/>
  <c r="L358" i="41"/>
  <c r="G358" i="41"/>
  <c r="B358" i="41"/>
  <c r="D77" i="41"/>
  <c r="L77" i="41"/>
  <c r="G77" i="41"/>
  <c r="B77" i="41"/>
  <c r="L206" i="41"/>
  <c r="B206" i="41"/>
  <c r="D206" i="41"/>
  <c r="G206" i="41"/>
  <c r="D313" i="41"/>
  <c r="L313" i="41"/>
  <c r="B313" i="41"/>
  <c r="G313" i="41"/>
  <c r="B627" i="41"/>
  <c r="L627" i="41"/>
  <c r="D627" i="41"/>
  <c r="G627" i="41"/>
  <c r="D59" i="29"/>
  <c r="B59" i="29"/>
  <c r="E59" i="29" s="1"/>
  <c r="G59" i="29"/>
  <c r="G46" i="29"/>
  <c r="B46" i="29"/>
  <c r="E46" i="29" s="1"/>
  <c r="D46" i="29"/>
  <c r="D119" i="29"/>
  <c r="B119" i="29"/>
  <c r="E119" i="29" s="1"/>
  <c r="G119" i="29"/>
  <c r="B396" i="41"/>
  <c r="L396" i="41"/>
  <c r="D396" i="41"/>
  <c r="G396" i="41"/>
  <c r="L19" i="41"/>
  <c r="G19" i="41"/>
  <c r="D19" i="41"/>
  <c r="B19" i="41"/>
  <c r="G542" i="41"/>
  <c r="D542" i="41"/>
  <c r="B542" i="41"/>
  <c r="L542" i="41"/>
  <c r="B494" i="41"/>
  <c r="L494" i="41"/>
  <c r="D494" i="41"/>
  <c r="G494" i="41"/>
  <c r="L535" i="41"/>
  <c r="B535" i="41"/>
  <c r="G535" i="41"/>
  <c r="D535" i="41"/>
  <c r="G138" i="41"/>
  <c r="B138" i="41"/>
  <c r="L138" i="41"/>
  <c r="D138" i="41"/>
  <c r="L330" i="41"/>
  <c r="D330" i="41"/>
  <c r="B330" i="41"/>
  <c r="G330" i="41"/>
  <c r="L391" i="41"/>
  <c r="D391" i="41"/>
  <c r="G391" i="41"/>
  <c r="B391" i="41"/>
  <c r="L413" i="41"/>
  <c r="D413" i="41"/>
  <c r="G413" i="41"/>
  <c r="B413" i="41"/>
  <c r="H12" i="41" l="1"/>
  <c r="J12" i="41"/>
  <c r="E12" i="41"/>
  <c r="K12" i="41"/>
  <c r="I12" i="41"/>
  <c r="K21" i="39"/>
  <c r="K30" i="39"/>
  <c r="K32" i="39"/>
  <c r="K24" i="39"/>
  <c r="K25" i="39"/>
  <c r="K29" i="39"/>
  <c r="K22" i="39"/>
  <c r="K18" i="39"/>
  <c r="K19" i="39"/>
  <c r="I542" i="41"/>
  <c r="K542" i="41"/>
  <c r="J542" i="41"/>
  <c r="H542" i="41"/>
  <c r="E542" i="41"/>
  <c r="K313" i="41"/>
  <c r="H313" i="41"/>
  <c r="E313" i="41"/>
  <c r="I313" i="41"/>
  <c r="J313" i="41"/>
  <c r="H197" i="41"/>
  <c r="K197" i="41"/>
  <c r="J197" i="41"/>
  <c r="E197" i="41"/>
  <c r="I197" i="41"/>
  <c r="K15" i="41"/>
  <c r="I15" i="41"/>
  <c r="J15" i="41"/>
  <c r="H15" i="41"/>
  <c r="E15" i="41"/>
  <c r="J142" i="29"/>
  <c r="I142" i="29"/>
  <c r="H142" i="29"/>
  <c r="H314" i="41"/>
  <c r="E314" i="41"/>
  <c r="I314" i="41"/>
  <c r="K314" i="41"/>
  <c r="J314" i="41"/>
  <c r="J434" i="41"/>
  <c r="I434" i="41"/>
  <c r="K434" i="41"/>
  <c r="E434" i="41"/>
  <c r="H434" i="41"/>
  <c r="I122" i="29"/>
  <c r="J122" i="29"/>
  <c r="H122" i="29"/>
  <c r="J395" i="41"/>
  <c r="I395" i="41"/>
  <c r="E395" i="41"/>
  <c r="H395" i="41"/>
  <c r="K395" i="41"/>
  <c r="I578" i="41"/>
  <c r="J578" i="41"/>
  <c r="H578" i="41"/>
  <c r="E578" i="41"/>
  <c r="K578" i="41"/>
  <c r="J150" i="41"/>
  <c r="K150" i="41"/>
  <c r="I150" i="41"/>
  <c r="E150" i="41"/>
  <c r="H150" i="41"/>
  <c r="I71" i="41"/>
  <c r="J71" i="41"/>
  <c r="H71" i="41"/>
  <c r="K71" i="41"/>
  <c r="E71" i="41"/>
  <c r="E419" i="41"/>
  <c r="J419" i="41"/>
  <c r="H419" i="41"/>
  <c r="K419" i="41"/>
  <c r="I419" i="41"/>
  <c r="H709" i="41"/>
  <c r="K709" i="41"/>
  <c r="J709" i="41"/>
  <c r="E709" i="41"/>
  <c r="I709" i="41"/>
  <c r="I160" i="41"/>
  <c r="J160" i="41"/>
  <c r="K160" i="41"/>
  <c r="E160" i="41"/>
  <c r="H160" i="41"/>
  <c r="H703" i="41"/>
  <c r="E703" i="41"/>
  <c r="K703" i="41"/>
  <c r="I703" i="41"/>
  <c r="J703" i="41"/>
  <c r="I610" i="41"/>
  <c r="E610" i="41"/>
  <c r="K610" i="41"/>
  <c r="H610" i="41"/>
  <c r="J610" i="41"/>
  <c r="I414" i="41"/>
  <c r="E414" i="41"/>
  <c r="K414" i="41"/>
  <c r="J414" i="41"/>
  <c r="H414" i="41"/>
  <c r="H21" i="29"/>
  <c r="J21" i="29"/>
  <c r="I21" i="29"/>
  <c r="J80" i="29"/>
  <c r="I80" i="29"/>
  <c r="H80" i="29"/>
  <c r="I92" i="29"/>
  <c r="J92" i="29"/>
  <c r="H92" i="29"/>
  <c r="H483" i="41"/>
  <c r="K483" i="41"/>
  <c r="E483" i="41"/>
  <c r="J483" i="41"/>
  <c r="I483" i="41"/>
  <c r="K707" i="41"/>
  <c r="E707" i="41"/>
  <c r="I707" i="41"/>
  <c r="H707" i="41"/>
  <c r="J707" i="41"/>
  <c r="H655" i="41"/>
  <c r="K655" i="41"/>
  <c r="J655" i="41"/>
  <c r="I655" i="41"/>
  <c r="E655" i="41"/>
  <c r="J236" i="41"/>
  <c r="E236" i="41"/>
  <c r="H236" i="41"/>
  <c r="I236" i="41"/>
  <c r="K236" i="41"/>
  <c r="J438" i="41"/>
  <c r="K438" i="41"/>
  <c r="I438" i="41"/>
  <c r="E438" i="41"/>
  <c r="H438" i="41"/>
  <c r="H180" i="41"/>
  <c r="J180" i="41"/>
  <c r="K180" i="41"/>
  <c r="E180" i="41"/>
  <c r="I180" i="41"/>
  <c r="H183" i="41"/>
  <c r="K183" i="41"/>
  <c r="J183" i="41"/>
  <c r="I183" i="41"/>
  <c r="E183" i="41"/>
  <c r="K48" i="41"/>
  <c r="H48" i="41"/>
  <c r="I48" i="41"/>
  <c r="E48" i="41"/>
  <c r="J48" i="41"/>
  <c r="E534" i="41"/>
  <c r="H534" i="41"/>
  <c r="I534" i="41"/>
  <c r="J534" i="41"/>
  <c r="K534" i="41"/>
  <c r="H646" i="41"/>
  <c r="E646" i="41"/>
  <c r="J646" i="41"/>
  <c r="I646" i="41"/>
  <c r="K646" i="41"/>
  <c r="K565" i="41"/>
  <c r="J565" i="41"/>
  <c r="H565" i="41"/>
  <c r="I565" i="41"/>
  <c r="E565" i="41"/>
  <c r="E67" i="41"/>
  <c r="H67" i="41"/>
  <c r="J67" i="41"/>
  <c r="K67" i="41"/>
  <c r="I67" i="41"/>
  <c r="J559" i="41"/>
  <c r="E559" i="41"/>
  <c r="K559" i="41"/>
  <c r="I559" i="41"/>
  <c r="H559" i="41"/>
  <c r="J231" i="41"/>
  <c r="H231" i="41"/>
  <c r="E231" i="41"/>
  <c r="I231" i="41"/>
  <c r="K231" i="41"/>
  <c r="E640" i="41"/>
  <c r="J640" i="41"/>
  <c r="K640" i="41"/>
  <c r="H640" i="41"/>
  <c r="I640" i="41"/>
  <c r="K519" i="41"/>
  <c r="H519" i="41"/>
  <c r="J519" i="41"/>
  <c r="I519" i="41"/>
  <c r="E519" i="41"/>
  <c r="E149" i="41"/>
  <c r="I149" i="41"/>
  <c r="J149" i="41"/>
  <c r="K149" i="41"/>
  <c r="H149" i="41"/>
  <c r="J45" i="29"/>
  <c r="I45" i="29"/>
  <c r="H45" i="29"/>
  <c r="E644" i="41"/>
  <c r="K644" i="41"/>
  <c r="I644" i="41"/>
  <c r="J644" i="41"/>
  <c r="H644" i="41"/>
  <c r="J174" i="41"/>
  <c r="E174" i="41"/>
  <c r="I174" i="41"/>
  <c r="H174" i="41"/>
  <c r="K174" i="41"/>
  <c r="I24" i="41"/>
  <c r="J24" i="41"/>
  <c r="K24" i="41"/>
  <c r="E24" i="41"/>
  <c r="H24" i="41"/>
  <c r="J158" i="29"/>
  <c r="H158" i="29"/>
  <c r="I158" i="29"/>
  <c r="J93" i="29"/>
  <c r="I93" i="29"/>
  <c r="H93" i="29"/>
  <c r="J114" i="29"/>
  <c r="H114" i="29"/>
  <c r="I114" i="29"/>
  <c r="I279" i="41"/>
  <c r="K279" i="41"/>
  <c r="J279" i="41"/>
  <c r="H279" i="41"/>
  <c r="E279" i="41"/>
  <c r="J371" i="41"/>
  <c r="E371" i="41"/>
  <c r="H371" i="41"/>
  <c r="I371" i="41"/>
  <c r="K371" i="41"/>
  <c r="E165" i="41"/>
  <c r="K165" i="41"/>
  <c r="J165" i="41"/>
  <c r="I165" i="41"/>
  <c r="H165" i="41"/>
  <c r="K139" i="11"/>
  <c r="K140" i="11" s="1"/>
  <c r="D10" i="59" s="1"/>
  <c r="I552" i="41"/>
  <c r="E552" i="41"/>
  <c r="K552" i="41"/>
  <c r="H552" i="41"/>
  <c r="J552" i="41"/>
  <c r="H566" i="41"/>
  <c r="I566" i="41"/>
  <c r="K566" i="41"/>
  <c r="J566" i="41"/>
  <c r="E566" i="41"/>
  <c r="E361" i="41"/>
  <c r="K361" i="41"/>
  <c r="H361" i="41"/>
  <c r="J361" i="41"/>
  <c r="I361" i="41"/>
  <c r="K16" i="41"/>
  <c r="E16" i="41"/>
  <c r="H16" i="41"/>
  <c r="J16" i="41"/>
  <c r="I16" i="41"/>
  <c r="K102" i="41"/>
  <c r="H102" i="41"/>
  <c r="I102" i="41"/>
  <c r="E102" i="41"/>
  <c r="J102" i="41"/>
  <c r="J139" i="29"/>
  <c r="H139" i="29"/>
  <c r="I139" i="29"/>
  <c r="I403" i="41"/>
  <c r="E403" i="41"/>
  <c r="J403" i="41"/>
  <c r="K403" i="41"/>
  <c r="H403" i="41"/>
  <c r="I353" i="41"/>
  <c r="K353" i="41"/>
  <c r="H353" i="41"/>
  <c r="E353" i="41"/>
  <c r="J353" i="41"/>
  <c r="I143" i="41"/>
  <c r="E143" i="41"/>
  <c r="H143" i="41"/>
  <c r="K143" i="41"/>
  <c r="J143" i="41"/>
  <c r="E120" i="41"/>
  <c r="I120" i="41"/>
  <c r="J120" i="41"/>
  <c r="H120" i="41"/>
  <c r="K120" i="41"/>
  <c r="H624" i="41"/>
  <c r="K624" i="41"/>
  <c r="I624" i="41"/>
  <c r="E624" i="41"/>
  <c r="J624" i="41"/>
  <c r="I544" i="41"/>
  <c r="E544" i="41"/>
  <c r="H544" i="41"/>
  <c r="J544" i="41"/>
  <c r="K544" i="41"/>
  <c r="J130" i="29"/>
  <c r="I130" i="29"/>
  <c r="H130" i="29"/>
  <c r="H74" i="29"/>
  <c r="J74" i="29"/>
  <c r="I74" i="29"/>
  <c r="E141" i="41"/>
  <c r="H141" i="41"/>
  <c r="J141" i="41"/>
  <c r="K141" i="41"/>
  <c r="I141" i="41"/>
  <c r="I500" i="41"/>
  <c r="E500" i="41"/>
  <c r="H500" i="41"/>
  <c r="K500" i="41"/>
  <c r="J500" i="41"/>
  <c r="J79" i="41"/>
  <c r="H79" i="41"/>
  <c r="I79" i="41"/>
  <c r="E79" i="41"/>
  <c r="K79" i="41"/>
  <c r="E343" i="41"/>
  <c r="I343" i="41"/>
  <c r="H343" i="41"/>
  <c r="K343" i="41"/>
  <c r="J343" i="41"/>
  <c r="K111" i="41"/>
  <c r="H111" i="41"/>
  <c r="I111" i="41"/>
  <c r="J111" i="41"/>
  <c r="E111" i="41"/>
  <c r="J349" i="41"/>
  <c r="K349" i="41"/>
  <c r="H349" i="41"/>
  <c r="E349" i="41"/>
  <c r="I349" i="41"/>
  <c r="H278" i="41"/>
  <c r="K278" i="41"/>
  <c r="E278" i="41"/>
  <c r="I278" i="41"/>
  <c r="J278" i="41"/>
  <c r="E365" i="41"/>
  <c r="J365" i="41"/>
  <c r="H365" i="41"/>
  <c r="K365" i="41"/>
  <c r="I365" i="41"/>
  <c r="J636" i="41"/>
  <c r="E636" i="41"/>
  <c r="K636" i="41"/>
  <c r="I636" i="41"/>
  <c r="H636" i="41"/>
  <c r="I109" i="41"/>
  <c r="J109" i="41"/>
  <c r="K109" i="41"/>
  <c r="E109" i="41"/>
  <c r="H109" i="41"/>
  <c r="H75" i="41"/>
  <c r="J75" i="41"/>
  <c r="E75" i="41"/>
  <c r="I75" i="41"/>
  <c r="K75" i="41"/>
  <c r="I633" i="41"/>
  <c r="H633" i="41"/>
  <c r="K633" i="41"/>
  <c r="J633" i="41"/>
  <c r="E633" i="41"/>
  <c r="E295" i="41"/>
  <c r="H295" i="41"/>
  <c r="K295" i="41"/>
  <c r="J295" i="41"/>
  <c r="I295" i="41"/>
  <c r="J307" i="41"/>
  <c r="H307" i="41"/>
  <c r="I307" i="41"/>
  <c r="K307" i="41"/>
  <c r="E307" i="41"/>
  <c r="E305" i="41"/>
  <c r="K305" i="41"/>
  <c r="J305" i="41"/>
  <c r="H305" i="41"/>
  <c r="I305" i="41"/>
  <c r="H77" i="29"/>
  <c r="I77" i="29"/>
  <c r="J77" i="29"/>
  <c r="J67" i="29"/>
  <c r="H67" i="29"/>
  <c r="I67" i="29"/>
  <c r="I209" i="41"/>
  <c r="E209" i="41"/>
  <c r="J209" i="41"/>
  <c r="K209" i="41"/>
  <c r="H209" i="41"/>
  <c r="K61" i="41"/>
  <c r="E61" i="41"/>
  <c r="J61" i="41"/>
  <c r="H61" i="41"/>
  <c r="I61" i="41"/>
  <c r="J257" i="41"/>
  <c r="I257" i="41"/>
  <c r="H257" i="41"/>
  <c r="E257" i="41"/>
  <c r="K257" i="41"/>
  <c r="K216" i="41"/>
  <c r="J216" i="41"/>
  <c r="E216" i="41"/>
  <c r="H216" i="41"/>
  <c r="I216" i="41"/>
  <c r="H688" i="41"/>
  <c r="J688" i="41"/>
  <c r="E688" i="41"/>
  <c r="K688" i="41"/>
  <c r="I688" i="41"/>
  <c r="I585" i="41"/>
  <c r="H585" i="41"/>
  <c r="J585" i="41"/>
  <c r="E585" i="41"/>
  <c r="K585" i="41"/>
  <c r="I163" i="41"/>
  <c r="K163" i="41"/>
  <c r="E163" i="41"/>
  <c r="H163" i="41"/>
  <c r="J163" i="41"/>
  <c r="J508" i="41"/>
  <c r="K508" i="41"/>
  <c r="I508" i="41"/>
  <c r="E508" i="41"/>
  <c r="H508" i="41"/>
  <c r="J309" i="41"/>
  <c r="I309" i="41"/>
  <c r="H309" i="41"/>
  <c r="E309" i="41"/>
  <c r="K309" i="41"/>
  <c r="I599" i="41"/>
  <c r="K599" i="41"/>
  <c r="J599" i="41"/>
  <c r="H599" i="41"/>
  <c r="E599" i="41"/>
  <c r="H155" i="29"/>
  <c r="I155" i="29"/>
  <c r="J155" i="29"/>
  <c r="I132" i="29"/>
  <c r="H132" i="29"/>
  <c r="J132" i="29"/>
  <c r="J61" i="29"/>
  <c r="H61" i="29"/>
  <c r="I61" i="29"/>
  <c r="H100" i="41"/>
  <c r="E100" i="41"/>
  <c r="I100" i="41"/>
  <c r="K100" i="41"/>
  <c r="J100" i="41"/>
  <c r="I17" i="41"/>
  <c r="J17" i="41"/>
  <c r="E17" i="41"/>
  <c r="K17" i="41"/>
  <c r="H17" i="41"/>
  <c r="J115" i="41"/>
  <c r="E115" i="41"/>
  <c r="I115" i="41"/>
  <c r="K115" i="41"/>
  <c r="H115" i="41"/>
  <c r="E630" i="41"/>
  <c r="H630" i="41"/>
  <c r="J630" i="41"/>
  <c r="K630" i="41"/>
  <c r="I630" i="41"/>
  <c r="H705" i="41"/>
  <c r="K705" i="41"/>
  <c r="E705" i="41"/>
  <c r="I705" i="41"/>
  <c r="J705" i="41"/>
  <c r="H415" i="41"/>
  <c r="K415" i="41"/>
  <c r="I415" i="41"/>
  <c r="J415" i="41"/>
  <c r="E415" i="41"/>
  <c r="K121" i="41"/>
  <c r="I121" i="41"/>
  <c r="J121" i="41"/>
  <c r="E121" i="41"/>
  <c r="H121" i="41"/>
  <c r="H634" i="41"/>
  <c r="I634" i="41"/>
  <c r="K634" i="41"/>
  <c r="J634" i="41"/>
  <c r="E634" i="41"/>
  <c r="J152" i="29"/>
  <c r="H152" i="29"/>
  <c r="I152" i="29"/>
  <c r="H203" i="41"/>
  <c r="J203" i="41"/>
  <c r="E203" i="41"/>
  <c r="I203" i="41"/>
  <c r="K203" i="41"/>
  <c r="H490" i="41"/>
  <c r="J490" i="41"/>
  <c r="I490" i="41"/>
  <c r="E490" i="41"/>
  <c r="K490" i="41"/>
  <c r="J172" i="41"/>
  <c r="H172" i="41"/>
  <c r="E172" i="41"/>
  <c r="I172" i="41"/>
  <c r="K172" i="41"/>
  <c r="H491" i="41"/>
  <c r="J491" i="41"/>
  <c r="E491" i="41"/>
  <c r="I491" i="41"/>
  <c r="K491" i="41"/>
  <c r="H579" i="41"/>
  <c r="I579" i="41"/>
  <c r="J579" i="41"/>
  <c r="K579" i="41"/>
  <c r="E579" i="41"/>
  <c r="I623" i="41"/>
  <c r="K623" i="41"/>
  <c r="E623" i="41"/>
  <c r="H623" i="41"/>
  <c r="J623" i="41"/>
  <c r="H235" i="41"/>
  <c r="J235" i="41"/>
  <c r="I235" i="41"/>
  <c r="E235" i="41"/>
  <c r="K235" i="41"/>
  <c r="E69" i="41"/>
  <c r="H69" i="41"/>
  <c r="I69" i="41"/>
  <c r="J69" i="41"/>
  <c r="K69" i="41"/>
  <c r="J133" i="29"/>
  <c r="I133" i="29"/>
  <c r="H133" i="29"/>
  <c r="E643" i="41"/>
  <c r="J643" i="41"/>
  <c r="H643" i="41"/>
  <c r="I643" i="41"/>
  <c r="K643" i="41"/>
  <c r="J366" i="41"/>
  <c r="E366" i="41"/>
  <c r="I366" i="41"/>
  <c r="H366" i="41"/>
  <c r="K366" i="41"/>
  <c r="I402" i="41"/>
  <c r="H402" i="41"/>
  <c r="E402" i="41"/>
  <c r="K402" i="41"/>
  <c r="J402" i="41"/>
  <c r="I345" i="41"/>
  <c r="J345" i="41"/>
  <c r="K345" i="41"/>
  <c r="E345" i="41"/>
  <c r="H345" i="41"/>
  <c r="K397" i="41"/>
  <c r="J397" i="41"/>
  <c r="E397" i="41"/>
  <c r="H397" i="41"/>
  <c r="I397" i="41"/>
  <c r="K63" i="41"/>
  <c r="J63" i="41"/>
  <c r="E63" i="41"/>
  <c r="H63" i="41"/>
  <c r="I63" i="41"/>
  <c r="E369" i="41"/>
  <c r="J369" i="41"/>
  <c r="K369" i="41"/>
  <c r="H369" i="41"/>
  <c r="I369" i="41"/>
  <c r="I85" i="41"/>
  <c r="E85" i="41"/>
  <c r="J85" i="41"/>
  <c r="H85" i="41"/>
  <c r="K85" i="41"/>
  <c r="K34" i="39"/>
  <c r="K360" i="41"/>
  <c r="H360" i="41"/>
  <c r="E360" i="41"/>
  <c r="I360" i="41"/>
  <c r="J360" i="41"/>
  <c r="I38" i="39"/>
  <c r="J69" i="29"/>
  <c r="H69" i="29"/>
  <c r="I69" i="29"/>
  <c r="H154" i="29"/>
  <c r="I154" i="29"/>
  <c r="J154" i="29"/>
  <c r="I205" i="41"/>
  <c r="E205" i="41"/>
  <c r="K205" i="41"/>
  <c r="H205" i="41"/>
  <c r="J205" i="41"/>
  <c r="J536" i="41"/>
  <c r="H536" i="41"/>
  <c r="I536" i="41"/>
  <c r="K536" i="41"/>
  <c r="E536" i="41"/>
  <c r="K338" i="41"/>
  <c r="J338" i="41"/>
  <c r="H338" i="41"/>
  <c r="I338" i="41"/>
  <c r="E338" i="41"/>
  <c r="E350" i="41"/>
  <c r="K350" i="41"/>
  <c r="I350" i="41"/>
  <c r="H350" i="41"/>
  <c r="J350" i="41"/>
  <c r="K299" i="41"/>
  <c r="J299" i="41"/>
  <c r="H299" i="41"/>
  <c r="I299" i="41"/>
  <c r="E299" i="41"/>
  <c r="E30" i="41"/>
  <c r="I30" i="41"/>
  <c r="K30" i="41"/>
  <c r="J30" i="41"/>
  <c r="H30" i="41"/>
  <c r="H194" i="41"/>
  <c r="K194" i="41"/>
  <c r="E194" i="41"/>
  <c r="J194" i="41"/>
  <c r="I194" i="41"/>
  <c r="J181" i="41"/>
  <c r="E181" i="41"/>
  <c r="K181" i="41"/>
  <c r="I181" i="41"/>
  <c r="H181" i="41"/>
  <c r="H55" i="41"/>
  <c r="K55" i="41"/>
  <c r="I55" i="41"/>
  <c r="J55" i="41"/>
  <c r="E55" i="41"/>
  <c r="K394" i="41"/>
  <c r="H394" i="41"/>
  <c r="I394" i="41"/>
  <c r="J394" i="41"/>
  <c r="E394" i="41"/>
  <c r="H296" i="41"/>
  <c r="J296" i="41"/>
  <c r="E296" i="41"/>
  <c r="K296" i="41"/>
  <c r="I296" i="41"/>
  <c r="I408" i="41"/>
  <c r="E408" i="41"/>
  <c r="H408" i="41"/>
  <c r="K408" i="41"/>
  <c r="J408" i="41"/>
  <c r="H126" i="41"/>
  <c r="J126" i="41"/>
  <c r="K126" i="41"/>
  <c r="E126" i="41"/>
  <c r="I126" i="41"/>
  <c r="H657" i="41"/>
  <c r="E657" i="41"/>
  <c r="I657" i="41"/>
  <c r="K657" i="41"/>
  <c r="J657" i="41"/>
  <c r="H127" i="29"/>
  <c r="J127" i="29"/>
  <c r="I127" i="29"/>
  <c r="H120" i="29"/>
  <c r="J120" i="29"/>
  <c r="I120" i="29"/>
  <c r="K580" i="41"/>
  <c r="J580" i="41"/>
  <c r="E580" i="41"/>
  <c r="I580" i="41"/>
  <c r="H580" i="41"/>
  <c r="J189" i="41"/>
  <c r="I189" i="41"/>
  <c r="K189" i="41"/>
  <c r="E189" i="41"/>
  <c r="H189" i="41"/>
  <c r="J398" i="41"/>
  <c r="I398" i="41"/>
  <c r="H398" i="41"/>
  <c r="E398" i="41"/>
  <c r="K398" i="41"/>
  <c r="E639" i="41"/>
  <c r="I639" i="41"/>
  <c r="H639" i="41"/>
  <c r="K639" i="41"/>
  <c r="J639" i="41"/>
  <c r="J144" i="41"/>
  <c r="I144" i="41"/>
  <c r="E144" i="41"/>
  <c r="K144" i="41"/>
  <c r="H144" i="41"/>
  <c r="H479" i="41"/>
  <c r="K479" i="41"/>
  <c r="E479" i="41"/>
  <c r="J479" i="41"/>
  <c r="I479" i="41"/>
  <c r="I273" i="41"/>
  <c r="E273" i="41"/>
  <c r="J273" i="41"/>
  <c r="H273" i="41"/>
  <c r="K273" i="41"/>
  <c r="K524" i="41"/>
  <c r="E524" i="41"/>
  <c r="I524" i="41"/>
  <c r="J524" i="41"/>
  <c r="H524" i="41"/>
  <c r="J140" i="29"/>
  <c r="H140" i="29"/>
  <c r="I140" i="29"/>
  <c r="I447" i="41"/>
  <c r="K447" i="41"/>
  <c r="H447" i="41"/>
  <c r="E447" i="41"/>
  <c r="J447" i="41"/>
  <c r="J595" i="41"/>
  <c r="K595" i="41"/>
  <c r="I595" i="41"/>
  <c r="H595" i="41"/>
  <c r="E595" i="41"/>
  <c r="K539" i="41"/>
  <c r="J539" i="41"/>
  <c r="E539" i="41"/>
  <c r="I539" i="41"/>
  <c r="H539" i="41"/>
  <c r="J686" i="41"/>
  <c r="K686" i="41"/>
  <c r="E686" i="41"/>
  <c r="H686" i="41"/>
  <c r="I686" i="41"/>
  <c r="E502" i="41"/>
  <c r="J502" i="41"/>
  <c r="I502" i="41"/>
  <c r="H502" i="41"/>
  <c r="K502" i="41"/>
  <c r="K446" i="41"/>
  <c r="E446" i="41"/>
  <c r="I446" i="41"/>
  <c r="H446" i="41"/>
  <c r="J446" i="41"/>
  <c r="K376" i="41"/>
  <c r="I376" i="41"/>
  <c r="J376" i="41"/>
  <c r="H376" i="41"/>
  <c r="E376" i="41"/>
  <c r="H118" i="41"/>
  <c r="K118" i="41"/>
  <c r="J118" i="41"/>
  <c r="I118" i="41"/>
  <c r="E118" i="41"/>
  <c r="E472" i="41"/>
  <c r="I472" i="41"/>
  <c r="K472" i="41"/>
  <c r="J472" i="41"/>
  <c r="H472" i="41"/>
  <c r="J64" i="41"/>
  <c r="I64" i="41"/>
  <c r="E64" i="41"/>
  <c r="H64" i="41"/>
  <c r="K64" i="41"/>
  <c r="I123" i="29"/>
  <c r="H123" i="29"/>
  <c r="J123" i="29"/>
  <c r="H160" i="29"/>
  <c r="I160" i="29"/>
  <c r="J160" i="29"/>
  <c r="I100" i="29"/>
  <c r="J100" i="29"/>
  <c r="H100" i="29"/>
  <c r="K243" i="41"/>
  <c r="E243" i="41"/>
  <c r="I243" i="41"/>
  <c r="H243" i="41"/>
  <c r="J243" i="41"/>
  <c r="H311" i="41"/>
  <c r="J311" i="41"/>
  <c r="E311" i="41"/>
  <c r="K311" i="41"/>
  <c r="I311" i="41"/>
  <c r="H430" i="41"/>
  <c r="I430" i="41"/>
  <c r="K430" i="41"/>
  <c r="E430" i="41"/>
  <c r="J430" i="41"/>
  <c r="J423" i="41"/>
  <c r="E423" i="41"/>
  <c r="H423" i="41"/>
  <c r="K423" i="41"/>
  <c r="I423" i="41"/>
  <c r="J550" i="41"/>
  <c r="E550" i="41"/>
  <c r="H550" i="41"/>
  <c r="K550" i="41"/>
  <c r="I550" i="41"/>
  <c r="H127" i="41"/>
  <c r="I127" i="41"/>
  <c r="E127" i="41"/>
  <c r="K127" i="41"/>
  <c r="J127" i="41"/>
  <c r="I393" i="41"/>
  <c r="K393" i="41"/>
  <c r="J393" i="41"/>
  <c r="H393" i="41"/>
  <c r="E393" i="41"/>
  <c r="K407" i="41"/>
  <c r="E407" i="41"/>
  <c r="H407" i="41"/>
  <c r="I407" i="41"/>
  <c r="J407" i="41"/>
  <c r="K658" i="41"/>
  <c r="J658" i="41"/>
  <c r="I658" i="41"/>
  <c r="E658" i="41"/>
  <c r="H658" i="41"/>
  <c r="I148" i="29"/>
  <c r="J148" i="29"/>
  <c r="H148" i="29"/>
  <c r="J39" i="29"/>
  <c r="H39" i="29"/>
  <c r="I39" i="29"/>
  <c r="H427" i="41"/>
  <c r="I427" i="41"/>
  <c r="J427" i="41"/>
  <c r="K427" i="41"/>
  <c r="E427" i="41"/>
  <c r="J312" i="41"/>
  <c r="I312" i="41"/>
  <c r="K312" i="41"/>
  <c r="E312" i="41"/>
  <c r="H312" i="41"/>
  <c r="E234" i="41"/>
  <c r="I234" i="41"/>
  <c r="J234" i="41"/>
  <c r="H234" i="41"/>
  <c r="K234" i="41"/>
  <c r="J518" i="41"/>
  <c r="I518" i="41"/>
  <c r="H518" i="41"/>
  <c r="E518" i="41"/>
  <c r="K518" i="41"/>
  <c r="H673" i="41"/>
  <c r="J673" i="41"/>
  <c r="K673" i="41"/>
  <c r="E673" i="41"/>
  <c r="I673" i="41"/>
  <c r="J110" i="41"/>
  <c r="H110" i="41"/>
  <c r="I110" i="41"/>
  <c r="E110" i="41"/>
  <c r="K110" i="41"/>
  <c r="J245" i="41"/>
  <c r="H245" i="41"/>
  <c r="I245" i="41"/>
  <c r="E245" i="41"/>
  <c r="K245" i="41"/>
  <c r="K348" i="41"/>
  <c r="I348" i="41"/>
  <c r="J348" i="41"/>
  <c r="E348" i="41"/>
  <c r="H348" i="41"/>
  <c r="I346" i="41"/>
  <c r="H346" i="41"/>
  <c r="J346" i="41"/>
  <c r="E346" i="41"/>
  <c r="K346" i="41"/>
  <c r="J541" i="41"/>
  <c r="H541" i="41"/>
  <c r="E541" i="41"/>
  <c r="I541" i="41"/>
  <c r="K541" i="41"/>
  <c r="J151" i="29"/>
  <c r="I151" i="29"/>
  <c r="H151" i="29"/>
  <c r="K113" i="41"/>
  <c r="I113" i="41"/>
  <c r="E113" i="41"/>
  <c r="J113" i="41"/>
  <c r="H113" i="41"/>
  <c r="J602" i="41"/>
  <c r="H602" i="41"/>
  <c r="E602" i="41"/>
  <c r="I602" i="41"/>
  <c r="K602" i="41"/>
  <c r="K409" i="41"/>
  <c r="E409" i="41"/>
  <c r="I409" i="41"/>
  <c r="J409" i="41"/>
  <c r="H409" i="41"/>
  <c r="E179" i="41"/>
  <c r="K179" i="41"/>
  <c r="J179" i="41"/>
  <c r="H179" i="41"/>
  <c r="I179" i="41"/>
  <c r="E133" i="41"/>
  <c r="H133" i="41"/>
  <c r="J133" i="41"/>
  <c r="K133" i="41"/>
  <c r="I133" i="41"/>
  <c r="I613" i="41"/>
  <c r="E613" i="41"/>
  <c r="H613" i="41"/>
  <c r="K613" i="41"/>
  <c r="J613" i="41"/>
  <c r="K484" i="41"/>
  <c r="I484" i="41"/>
  <c r="J484" i="41"/>
  <c r="H484" i="41"/>
  <c r="E484" i="41"/>
  <c r="J64" i="29"/>
  <c r="H64" i="29"/>
  <c r="I64" i="29"/>
  <c r="H95" i="29"/>
  <c r="J95" i="29"/>
  <c r="I95" i="29"/>
  <c r="E429" i="41"/>
  <c r="J429" i="41"/>
  <c r="I429" i="41"/>
  <c r="H429" i="41"/>
  <c r="K429" i="41"/>
  <c r="J224" i="41"/>
  <c r="I224" i="41"/>
  <c r="E224" i="41"/>
  <c r="K224" i="41"/>
  <c r="H224" i="41"/>
  <c r="J503" i="41"/>
  <c r="I503" i="41"/>
  <c r="H503" i="41"/>
  <c r="K503" i="41"/>
  <c r="E503" i="41"/>
  <c r="K421" i="41"/>
  <c r="H421" i="41"/>
  <c r="E421" i="41"/>
  <c r="I421" i="41"/>
  <c r="J421" i="41"/>
  <c r="J458" i="41"/>
  <c r="H458" i="41"/>
  <c r="I458" i="41"/>
  <c r="E458" i="41"/>
  <c r="K458" i="41"/>
  <c r="I88" i="29"/>
  <c r="H88" i="29"/>
  <c r="J88" i="29"/>
  <c r="I162" i="41"/>
  <c r="K162" i="41"/>
  <c r="H162" i="41"/>
  <c r="E162" i="41"/>
  <c r="J162" i="41"/>
  <c r="I166" i="41"/>
  <c r="J166" i="41"/>
  <c r="E166" i="41"/>
  <c r="H166" i="41"/>
  <c r="K166" i="41"/>
  <c r="J76" i="29"/>
  <c r="H76" i="29"/>
  <c r="I76" i="29"/>
  <c r="I115" i="29"/>
  <c r="J115" i="29"/>
  <c r="H115" i="29"/>
  <c r="J455" i="41"/>
  <c r="K455" i="41"/>
  <c r="H455" i="41"/>
  <c r="I455" i="41"/>
  <c r="E455" i="41"/>
  <c r="H215" i="41"/>
  <c r="K215" i="41"/>
  <c r="J215" i="41"/>
  <c r="E215" i="41"/>
  <c r="I215" i="41"/>
  <c r="J77" i="41"/>
  <c r="H77" i="41"/>
  <c r="E77" i="41"/>
  <c r="K77" i="41"/>
  <c r="I77" i="41"/>
  <c r="K29" i="41"/>
  <c r="E29" i="41"/>
  <c r="H29" i="41"/>
  <c r="J29" i="41"/>
  <c r="I29" i="41"/>
  <c r="I138" i="41"/>
  <c r="K138" i="41"/>
  <c r="E138" i="41"/>
  <c r="H138" i="41"/>
  <c r="J138" i="41"/>
  <c r="K535" i="41"/>
  <c r="I535" i="41"/>
  <c r="E535" i="41"/>
  <c r="J535" i="41"/>
  <c r="H535" i="41"/>
  <c r="I119" i="29"/>
  <c r="H119" i="29"/>
  <c r="J119" i="29"/>
  <c r="H304" i="41"/>
  <c r="J304" i="41"/>
  <c r="E304" i="41"/>
  <c r="K304" i="41"/>
  <c r="I304" i="41"/>
  <c r="I271" i="41"/>
  <c r="J271" i="41"/>
  <c r="E271" i="41"/>
  <c r="K271" i="41"/>
  <c r="H271" i="41"/>
  <c r="K33" i="39"/>
  <c r="I42" i="29"/>
  <c r="J42" i="29"/>
  <c r="H42" i="29"/>
  <c r="E494" i="41"/>
  <c r="H494" i="41"/>
  <c r="J494" i="41"/>
  <c r="I494" i="41"/>
  <c r="K494" i="41"/>
  <c r="K396" i="41"/>
  <c r="H396" i="41"/>
  <c r="J396" i="41"/>
  <c r="E396" i="41"/>
  <c r="I396" i="41"/>
  <c r="I475" i="41"/>
  <c r="E475" i="41"/>
  <c r="J475" i="41"/>
  <c r="K475" i="41"/>
  <c r="H475" i="41"/>
  <c r="H303" i="41"/>
  <c r="E303" i="41"/>
  <c r="K303" i="41"/>
  <c r="I303" i="41"/>
  <c r="J303" i="41"/>
  <c r="K512" i="41"/>
  <c r="E512" i="41"/>
  <c r="J512" i="41"/>
  <c r="H512" i="41"/>
  <c r="I512" i="41"/>
  <c r="I47" i="29"/>
  <c r="J47" i="29"/>
  <c r="H47" i="29"/>
  <c r="J50" i="29"/>
  <c r="H50" i="29"/>
  <c r="I50" i="29"/>
  <c r="K158" i="41"/>
  <c r="J158" i="41"/>
  <c r="E158" i="41"/>
  <c r="H158" i="41"/>
  <c r="I158" i="41"/>
  <c r="E294" i="41"/>
  <c r="K294" i="41"/>
  <c r="I294" i="41"/>
  <c r="H294" i="41"/>
  <c r="J294" i="41"/>
  <c r="H125" i="29"/>
  <c r="J125" i="29"/>
  <c r="I125" i="29"/>
  <c r="I47" i="41"/>
  <c r="E47" i="41"/>
  <c r="H47" i="41"/>
  <c r="K47" i="41"/>
  <c r="J47" i="41"/>
  <c r="K331" i="41"/>
  <c r="I331" i="41"/>
  <c r="E331" i="41"/>
  <c r="H331" i="41"/>
  <c r="J331" i="41"/>
  <c r="E217" i="41"/>
  <c r="J217" i="41"/>
  <c r="K217" i="41"/>
  <c r="H217" i="41"/>
  <c r="I217" i="41"/>
  <c r="J232" i="41"/>
  <c r="E232" i="41"/>
  <c r="K232" i="41"/>
  <c r="I232" i="41"/>
  <c r="H232" i="41"/>
  <c r="E501" i="41"/>
  <c r="I501" i="41"/>
  <c r="H501" i="41"/>
  <c r="K501" i="41"/>
  <c r="J501" i="41"/>
  <c r="K426" i="41"/>
  <c r="J426" i="41"/>
  <c r="I426" i="41"/>
  <c r="H426" i="41"/>
  <c r="E426" i="41"/>
  <c r="H54" i="41"/>
  <c r="I54" i="41"/>
  <c r="K54" i="41"/>
  <c r="E54" i="41"/>
  <c r="J54" i="41"/>
  <c r="I410" i="41"/>
  <c r="E410" i="41"/>
  <c r="H410" i="41"/>
  <c r="K410" i="41"/>
  <c r="J410" i="41"/>
  <c r="J98" i="41"/>
  <c r="H98" i="41"/>
  <c r="I98" i="41"/>
  <c r="K98" i="41"/>
  <c r="E98" i="41"/>
  <c r="J52" i="41"/>
  <c r="E52" i="41"/>
  <c r="I52" i="41"/>
  <c r="K52" i="41"/>
  <c r="H52" i="41"/>
  <c r="K586" i="41"/>
  <c r="E586" i="41"/>
  <c r="H586" i="41"/>
  <c r="J586" i="41"/>
  <c r="I586" i="41"/>
  <c r="I276" i="41"/>
  <c r="H276" i="41"/>
  <c r="E276" i="41"/>
  <c r="J276" i="41"/>
  <c r="K276" i="41"/>
  <c r="E199" i="41"/>
  <c r="K199" i="41"/>
  <c r="I199" i="41"/>
  <c r="H199" i="41"/>
  <c r="J199" i="41"/>
  <c r="J422" i="41"/>
  <c r="E422" i="41"/>
  <c r="K422" i="41"/>
  <c r="H422" i="41"/>
  <c r="I422" i="41"/>
  <c r="I107" i="29"/>
  <c r="H107" i="29"/>
  <c r="J107" i="29"/>
  <c r="H23" i="41"/>
  <c r="E23" i="41"/>
  <c r="J23" i="41"/>
  <c r="I23" i="41"/>
  <c r="K23" i="41"/>
  <c r="E287" i="41"/>
  <c r="J287" i="41"/>
  <c r="H287" i="41"/>
  <c r="I287" i="41"/>
  <c r="K287" i="41"/>
  <c r="J530" i="41"/>
  <c r="I530" i="41"/>
  <c r="K530" i="41"/>
  <c r="H530" i="41"/>
  <c r="E530" i="41"/>
  <c r="I668" i="41"/>
  <c r="K668" i="41"/>
  <c r="J668" i="41"/>
  <c r="E668" i="41"/>
  <c r="H668" i="41"/>
  <c r="I318" i="41"/>
  <c r="H318" i="41"/>
  <c r="K318" i="41"/>
  <c r="J318" i="41"/>
  <c r="E318" i="41"/>
  <c r="I617" i="41"/>
  <c r="K617" i="41"/>
  <c r="E617" i="41"/>
  <c r="H617" i="41"/>
  <c r="J617" i="41"/>
  <c r="I468" i="41"/>
  <c r="K468" i="41"/>
  <c r="J468" i="41"/>
  <c r="H468" i="41"/>
  <c r="E468" i="41"/>
  <c r="J489" i="41"/>
  <c r="I489" i="41"/>
  <c r="K489" i="41"/>
  <c r="E489" i="41"/>
  <c r="H489" i="41"/>
  <c r="H381" i="41"/>
  <c r="E381" i="41"/>
  <c r="I381" i="41"/>
  <c r="K381" i="41"/>
  <c r="J381" i="41"/>
  <c r="I116" i="41"/>
  <c r="J116" i="41"/>
  <c r="K116" i="41"/>
  <c r="H116" i="41"/>
  <c r="E116" i="41"/>
  <c r="J66" i="41"/>
  <c r="I66" i="41"/>
  <c r="H66" i="41"/>
  <c r="E66" i="41"/>
  <c r="K66" i="41"/>
  <c r="H210" i="41"/>
  <c r="E210" i="41"/>
  <c r="I210" i="41"/>
  <c r="K210" i="41"/>
  <c r="J210" i="41"/>
  <c r="J505" i="41"/>
  <c r="K505" i="41"/>
  <c r="E505" i="41"/>
  <c r="I505" i="41"/>
  <c r="H505" i="41"/>
  <c r="I289" i="41"/>
  <c r="H289" i="41"/>
  <c r="J289" i="41"/>
  <c r="K289" i="41"/>
  <c r="E289" i="41"/>
  <c r="K44" i="41"/>
  <c r="I44" i="41"/>
  <c r="E44" i="41"/>
  <c r="J44" i="41"/>
  <c r="H44" i="41"/>
  <c r="J665" i="41"/>
  <c r="H665" i="41"/>
  <c r="I665" i="41"/>
  <c r="E665" i="41"/>
  <c r="K665" i="41"/>
  <c r="H86" i="29"/>
  <c r="I86" i="29"/>
  <c r="J86" i="29"/>
  <c r="H144" i="29"/>
  <c r="I144" i="29"/>
  <c r="J144" i="29"/>
  <c r="J249" i="41"/>
  <c r="H249" i="41"/>
  <c r="K249" i="41"/>
  <c r="E249" i="41"/>
  <c r="I249" i="41"/>
  <c r="H164" i="41"/>
  <c r="J164" i="41"/>
  <c r="I164" i="41"/>
  <c r="K164" i="41"/>
  <c r="E164" i="41"/>
  <c r="E392" i="41"/>
  <c r="J392" i="41"/>
  <c r="K392" i="41"/>
  <c r="H392" i="41"/>
  <c r="I392" i="41"/>
  <c r="K649" i="41"/>
  <c r="H649" i="41"/>
  <c r="I649" i="41"/>
  <c r="J649" i="41"/>
  <c r="E649" i="41"/>
  <c r="I672" i="41"/>
  <c r="E672" i="41"/>
  <c r="K672" i="41"/>
  <c r="H672" i="41"/>
  <c r="J672" i="41"/>
  <c r="E556" i="41"/>
  <c r="I556" i="41"/>
  <c r="J556" i="41"/>
  <c r="H556" i="41"/>
  <c r="K556" i="41"/>
  <c r="J167" i="41"/>
  <c r="I167" i="41"/>
  <c r="K167" i="41"/>
  <c r="E167" i="41"/>
  <c r="H167" i="41"/>
  <c r="H79" i="29"/>
  <c r="J79" i="29"/>
  <c r="I79" i="29"/>
  <c r="K691" i="41"/>
  <c r="J691" i="41"/>
  <c r="H691" i="41"/>
  <c r="I691" i="41"/>
  <c r="E691" i="41"/>
  <c r="J342" i="41"/>
  <c r="K342" i="41"/>
  <c r="I342" i="41"/>
  <c r="E342" i="41"/>
  <c r="H342" i="41"/>
  <c r="J105" i="41"/>
  <c r="K105" i="41"/>
  <c r="E105" i="41"/>
  <c r="H105" i="41"/>
  <c r="I105" i="41"/>
  <c r="I704" i="41"/>
  <c r="J704" i="41"/>
  <c r="H704" i="41"/>
  <c r="K704" i="41"/>
  <c r="E704" i="41"/>
  <c r="K99" i="29"/>
  <c r="E574" i="41"/>
  <c r="J574" i="41"/>
  <c r="I574" i="41"/>
  <c r="H574" i="41"/>
  <c r="K574" i="41"/>
  <c r="K301" i="41"/>
  <c r="J301" i="41"/>
  <c r="I301" i="41"/>
  <c r="H301" i="41"/>
  <c r="E301" i="41"/>
  <c r="J42" i="41"/>
  <c r="E42" i="41"/>
  <c r="I42" i="41"/>
  <c r="K42" i="41"/>
  <c r="H42" i="41"/>
  <c r="H26" i="29"/>
  <c r="J26" i="29"/>
  <c r="I26" i="29"/>
  <c r="J531" i="41"/>
  <c r="K531" i="41"/>
  <c r="H531" i="41"/>
  <c r="I531" i="41"/>
  <c r="E531" i="41"/>
  <c r="J252" i="41"/>
  <c r="K252" i="41"/>
  <c r="I252" i="41"/>
  <c r="E252" i="41"/>
  <c r="H252" i="41"/>
  <c r="I46" i="41"/>
  <c r="K46" i="41"/>
  <c r="J46" i="41"/>
  <c r="E46" i="41"/>
  <c r="H46" i="41"/>
  <c r="H660" i="41"/>
  <c r="E660" i="41"/>
  <c r="K660" i="41"/>
  <c r="J660" i="41"/>
  <c r="I660" i="41"/>
  <c r="I149" i="29"/>
  <c r="J149" i="29"/>
  <c r="H149" i="29"/>
  <c r="J40" i="29"/>
  <c r="H40" i="29"/>
  <c r="I40" i="29"/>
  <c r="I562" i="41"/>
  <c r="H562" i="41"/>
  <c r="E562" i="41"/>
  <c r="J562" i="41"/>
  <c r="K562" i="41"/>
  <c r="J690" i="41"/>
  <c r="E690" i="41"/>
  <c r="K690" i="41"/>
  <c r="I690" i="41"/>
  <c r="H690" i="41"/>
  <c r="J117" i="41"/>
  <c r="I117" i="41"/>
  <c r="E117" i="41"/>
  <c r="H117" i="41"/>
  <c r="K117" i="41"/>
  <c r="K356" i="41"/>
  <c r="H356" i="41"/>
  <c r="J356" i="41"/>
  <c r="E356" i="41"/>
  <c r="I356" i="41"/>
  <c r="H131" i="29"/>
  <c r="I131" i="29"/>
  <c r="J131" i="29"/>
  <c r="I528" i="41"/>
  <c r="J528" i="41"/>
  <c r="H528" i="41"/>
  <c r="K528" i="41"/>
  <c r="E528" i="41"/>
  <c r="E78" i="41"/>
  <c r="J78" i="41"/>
  <c r="I78" i="41"/>
  <c r="H78" i="41"/>
  <c r="K78" i="41"/>
  <c r="E645" i="41"/>
  <c r="K645" i="41"/>
  <c r="H645" i="41"/>
  <c r="I645" i="41"/>
  <c r="J645" i="41"/>
  <c r="K39" i="41"/>
  <c r="E39" i="41"/>
  <c r="I39" i="41"/>
  <c r="H39" i="41"/>
  <c r="J39" i="41"/>
  <c r="H521" i="41"/>
  <c r="E521" i="41"/>
  <c r="K521" i="41"/>
  <c r="I521" i="41"/>
  <c r="J521" i="41"/>
  <c r="I590" i="41"/>
  <c r="K590" i="41"/>
  <c r="J590" i="41"/>
  <c r="H590" i="41"/>
  <c r="E590" i="41"/>
  <c r="K347" i="41"/>
  <c r="H347" i="41"/>
  <c r="J347" i="41"/>
  <c r="I347" i="41"/>
  <c r="E347" i="41"/>
  <c r="J274" i="41"/>
  <c r="E274" i="41"/>
  <c r="H274" i="41"/>
  <c r="I274" i="41"/>
  <c r="K274" i="41"/>
  <c r="H553" i="41"/>
  <c r="E553" i="41"/>
  <c r="K553" i="41"/>
  <c r="I553" i="41"/>
  <c r="J553" i="41"/>
  <c r="H626" i="41"/>
  <c r="J626" i="41"/>
  <c r="E626" i="41"/>
  <c r="I626" i="41"/>
  <c r="K626" i="41"/>
  <c r="I378" i="41"/>
  <c r="J378" i="41"/>
  <c r="H378" i="41"/>
  <c r="E378" i="41"/>
  <c r="K378" i="41"/>
  <c r="H134" i="29"/>
  <c r="I134" i="29"/>
  <c r="J134" i="29"/>
  <c r="J28" i="29"/>
  <c r="H28" i="29"/>
  <c r="I28" i="29"/>
  <c r="J22" i="29"/>
  <c r="I22" i="29"/>
  <c r="H22" i="29"/>
  <c r="K464" i="41"/>
  <c r="J464" i="41"/>
  <c r="H464" i="41"/>
  <c r="I464" i="41"/>
  <c r="E464" i="41"/>
  <c r="I43" i="41"/>
  <c r="H43" i="41"/>
  <c r="K43" i="41"/>
  <c r="J43" i="41"/>
  <c r="E43" i="41"/>
  <c r="K451" i="41"/>
  <c r="I451" i="41"/>
  <c r="E451" i="41"/>
  <c r="H451" i="41"/>
  <c r="J451" i="41"/>
  <c r="E631" i="41"/>
  <c r="J631" i="41"/>
  <c r="K631" i="41"/>
  <c r="I631" i="41"/>
  <c r="H631" i="41"/>
  <c r="J45" i="41"/>
  <c r="H45" i="41"/>
  <c r="E45" i="41"/>
  <c r="K45" i="41"/>
  <c r="I45" i="41"/>
  <c r="I687" i="41"/>
  <c r="E687" i="41"/>
  <c r="K687" i="41"/>
  <c r="J687" i="41"/>
  <c r="H687" i="41"/>
  <c r="H142" i="41"/>
  <c r="I142" i="41"/>
  <c r="J142" i="41"/>
  <c r="E142" i="41"/>
  <c r="K142" i="41"/>
  <c r="J41" i="41"/>
  <c r="I41" i="41"/>
  <c r="E41" i="41"/>
  <c r="K41" i="41"/>
  <c r="H41" i="41"/>
  <c r="J652" i="41"/>
  <c r="H652" i="41"/>
  <c r="K652" i="41"/>
  <c r="I652" i="41"/>
  <c r="E652" i="41"/>
  <c r="E637" i="41"/>
  <c r="I637" i="41"/>
  <c r="K637" i="41"/>
  <c r="J637" i="41"/>
  <c r="H637" i="41"/>
  <c r="I511" i="41"/>
  <c r="K511" i="41"/>
  <c r="E511" i="41"/>
  <c r="H511" i="41"/>
  <c r="J511" i="41"/>
  <c r="E527" i="41"/>
  <c r="H527" i="41"/>
  <c r="I527" i="41"/>
  <c r="K527" i="41"/>
  <c r="J527" i="41"/>
  <c r="E581" i="41"/>
  <c r="I581" i="41"/>
  <c r="K581" i="41"/>
  <c r="H581" i="41"/>
  <c r="J581" i="41"/>
  <c r="E177" i="41"/>
  <c r="H177" i="41"/>
  <c r="I177" i="41"/>
  <c r="K177" i="41"/>
  <c r="J177" i="41"/>
  <c r="K551" i="41"/>
  <c r="H551" i="41"/>
  <c r="I551" i="41"/>
  <c r="E551" i="41"/>
  <c r="J551" i="41"/>
  <c r="H255" i="41"/>
  <c r="J255" i="41"/>
  <c r="K255" i="41"/>
  <c r="E255" i="41"/>
  <c r="I255" i="41"/>
  <c r="I606" i="41"/>
  <c r="J606" i="41"/>
  <c r="H606" i="41"/>
  <c r="K606" i="41"/>
  <c r="E606" i="41"/>
  <c r="J284" i="41"/>
  <c r="I284" i="41"/>
  <c r="E284" i="41"/>
  <c r="H284" i="41"/>
  <c r="K284" i="41"/>
  <c r="K329" i="41"/>
  <c r="I329" i="41"/>
  <c r="E329" i="41"/>
  <c r="H329" i="41"/>
  <c r="J329" i="41"/>
  <c r="H259" i="41"/>
  <c r="E259" i="41"/>
  <c r="I259" i="41"/>
  <c r="J259" i="41"/>
  <c r="K259" i="41"/>
  <c r="I138" i="29"/>
  <c r="H138" i="29"/>
  <c r="J138" i="29"/>
  <c r="K604" i="41"/>
  <c r="H604" i="41"/>
  <c r="I604" i="41"/>
  <c r="E604" i="41"/>
  <c r="J604" i="41"/>
  <c r="J161" i="41"/>
  <c r="E161" i="41"/>
  <c r="K161" i="41"/>
  <c r="H161" i="41"/>
  <c r="I161" i="41"/>
  <c r="H159" i="41"/>
  <c r="E159" i="41"/>
  <c r="K159" i="41"/>
  <c r="I159" i="41"/>
  <c r="J159" i="41"/>
  <c r="H92" i="41"/>
  <c r="K92" i="41"/>
  <c r="J92" i="41"/>
  <c r="I92" i="41"/>
  <c r="E92" i="41"/>
  <c r="J182" i="41"/>
  <c r="K182" i="41"/>
  <c r="H182" i="41"/>
  <c r="E182" i="41"/>
  <c r="I182" i="41"/>
  <c r="H607" i="41"/>
  <c r="K607" i="41"/>
  <c r="E607" i="41"/>
  <c r="J607" i="41"/>
  <c r="I607" i="41"/>
  <c r="I31" i="41"/>
  <c r="E31" i="41"/>
  <c r="K31" i="41"/>
  <c r="H31" i="41"/>
  <c r="J31" i="41"/>
  <c r="E675" i="41"/>
  <c r="H675" i="41"/>
  <c r="J675" i="41"/>
  <c r="K675" i="41"/>
  <c r="I675" i="41"/>
  <c r="H517" i="41"/>
  <c r="J517" i="41"/>
  <c r="K517" i="41"/>
  <c r="E517" i="41"/>
  <c r="I517" i="41"/>
  <c r="H389" i="41"/>
  <c r="I389" i="41"/>
  <c r="E389" i="41"/>
  <c r="K389" i="41"/>
  <c r="J389" i="41"/>
  <c r="I674" i="41"/>
  <c r="J674" i="41"/>
  <c r="H674" i="41"/>
  <c r="K674" i="41"/>
  <c r="E674" i="41"/>
  <c r="I101" i="29"/>
  <c r="H101" i="29"/>
  <c r="J101" i="29"/>
  <c r="J82" i="29"/>
  <c r="H82" i="29"/>
  <c r="I82" i="29"/>
  <c r="J104" i="29"/>
  <c r="H104" i="29"/>
  <c r="I104" i="29"/>
  <c r="J128" i="29"/>
  <c r="H128" i="29"/>
  <c r="I128" i="29"/>
  <c r="J165" i="29"/>
  <c r="H165" i="29"/>
  <c r="I165" i="29"/>
  <c r="H388" i="41"/>
  <c r="J388" i="41"/>
  <c r="K388" i="41"/>
  <c r="E388" i="41"/>
  <c r="I388" i="41"/>
  <c r="I53" i="41"/>
  <c r="H53" i="41"/>
  <c r="E53" i="41"/>
  <c r="J53" i="41"/>
  <c r="K53" i="41"/>
  <c r="J258" i="41"/>
  <c r="I258" i="41"/>
  <c r="K258" i="41"/>
  <c r="H258" i="41"/>
  <c r="E258" i="41"/>
  <c r="K16" i="39"/>
  <c r="H38" i="39"/>
  <c r="H124" i="29"/>
  <c r="I124" i="29"/>
  <c r="J124" i="29"/>
  <c r="H428" i="41"/>
  <c r="K428" i="41"/>
  <c r="J428" i="41"/>
  <c r="I428" i="41"/>
  <c r="E428" i="41"/>
  <c r="K354" i="41"/>
  <c r="E354" i="41"/>
  <c r="H354" i="41"/>
  <c r="I354" i="41"/>
  <c r="J354" i="41"/>
  <c r="H240" i="41"/>
  <c r="I240" i="41"/>
  <c r="E240" i="41"/>
  <c r="K240" i="41"/>
  <c r="J240" i="41"/>
  <c r="H596" i="41"/>
  <c r="J596" i="41"/>
  <c r="K596" i="41"/>
  <c r="I596" i="41"/>
  <c r="E596" i="41"/>
  <c r="E14" i="41"/>
  <c r="K14" i="41"/>
  <c r="H14" i="41"/>
  <c r="I14" i="41"/>
  <c r="J14" i="41"/>
  <c r="J187" i="41"/>
  <c r="H187" i="41"/>
  <c r="K187" i="41"/>
  <c r="E187" i="41"/>
  <c r="I187" i="41"/>
  <c r="E269" i="41"/>
  <c r="I269" i="41"/>
  <c r="J269" i="41"/>
  <c r="K269" i="41"/>
  <c r="H269" i="41"/>
  <c r="K186" i="41"/>
  <c r="I186" i="41"/>
  <c r="E186" i="41"/>
  <c r="H186" i="41"/>
  <c r="J186" i="41"/>
  <c r="I18" i="41"/>
  <c r="J18" i="41"/>
  <c r="K18" i="41"/>
  <c r="E18" i="41"/>
  <c r="H18" i="41"/>
  <c r="J66" i="29"/>
  <c r="I66" i="29"/>
  <c r="H66" i="29"/>
  <c r="J211" i="41"/>
  <c r="I211" i="41"/>
  <c r="E211" i="41"/>
  <c r="H211" i="41"/>
  <c r="K211" i="41"/>
  <c r="J16" i="29"/>
  <c r="H16" i="29"/>
  <c r="I16" i="29"/>
  <c r="J496" i="41"/>
  <c r="I496" i="41"/>
  <c r="H496" i="41"/>
  <c r="E496" i="41"/>
  <c r="K496" i="41"/>
  <c r="H336" i="41"/>
  <c r="J336" i="41"/>
  <c r="E336" i="41"/>
  <c r="I336" i="41"/>
  <c r="K336" i="41"/>
  <c r="H256" i="41"/>
  <c r="I256" i="41"/>
  <c r="J256" i="41"/>
  <c r="E256" i="41"/>
  <c r="K256" i="41"/>
  <c r="I648" i="41"/>
  <c r="E648" i="41"/>
  <c r="K648" i="41"/>
  <c r="J648" i="41"/>
  <c r="H648" i="41"/>
  <c r="K557" i="41"/>
  <c r="E557" i="41"/>
  <c r="J557" i="41"/>
  <c r="I557" i="41"/>
  <c r="H557" i="41"/>
  <c r="E290" i="41"/>
  <c r="K290" i="41"/>
  <c r="H290" i="41"/>
  <c r="I290" i="41"/>
  <c r="J290" i="41"/>
  <c r="I404" i="41"/>
  <c r="E404" i="41"/>
  <c r="J404" i="41"/>
  <c r="K404" i="41"/>
  <c r="H404" i="41"/>
  <c r="E340" i="41"/>
  <c r="K340" i="41"/>
  <c r="I340" i="41"/>
  <c r="H340" i="41"/>
  <c r="J340" i="41"/>
  <c r="I139" i="41"/>
  <c r="H139" i="41"/>
  <c r="J139" i="41"/>
  <c r="E139" i="41"/>
  <c r="K139" i="41"/>
  <c r="J58" i="41"/>
  <c r="K58" i="41"/>
  <c r="H58" i="41"/>
  <c r="I58" i="41"/>
  <c r="E58" i="41"/>
  <c r="I184" i="41"/>
  <c r="J184" i="41"/>
  <c r="E184" i="41"/>
  <c r="K184" i="41"/>
  <c r="H184" i="41"/>
  <c r="J554" i="41"/>
  <c r="K554" i="41"/>
  <c r="E554" i="41"/>
  <c r="H554" i="41"/>
  <c r="I554" i="41"/>
  <c r="K647" i="41"/>
  <c r="H647" i="41"/>
  <c r="J647" i="41"/>
  <c r="I647" i="41"/>
  <c r="E647" i="41"/>
  <c r="K387" i="41"/>
  <c r="J387" i="41"/>
  <c r="H387" i="41"/>
  <c r="E387" i="41"/>
  <c r="I387" i="41"/>
  <c r="J146" i="41"/>
  <c r="H146" i="41"/>
  <c r="E146" i="41"/>
  <c r="K146" i="41"/>
  <c r="I146" i="41"/>
  <c r="I135" i="29"/>
  <c r="H135" i="29"/>
  <c r="J135" i="29"/>
  <c r="H208" i="41"/>
  <c r="K208" i="41"/>
  <c r="I208" i="41"/>
  <c r="J208" i="41"/>
  <c r="E208" i="41"/>
  <c r="I431" i="41"/>
  <c r="E431" i="41"/>
  <c r="J431" i="41"/>
  <c r="K431" i="41"/>
  <c r="H431" i="41"/>
  <c r="K173" i="41"/>
  <c r="I173" i="41"/>
  <c r="E173" i="41"/>
  <c r="J173" i="41"/>
  <c r="H173" i="41"/>
  <c r="I280" i="41"/>
  <c r="J280" i="41"/>
  <c r="H280" i="41"/>
  <c r="K280" i="41"/>
  <c r="E280" i="41"/>
  <c r="H444" i="41"/>
  <c r="E444" i="41"/>
  <c r="J444" i="41"/>
  <c r="K444" i="41"/>
  <c r="I444" i="41"/>
  <c r="J262" i="41"/>
  <c r="K262" i="41"/>
  <c r="E262" i="41"/>
  <c r="H262" i="41"/>
  <c r="I262" i="41"/>
  <c r="I476" i="41"/>
  <c r="J476" i="41"/>
  <c r="H476" i="41"/>
  <c r="E476" i="41"/>
  <c r="K476" i="41"/>
  <c r="H41" i="29"/>
  <c r="I41" i="29"/>
  <c r="J41" i="29"/>
  <c r="E457" i="41"/>
  <c r="K457" i="41"/>
  <c r="H457" i="41"/>
  <c r="I457" i="41"/>
  <c r="J457" i="41"/>
  <c r="J36" i="41"/>
  <c r="I36" i="41"/>
  <c r="E36" i="41"/>
  <c r="H36" i="41"/>
  <c r="K36" i="41"/>
  <c r="J351" i="41"/>
  <c r="E351" i="41"/>
  <c r="I351" i="41"/>
  <c r="K351" i="41"/>
  <c r="H351" i="41"/>
  <c r="I137" i="41"/>
  <c r="H137" i="41"/>
  <c r="J137" i="41"/>
  <c r="E137" i="41"/>
  <c r="K137" i="41"/>
  <c r="K300" i="41"/>
  <c r="E300" i="41"/>
  <c r="H300" i="41"/>
  <c r="I300" i="41"/>
  <c r="J300" i="41"/>
  <c r="J620" i="41"/>
  <c r="I620" i="41"/>
  <c r="H620" i="41"/>
  <c r="K620" i="41"/>
  <c r="E620" i="41"/>
  <c r="K702" i="41"/>
  <c r="J702" i="41"/>
  <c r="E702" i="41"/>
  <c r="I702" i="41"/>
  <c r="H702" i="41"/>
  <c r="I43" i="29"/>
  <c r="J43" i="29"/>
  <c r="H43" i="29"/>
  <c r="E477" i="41"/>
  <c r="J477" i="41"/>
  <c r="I477" i="41"/>
  <c r="K477" i="41"/>
  <c r="H477" i="41"/>
  <c r="K196" i="41"/>
  <c r="H196" i="41"/>
  <c r="I196" i="41"/>
  <c r="J196" i="41"/>
  <c r="E196" i="41"/>
  <c r="I62" i="29"/>
  <c r="J62" i="29"/>
  <c r="H62" i="29"/>
  <c r="H616" i="41"/>
  <c r="E616" i="41"/>
  <c r="K616" i="41"/>
  <c r="I616" i="41"/>
  <c r="J616" i="41"/>
  <c r="K94" i="41"/>
  <c r="E94" i="41"/>
  <c r="I94" i="41"/>
  <c r="H94" i="41"/>
  <c r="J94" i="41"/>
  <c r="H155" i="41"/>
  <c r="E155" i="41"/>
  <c r="J155" i="41"/>
  <c r="K155" i="41"/>
  <c r="I155" i="41"/>
  <c r="H618" i="41"/>
  <c r="E618" i="41"/>
  <c r="K618" i="41"/>
  <c r="I618" i="41"/>
  <c r="J618" i="41"/>
  <c r="E104" i="41"/>
  <c r="H104" i="41"/>
  <c r="I104" i="41"/>
  <c r="K104" i="41"/>
  <c r="J104" i="41"/>
  <c r="H449" i="41"/>
  <c r="I449" i="41"/>
  <c r="E449" i="41"/>
  <c r="K449" i="41"/>
  <c r="J449" i="41"/>
  <c r="I49" i="29"/>
  <c r="J49" i="29"/>
  <c r="H49" i="29"/>
  <c r="I98" i="29"/>
  <c r="J98" i="29"/>
  <c r="H98" i="29"/>
  <c r="E678" i="41"/>
  <c r="H678" i="41"/>
  <c r="K678" i="41"/>
  <c r="J678" i="41"/>
  <c r="I678" i="41"/>
  <c r="J188" i="41"/>
  <c r="H188" i="41"/>
  <c r="E188" i="41"/>
  <c r="K188" i="41"/>
  <c r="I188" i="41"/>
  <c r="I418" i="41"/>
  <c r="H418" i="41"/>
  <c r="J418" i="41"/>
  <c r="K418" i="41"/>
  <c r="E418" i="41"/>
  <c r="K225" i="41"/>
  <c r="H225" i="41"/>
  <c r="I225" i="41"/>
  <c r="E225" i="41"/>
  <c r="J225" i="41"/>
  <c r="E666" i="41"/>
  <c r="J666" i="41"/>
  <c r="I666" i="41"/>
  <c r="K666" i="41"/>
  <c r="H666" i="41"/>
  <c r="E377" i="41"/>
  <c r="H377" i="41"/>
  <c r="K377" i="41"/>
  <c r="J377" i="41"/>
  <c r="I377" i="41"/>
  <c r="K571" i="41"/>
  <c r="J571" i="41"/>
  <c r="H571" i="41"/>
  <c r="E571" i="41"/>
  <c r="I571" i="41"/>
  <c r="H83" i="29"/>
  <c r="J83" i="29"/>
  <c r="I83" i="29"/>
  <c r="K260" i="41"/>
  <c r="E260" i="41"/>
  <c r="I260" i="41"/>
  <c r="H260" i="41"/>
  <c r="J260" i="41"/>
  <c r="J51" i="41"/>
  <c r="E51" i="41"/>
  <c r="H51" i="41"/>
  <c r="K51" i="41"/>
  <c r="I51" i="41"/>
  <c r="J50" i="41"/>
  <c r="K50" i="41"/>
  <c r="E50" i="41"/>
  <c r="I50" i="41"/>
  <c r="H50" i="41"/>
  <c r="E582" i="41"/>
  <c r="H582" i="41"/>
  <c r="K582" i="41"/>
  <c r="J582" i="41"/>
  <c r="I582" i="41"/>
  <c r="E480" i="41"/>
  <c r="H480" i="41"/>
  <c r="I480" i="41"/>
  <c r="J480" i="41"/>
  <c r="K480" i="41"/>
  <c r="K417" i="41"/>
  <c r="H417" i="41"/>
  <c r="E417" i="41"/>
  <c r="J417" i="41"/>
  <c r="I417" i="41"/>
  <c r="H251" i="41"/>
  <c r="E251" i="41"/>
  <c r="J251" i="41"/>
  <c r="K251" i="41"/>
  <c r="I251" i="41"/>
  <c r="J487" i="41"/>
  <c r="E487" i="41"/>
  <c r="K487" i="41"/>
  <c r="I487" i="41"/>
  <c r="H487" i="41"/>
  <c r="H106" i="29"/>
  <c r="I106" i="29"/>
  <c r="J106" i="29"/>
  <c r="H653" i="41"/>
  <c r="K653" i="41"/>
  <c r="J653" i="41"/>
  <c r="E653" i="41"/>
  <c r="I653" i="41"/>
  <c r="H153" i="41"/>
  <c r="K153" i="41"/>
  <c r="E153" i="41"/>
  <c r="J153" i="41"/>
  <c r="I153" i="41"/>
  <c r="E412" i="41"/>
  <c r="I412" i="41"/>
  <c r="K412" i="41"/>
  <c r="J412" i="41"/>
  <c r="H412" i="41"/>
  <c r="J561" i="41"/>
  <c r="I561" i="41"/>
  <c r="E561" i="41"/>
  <c r="H561" i="41"/>
  <c r="K561" i="41"/>
  <c r="E681" i="41"/>
  <c r="I681" i="41"/>
  <c r="J681" i="41"/>
  <c r="K681" i="41"/>
  <c r="H681" i="41"/>
  <c r="J267" i="41"/>
  <c r="K267" i="41"/>
  <c r="I267" i="41"/>
  <c r="H267" i="41"/>
  <c r="E267" i="41"/>
  <c r="H593" i="41"/>
  <c r="J593" i="41"/>
  <c r="E593" i="41"/>
  <c r="I593" i="41"/>
  <c r="K593" i="41"/>
  <c r="H697" i="41"/>
  <c r="J697" i="41"/>
  <c r="E697" i="41"/>
  <c r="I697" i="41"/>
  <c r="K697" i="41"/>
  <c r="J191" i="41"/>
  <c r="H191" i="41"/>
  <c r="E191" i="41"/>
  <c r="I191" i="41"/>
  <c r="K191" i="41"/>
  <c r="J575" i="41"/>
  <c r="H575" i="41"/>
  <c r="E575" i="41"/>
  <c r="K575" i="41"/>
  <c r="I575" i="41"/>
  <c r="I330" i="41"/>
  <c r="K330" i="41"/>
  <c r="E330" i="41"/>
  <c r="J330" i="41"/>
  <c r="H330" i="41"/>
  <c r="I358" i="41"/>
  <c r="J358" i="41"/>
  <c r="K358" i="41"/>
  <c r="E358" i="41"/>
  <c r="H358" i="41"/>
  <c r="K35" i="41"/>
  <c r="J35" i="41"/>
  <c r="I35" i="41"/>
  <c r="H35" i="41"/>
  <c r="E35" i="41"/>
  <c r="I125" i="41"/>
  <c r="J125" i="41"/>
  <c r="K125" i="41"/>
  <c r="E125" i="41"/>
  <c r="H125" i="41"/>
  <c r="J71" i="29"/>
  <c r="H71" i="29"/>
  <c r="I71" i="29"/>
  <c r="I34" i="29"/>
  <c r="J34" i="29"/>
  <c r="H34" i="29"/>
  <c r="J46" i="29"/>
  <c r="H46" i="29"/>
  <c r="I46" i="29"/>
  <c r="I206" i="41"/>
  <c r="J206" i="41"/>
  <c r="K206" i="41"/>
  <c r="H206" i="41"/>
  <c r="E206" i="41"/>
  <c r="H86" i="41"/>
  <c r="J86" i="41"/>
  <c r="E86" i="41"/>
  <c r="K86" i="41"/>
  <c r="I86" i="41"/>
  <c r="K413" i="41"/>
  <c r="E413" i="41"/>
  <c r="I413" i="41"/>
  <c r="J413" i="41"/>
  <c r="H413" i="41"/>
  <c r="J391" i="41"/>
  <c r="E391" i="41"/>
  <c r="K391" i="41"/>
  <c r="I391" i="41"/>
  <c r="H391" i="41"/>
  <c r="H19" i="41"/>
  <c r="E19" i="41"/>
  <c r="K19" i="41"/>
  <c r="I19" i="41"/>
  <c r="J19" i="41"/>
  <c r="I59" i="29"/>
  <c r="J59" i="29"/>
  <c r="H59" i="29"/>
  <c r="J627" i="41"/>
  <c r="E627" i="41"/>
  <c r="I627" i="41"/>
  <c r="K627" i="41"/>
  <c r="H627" i="41"/>
  <c r="I310" i="41"/>
  <c r="E310" i="41"/>
  <c r="K310" i="41"/>
  <c r="J310" i="41"/>
  <c r="H310" i="41"/>
  <c r="J573" i="41"/>
  <c r="H573" i="41"/>
  <c r="E573" i="41"/>
  <c r="K573" i="41"/>
  <c r="I573" i="41"/>
  <c r="J58" i="29"/>
  <c r="H58" i="29"/>
  <c r="I58" i="29"/>
  <c r="J51" i="29"/>
  <c r="H51" i="29"/>
  <c r="I51" i="29"/>
  <c r="K316" i="41"/>
  <c r="I316" i="41"/>
  <c r="E316" i="41"/>
  <c r="J316" i="41"/>
  <c r="H316" i="41"/>
  <c r="I282" i="41"/>
  <c r="E282" i="41"/>
  <c r="J282" i="41"/>
  <c r="K282" i="41"/>
  <c r="H282" i="41"/>
  <c r="J529" i="41"/>
  <c r="H529" i="41"/>
  <c r="I529" i="41"/>
  <c r="K529" i="41"/>
  <c r="E529" i="41"/>
  <c r="K425" i="41"/>
  <c r="E425" i="41"/>
  <c r="J425" i="41"/>
  <c r="H425" i="41"/>
  <c r="I425" i="41"/>
  <c r="E103" i="41"/>
  <c r="I103" i="41"/>
  <c r="J103" i="41"/>
  <c r="H103" i="41"/>
  <c r="K103" i="41"/>
  <c r="I327" i="41"/>
  <c r="K327" i="41"/>
  <c r="H327" i="41"/>
  <c r="E327" i="41"/>
  <c r="J327" i="41"/>
  <c r="K147" i="41"/>
  <c r="H147" i="41"/>
  <c r="I147" i="41"/>
  <c r="J147" i="41"/>
  <c r="E147" i="41"/>
  <c r="H34" i="41"/>
  <c r="I34" i="41"/>
  <c r="E34" i="41"/>
  <c r="J34" i="41"/>
  <c r="K34" i="41"/>
  <c r="H339" i="41"/>
  <c r="E339" i="41"/>
  <c r="I339" i="41"/>
  <c r="J339" i="41"/>
  <c r="K339" i="41"/>
  <c r="J26" i="41"/>
  <c r="I26" i="41"/>
  <c r="H26" i="41"/>
  <c r="K26" i="41"/>
  <c r="E26" i="41"/>
  <c r="I106" i="41"/>
  <c r="E106" i="41"/>
  <c r="J106" i="41"/>
  <c r="K106" i="41"/>
  <c r="H106" i="41"/>
  <c r="K26" i="39"/>
  <c r="E212" i="41"/>
  <c r="K212" i="41"/>
  <c r="I212" i="41"/>
  <c r="J212" i="41"/>
  <c r="H212" i="41"/>
  <c r="J685" i="41"/>
  <c r="E685" i="41"/>
  <c r="K685" i="41"/>
  <c r="H685" i="41"/>
  <c r="I685" i="41"/>
  <c r="K683" i="41"/>
  <c r="J683" i="41"/>
  <c r="H683" i="41"/>
  <c r="E683" i="41"/>
  <c r="I683" i="41"/>
  <c r="H698" i="41"/>
  <c r="K698" i="41"/>
  <c r="J698" i="41"/>
  <c r="E698" i="41"/>
  <c r="I698" i="41"/>
  <c r="J60" i="41"/>
  <c r="K60" i="41"/>
  <c r="E60" i="41"/>
  <c r="I60" i="41"/>
  <c r="H60" i="41"/>
  <c r="I532" i="41"/>
  <c r="H532" i="41"/>
  <c r="J532" i="41"/>
  <c r="K532" i="41"/>
  <c r="E532" i="41"/>
  <c r="K132" i="41"/>
  <c r="J132" i="41"/>
  <c r="I132" i="41"/>
  <c r="E132" i="41"/>
  <c r="H132" i="41"/>
  <c r="H523" i="41"/>
  <c r="I523" i="41"/>
  <c r="K523" i="41"/>
  <c r="E523" i="41"/>
  <c r="J523" i="41"/>
  <c r="E445" i="41"/>
  <c r="K445" i="41"/>
  <c r="J445" i="41"/>
  <c r="H445" i="41"/>
  <c r="I445" i="41"/>
  <c r="I70" i="29"/>
  <c r="J70" i="29"/>
  <c r="H70" i="29"/>
  <c r="J112" i="29"/>
  <c r="H112" i="29"/>
  <c r="I112" i="29"/>
  <c r="I202" i="41"/>
  <c r="J202" i="41"/>
  <c r="H202" i="41"/>
  <c r="K202" i="41"/>
  <c r="E202" i="41"/>
  <c r="J463" i="41"/>
  <c r="E463" i="41"/>
  <c r="K463" i="41"/>
  <c r="H463" i="41"/>
  <c r="I463" i="41"/>
  <c r="J664" i="41"/>
  <c r="H664" i="41"/>
  <c r="K664" i="41"/>
  <c r="I664" i="41"/>
  <c r="E664" i="41"/>
  <c r="J711" i="41"/>
  <c r="H711" i="41"/>
  <c r="I711" i="41"/>
  <c r="K711" i="41"/>
  <c r="K522" i="41"/>
  <c r="I522" i="41"/>
  <c r="E522" i="41"/>
  <c r="H522" i="41"/>
  <c r="J522" i="41"/>
  <c r="I406" i="41"/>
  <c r="J406" i="41"/>
  <c r="H406" i="41"/>
  <c r="K406" i="41"/>
  <c r="E406" i="41"/>
  <c r="K21" i="41"/>
  <c r="J21" i="41"/>
  <c r="E21" i="41"/>
  <c r="I21" i="41"/>
  <c r="H21" i="41"/>
  <c r="K171" i="41"/>
  <c r="J171" i="41"/>
  <c r="I171" i="41"/>
  <c r="H171" i="41"/>
  <c r="E171" i="41"/>
  <c r="E485" i="41"/>
  <c r="H485" i="41"/>
  <c r="K485" i="41"/>
  <c r="I485" i="41"/>
  <c r="J485" i="41"/>
  <c r="H233" i="41"/>
  <c r="J233" i="41"/>
  <c r="I233" i="41"/>
  <c r="E233" i="41"/>
  <c r="K233" i="41"/>
  <c r="H57" i="41"/>
  <c r="J57" i="41"/>
  <c r="E57" i="41"/>
  <c r="K57" i="41"/>
  <c r="I57" i="41"/>
  <c r="K178" i="41"/>
  <c r="I178" i="41"/>
  <c r="H178" i="41"/>
  <c r="E178" i="41"/>
  <c r="J178" i="41"/>
  <c r="I663" i="41"/>
  <c r="J663" i="41"/>
  <c r="H663" i="41"/>
  <c r="E663" i="41"/>
  <c r="K663" i="41"/>
  <c r="K656" i="41"/>
  <c r="E656" i="41"/>
  <c r="H656" i="41"/>
  <c r="I656" i="41"/>
  <c r="J656" i="41"/>
  <c r="I36" i="29"/>
  <c r="H36" i="29"/>
  <c r="J36" i="29"/>
  <c r="I112" i="41"/>
  <c r="K112" i="41"/>
  <c r="E112" i="41"/>
  <c r="H112" i="41"/>
  <c r="J112" i="41"/>
  <c r="E654" i="41"/>
  <c r="J654" i="41"/>
  <c r="K654" i="41"/>
  <c r="H654" i="41"/>
  <c r="I654" i="41"/>
  <c r="I513" i="41"/>
  <c r="H513" i="41"/>
  <c r="J513" i="41"/>
  <c r="K513" i="41"/>
  <c r="E513" i="41"/>
  <c r="K526" i="41"/>
  <c r="E526" i="41"/>
  <c r="H526" i="41"/>
  <c r="I526" i="41"/>
  <c r="J526" i="41"/>
  <c r="K324" i="41"/>
  <c r="E324" i="41"/>
  <c r="I324" i="41"/>
  <c r="H324" i="41"/>
  <c r="J324" i="41"/>
  <c r="J701" i="41"/>
  <c r="E701" i="41"/>
  <c r="H701" i="41"/>
  <c r="I701" i="41"/>
  <c r="K701" i="41"/>
  <c r="J486" i="41"/>
  <c r="H486" i="41"/>
  <c r="I486" i="41"/>
  <c r="E486" i="41"/>
  <c r="K486" i="41"/>
  <c r="K525" i="41"/>
  <c r="E525" i="41"/>
  <c r="J525" i="41"/>
  <c r="H525" i="41"/>
  <c r="I525" i="41"/>
  <c r="E373" i="41"/>
  <c r="J373" i="41"/>
  <c r="I373" i="41"/>
  <c r="H373" i="41"/>
  <c r="K373" i="41"/>
  <c r="J116" i="29"/>
  <c r="I116" i="29"/>
  <c r="H116" i="29"/>
  <c r="J147" i="29"/>
  <c r="H147" i="29"/>
  <c r="I147" i="29"/>
  <c r="E81" i="41"/>
  <c r="K81" i="41"/>
  <c r="H81" i="41"/>
  <c r="J81" i="41"/>
  <c r="I81" i="41"/>
  <c r="K135" i="41"/>
  <c r="H135" i="41"/>
  <c r="I135" i="41"/>
  <c r="E135" i="41"/>
  <c r="J135" i="41"/>
  <c r="K250" i="41"/>
  <c r="E250" i="41"/>
  <c r="J250" i="41"/>
  <c r="H250" i="41"/>
  <c r="I250" i="41"/>
  <c r="H60" i="29"/>
  <c r="J60" i="29"/>
  <c r="I60" i="29"/>
  <c r="I25" i="41"/>
  <c r="K25" i="41"/>
  <c r="E25" i="41"/>
  <c r="H25" i="41"/>
  <c r="J25" i="41"/>
  <c r="K293" i="41"/>
  <c r="I293" i="41"/>
  <c r="H293" i="41"/>
  <c r="E293" i="41"/>
  <c r="J293" i="41"/>
  <c r="H450" i="41"/>
  <c r="E450" i="41"/>
  <c r="I450" i="41"/>
  <c r="K450" i="41"/>
  <c r="J450" i="41"/>
  <c r="E334" i="41"/>
  <c r="J334" i="41"/>
  <c r="H334" i="41"/>
  <c r="I334" i="41"/>
  <c r="K334" i="41"/>
  <c r="E119" i="41"/>
  <c r="K119" i="41"/>
  <c r="H119" i="41"/>
  <c r="I119" i="41"/>
  <c r="J119" i="41"/>
  <c r="K465" i="41"/>
  <c r="H465" i="41"/>
  <c r="J465" i="41"/>
  <c r="E465" i="41"/>
  <c r="I465" i="41"/>
  <c r="H151" i="41"/>
  <c r="I151" i="41"/>
  <c r="E151" i="41"/>
  <c r="J151" i="41"/>
  <c r="K151" i="41"/>
  <c r="H386" i="41"/>
  <c r="E386" i="41"/>
  <c r="I386" i="41"/>
  <c r="J386" i="41"/>
  <c r="K386" i="41"/>
  <c r="E509" i="41"/>
  <c r="I509" i="41"/>
  <c r="K509" i="41"/>
  <c r="J509" i="41"/>
  <c r="H509" i="41"/>
  <c r="K699" i="41"/>
  <c r="E699" i="41"/>
  <c r="H699" i="41"/>
  <c r="J699" i="41"/>
  <c r="I699" i="41"/>
  <c r="H679" i="41"/>
  <c r="J679" i="41"/>
  <c r="E679" i="41"/>
  <c r="I679" i="41"/>
  <c r="K679" i="41"/>
  <c r="H20" i="29"/>
  <c r="I20" i="29"/>
  <c r="J20" i="29"/>
  <c r="K601" i="41"/>
  <c r="H601" i="41"/>
  <c r="E601" i="41"/>
  <c r="I601" i="41"/>
  <c r="J601" i="41"/>
  <c r="H443" i="41"/>
  <c r="E443" i="41"/>
  <c r="J443" i="41"/>
  <c r="I443" i="41"/>
  <c r="K443" i="41"/>
  <c r="K382" i="41"/>
  <c r="E382" i="41"/>
  <c r="H382" i="41"/>
  <c r="I382" i="41"/>
  <c r="J382" i="41"/>
  <c r="H642" i="41"/>
  <c r="I642" i="41"/>
  <c r="K642" i="41"/>
  <c r="E642" i="41"/>
  <c r="J642" i="41"/>
  <c r="K72" i="41"/>
  <c r="I72" i="41"/>
  <c r="E72" i="41"/>
  <c r="J72" i="41"/>
  <c r="H72" i="41"/>
  <c r="E383" i="41"/>
  <c r="H383" i="41"/>
  <c r="J383" i="41"/>
  <c r="K383" i="41"/>
  <c r="I383" i="41"/>
  <c r="J335" i="41"/>
  <c r="E335" i="41"/>
  <c r="K335" i="41"/>
  <c r="H335" i="41"/>
  <c r="I335" i="41"/>
  <c r="H439" i="41"/>
  <c r="K439" i="41"/>
  <c r="I439" i="41"/>
  <c r="E439" i="41"/>
  <c r="J439" i="41"/>
  <c r="E168" i="41"/>
  <c r="H168" i="41"/>
  <c r="I168" i="41"/>
  <c r="K168" i="41"/>
  <c r="J168" i="41"/>
  <c r="I129" i="41"/>
  <c r="J129" i="41"/>
  <c r="E129" i="41"/>
  <c r="H129" i="41"/>
  <c r="K129" i="41"/>
  <c r="E229" i="41"/>
  <c r="H229" i="41"/>
  <c r="J229" i="41"/>
  <c r="I229" i="41"/>
  <c r="K229" i="41"/>
  <c r="H375" i="41"/>
  <c r="J375" i="41"/>
  <c r="K375" i="41"/>
  <c r="E375" i="41"/>
  <c r="I375" i="41"/>
  <c r="E223" i="41"/>
  <c r="I223" i="41"/>
  <c r="J223" i="41"/>
  <c r="H223" i="41"/>
  <c r="K223" i="41"/>
  <c r="J281" i="41"/>
  <c r="E281" i="41"/>
  <c r="K281" i="41"/>
  <c r="H281" i="41"/>
  <c r="I281" i="41"/>
  <c r="J272" i="41"/>
  <c r="K272" i="41"/>
  <c r="E272" i="41"/>
  <c r="I272" i="41"/>
  <c r="H272" i="41"/>
  <c r="H87" i="41"/>
  <c r="J87" i="41"/>
  <c r="K87" i="41"/>
  <c r="I87" i="41"/>
  <c r="E87" i="41"/>
  <c r="I122" i="41"/>
  <c r="J122" i="41"/>
  <c r="E122" i="41"/>
  <c r="K122" i="41"/>
  <c r="H122" i="41"/>
  <c r="H55" i="29"/>
  <c r="J55" i="29"/>
  <c r="I55" i="29"/>
  <c r="I156" i="29"/>
  <c r="J156" i="29"/>
  <c r="H156" i="29"/>
  <c r="H460" i="41"/>
  <c r="E460" i="41"/>
  <c r="I460" i="41"/>
  <c r="J460" i="41"/>
  <c r="K460" i="41"/>
  <c r="H572" i="41"/>
  <c r="I572" i="41"/>
  <c r="J572" i="41"/>
  <c r="K572" i="41"/>
  <c r="E572" i="41"/>
  <c r="J650" i="41"/>
  <c r="E650" i="41"/>
  <c r="K650" i="41"/>
  <c r="H650" i="41"/>
  <c r="I650" i="41"/>
  <c r="I570" i="41"/>
  <c r="K570" i="41"/>
  <c r="H570" i="41"/>
  <c r="E570" i="41"/>
  <c r="J570" i="41"/>
  <c r="H97" i="41"/>
  <c r="E97" i="41"/>
  <c r="K97" i="41"/>
  <c r="J97" i="41"/>
  <c r="I97" i="41"/>
  <c r="E693" i="41"/>
  <c r="K693" i="41"/>
  <c r="J693" i="41"/>
  <c r="I693" i="41"/>
  <c r="H693" i="41"/>
  <c r="H498" i="41"/>
  <c r="J498" i="41"/>
  <c r="I498" i="41"/>
  <c r="E498" i="41"/>
  <c r="K498" i="41"/>
  <c r="K328" i="41"/>
  <c r="I328" i="41"/>
  <c r="J328" i="41"/>
  <c r="H328" i="41"/>
  <c r="E328" i="41"/>
  <c r="I333" i="41"/>
  <c r="K333" i="41"/>
  <c r="H333" i="41"/>
  <c r="J333" i="41"/>
  <c r="E333" i="41"/>
  <c r="J25" i="29"/>
  <c r="I25" i="29"/>
  <c r="H25" i="29"/>
  <c r="H35" i="29"/>
  <c r="J35" i="29"/>
  <c r="I35" i="29"/>
  <c r="I159" i="29"/>
  <c r="J159" i="29"/>
  <c r="H159" i="29"/>
  <c r="K201" i="41"/>
  <c r="J201" i="41"/>
  <c r="H201" i="41"/>
  <c r="I201" i="41"/>
  <c r="E201" i="41"/>
  <c r="H27" i="41"/>
  <c r="I27" i="41"/>
  <c r="K27" i="41"/>
  <c r="E27" i="41"/>
  <c r="J27" i="41"/>
  <c r="J495" i="41"/>
  <c r="E495" i="41"/>
  <c r="I495" i="41"/>
  <c r="H495" i="41"/>
  <c r="K495" i="41"/>
  <c r="I370" i="41"/>
  <c r="H370" i="41"/>
  <c r="K370" i="41"/>
  <c r="J370" i="41"/>
  <c r="E370" i="41"/>
  <c r="J156" i="41"/>
  <c r="H156" i="41"/>
  <c r="K156" i="41"/>
  <c r="I156" i="41"/>
  <c r="E156" i="41"/>
  <c r="J146" i="29"/>
  <c r="I146" i="29"/>
  <c r="H146" i="29"/>
  <c r="E298" i="41"/>
  <c r="H298" i="41"/>
  <c r="I298" i="41"/>
  <c r="J298" i="41"/>
  <c r="K298" i="41"/>
  <c r="H76" i="41"/>
  <c r="K76" i="41"/>
  <c r="J76" i="41"/>
  <c r="I76" i="41"/>
  <c r="E76" i="41"/>
  <c r="H118" i="29"/>
  <c r="I118" i="29"/>
  <c r="J118" i="29"/>
  <c r="E227" i="41"/>
  <c r="J227" i="41"/>
  <c r="I227" i="41"/>
  <c r="H227" i="41"/>
  <c r="K227" i="41"/>
  <c r="K20" i="39"/>
  <c r="E591" i="41"/>
  <c r="H591" i="41"/>
  <c r="I591" i="41"/>
  <c r="J591" i="41"/>
  <c r="K591" i="41"/>
  <c r="K549" i="41"/>
  <c r="I549" i="41"/>
  <c r="H549" i="41"/>
  <c r="J549" i="41"/>
  <c r="E549" i="41"/>
  <c r="H372" i="41"/>
  <c r="J372" i="41"/>
  <c r="I372" i="41"/>
  <c r="K372" i="41"/>
  <c r="E372" i="41"/>
  <c r="I145" i="29"/>
  <c r="J145" i="29"/>
  <c r="H145" i="29"/>
  <c r="J52" i="29"/>
  <c r="I52" i="29"/>
  <c r="H52" i="29"/>
  <c r="K148" i="41"/>
  <c r="E148" i="41"/>
  <c r="J148" i="41"/>
  <c r="H148" i="41"/>
  <c r="I148" i="41"/>
  <c r="H200" i="41"/>
  <c r="K200" i="41"/>
  <c r="J200" i="41"/>
  <c r="I200" i="41"/>
  <c r="E200" i="41"/>
  <c r="J433" i="41"/>
  <c r="K433" i="41"/>
  <c r="E433" i="41"/>
  <c r="H433" i="41"/>
  <c r="I433" i="41"/>
  <c r="H661" i="41"/>
  <c r="E661" i="41"/>
  <c r="J661" i="41"/>
  <c r="I661" i="41"/>
  <c r="K661" i="41"/>
  <c r="I89" i="29"/>
  <c r="H89" i="29"/>
  <c r="J89" i="29"/>
  <c r="H437" i="41"/>
  <c r="I437" i="41"/>
  <c r="J437" i="41"/>
  <c r="K437" i="41"/>
  <c r="E437" i="41"/>
  <c r="J364" i="41"/>
  <c r="H364" i="41"/>
  <c r="I364" i="41"/>
  <c r="K364" i="41"/>
  <c r="E364" i="41"/>
  <c r="H608" i="41"/>
  <c r="E608" i="41"/>
  <c r="I608" i="41"/>
  <c r="K608" i="41"/>
  <c r="J608" i="41"/>
  <c r="H220" i="41"/>
  <c r="I220" i="41"/>
  <c r="J220" i="41"/>
  <c r="E220" i="41"/>
  <c r="K220" i="41"/>
  <c r="H436" i="41"/>
  <c r="J436" i="41"/>
  <c r="K436" i="41"/>
  <c r="I436" i="41"/>
  <c r="E436" i="41"/>
  <c r="H134" i="41"/>
  <c r="E134" i="41"/>
  <c r="J134" i="41"/>
  <c r="K134" i="41"/>
  <c r="I134" i="41"/>
  <c r="I65" i="29"/>
  <c r="J65" i="29"/>
  <c r="H65" i="29"/>
  <c r="K192" i="41"/>
  <c r="I192" i="41"/>
  <c r="E192" i="41"/>
  <c r="H192" i="41"/>
  <c r="J192" i="41"/>
  <c r="J91" i="41"/>
  <c r="H91" i="41"/>
  <c r="I91" i="41"/>
  <c r="E91" i="41"/>
  <c r="K91" i="41"/>
  <c r="J411" i="41"/>
  <c r="E411" i="41"/>
  <c r="I411" i="41"/>
  <c r="K411" i="41"/>
  <c r="H411" i="41"/>
  <c r="J493" i="41"/>
  <c r="I493" i="41"/>
  <c r="H493" i="41"/>
  <c r="E493" i="41"/>
  <c r="K493" i="41"/>
  <c r="K277" i="41"/>
  <c r="J277" i="41"/>
  <c r="H277" i="41"/>
  <c r="E277" i="41"/>
  <c r="I277" i="41"/>
  <c r="E33" i="41"/>
  <c r="J33" i="41"/>
  <c r="K33" i="41"/>
  <c r="I33" i="41"/>
  <c r="H33" i="41"/>
  <c r="H379" i="41"/>
  <c r="K379" i="41"/>
  <c r="E379" i="41"/>
  <c r="I379" i="41"/>
  <c r="J379" i="41"/>
  <c r="E473" i="41"/>
  <c r="H473" i="41"/>
  <c r="K473" i="41"/>
  <c r="J473" i="41"/>
  <c r="I473" i="41"/>
  <c r="H453" i="41"/>
  <c r="E453" i="41"/>
  <c r="J453" i="41"/>
  <c r="I453" i="41"/>
  <c r="K453" i="41"/>
  <c r="E592" i="41"/>
  <c r="J592" i="41"/>
  <c r="I592" i="41"/>
  <c r="H592" i="41"/>
  <c r="K592" i="41"/>
  <c r="E341" i="41"/>
  <c r="H341" i="41"/>
  <c r="I341" i="41"/>
  <c r="J341" i="41"/>
  <c r="K341" i="41"/>
  <c r="H40" i="41"/>
  <c r="I40" i="41"/>
  <c r="J40" i="41"/>
  <c r="E40" i="41"/>
  <c r="K40" i="41"/>
  <c r="K28" i="39"/>
  <c r="H612" i="41"/>
  <c r="I612" i="41"/>
  <c r="J612" i="41"/>
  <c r="K612" i="41"/>
  <c r="E612" i="41"/>
  <c r="E337" i="41"/>
  <c r="H337" i="41"/>
  <c r="J337" i="41"/>
  <c r="I337" i="41"/>
  <c r="K337" i="41"/>
  <c r="K555" i="41"/>
  <c r="J555" i="41"/>
  <c r="E555" i="41"/>
  <c r="I555" i="41"/>
  <c r="H555" i="41"/>
  <c r="I461" i="41"/>
  <c r="E461" i="41"/>
  <c r="K461" i="41"/>
  <c r="H461" i="41"/>
  <c r="J461" i="41"/>
  <c r="I326" i="41"/>
  <c r="E326" i="41"/>
  <c r="K326" i="41"/>
  <c r="J326" i="41"/>
  <c r="H326" i="41"/>
  <c r="E676" i="41"/>
  <c r="I676" i="41"/>
  <c r="J676" i="41"/>
  <c r="H676" i="41"/>
  <c r="K676" i="41"/>
  <c r="K22" i="41"/>
  <c r="I22" i="41"/>
  <c r="H22" i="41"/>
  <c r="E22" i="41"/>
  <c r="J22" i="41"/>
  <c r="E605" i="41"/>
  <c r="I605" i="41"/>
  <c r="H605" i="41"/>
  <c r="J605" i="41"/>
  <c r="K605" i="41"/>
  <c r="I136" i="29"/>
  <c r="H136" i="29"/>
  <c r="J136" i="29"/>
  <c r="J143" i="29"/>
  <c r="I143" i="29"/>
  <c r="H143" i="29"/>
  <c r="H48" i="29"/>
  <c r="J48" i="29"/>
  <c r="I48" i="29"/>
  <c r="H163" i="29"/>
  <c r="I163" i="29"/>
  <c r="J163" i="29"/>
  <c r="H56" i="29"/>
  <c r="J56" i="29"/>
  <c r="I56" i="29"/>
  <c r="I84" i="29"/>
  <c r="J84" i="29"/>
  <c r="H84" i="29"/>
  <c r="I70" i="41"/>
  <c r="J70" i="41"/>
  <c r="K70" i="41"/>
  <c r="E70" i="41"/>
  <c r="H70" i="41"/>
  <c r="K195" i="41"/>
  <c r="H195" i="41"/>
  <c r="J195" i="41"/>
  <c r="I195" i="41"/>
  <c r="E195" i="41"/>
  <c r="E367" i="41"/>
  <c r="J367" i="41"/>
  <c r="H367" i="41"/>
  <c r="I367" i="41"/>
  <c r="K367" i="41"/>
  <c r="J95" i="41"/>
  <c r="I95" i="41"/>
  <c r="H95" i="41"/>
  <c r="K95" i="41"/>
  <c r="E95" i="41"/>
  <c r="H368" i="41"/>
  <c r="J368" i="41"/>
  <c r="E368" i="41"/>
  <c r="I368" i="41"/>
  <c r="K368" i="41"/>
  <c r="H88" i="41"/>
  <c r="E88" i="41"/>
  <c r="J88" i="41"/>
  <c r="K88" i="41"/>
  <c r="I88" i="41"/>
  <c r="I292" i="41"/>
  <c r="K292" i="41"/>
  <c r="E292" i="41"/>
  <c r="H292" i="41"/>
  <c r="J292" i="41"/>
  <c r="E175" i="41"/>
  <c r="H175" i="41"/>
  <c r="J175" i="41"/>
  <c r="I175" i="41"/>
  <c r="K175" i="41"/>
  <c r="E694" i="41"/>
  <c r="I694" i="41"/>
  <c r="K694" i="41"/>
  <c r="J694" i="41"/>
  <c r="H694" i="41"/>
  <c r="E700" i="41"/>
  <c r="I700" i="41"/>
  <c r="J700" i="41"/>
  <c r="H700" i="41"/>
  <c r="K700" i="41"/>
  <c r="I448" i="41"/>
  <c r="J448" i="41"/>
  <c r="K448" i="41"/>
  <c r="E448" i="41"/>
  <c r="H448" i="41"/>
  <c r="J152" i="41"/>
  <c r="H152" i="41"/>
  <c r="I152" i="41"/>
  <c r="K152" i="41"/>
  <c r="E152" i="41"/>
  <c r="H248" i="41"/>
  <c r="E248" i="41"/>
  <c r="J248" i="41"/>
  <c r="I248" i="41"/>
  <c r="K248" i="41"/>
  <c r="H600" i="41"/>
  <c r="K600" i="41"/>
  <c r="E600" i="41"/>
  <c r="I600" i="41"/>
  <c r="J600" i="41"/>
  <c r="E214" i="41"/>
  <c r="I214" i="41"/>
  <c r="H214" i="41"/>
  <c r="K214" i="41"/>
  <c r="J214" i="41"/>
  <c r="E254" i="41"/>
  <c r="H254" i="41"/>
  <c r="I254" i="41"/>
  <c r="J254" i="41"/>
  <c r="K254" i="41"/>
  <c r="J121" i="29"/>
  <c r="H121" i="29"/>
  <c r="I121" i="29"/>
  <c r="I241" i="41"/>
  <c r="E241" i="41"/>
  <c r="H241" i="41"/>
  <c r="K241" i="41"/>
  <c r="J241" i="41"/>
  <c r="H587" i="41"/>
  <c r="J587" i="41"/>
  <c r="E587" i="41"/>
  <c r="K587" i="41"/>
  <c r="I587" i="41"/>
  <c r="E628" i="41"/>
  <c r="J628" i="41"/>
  <c r="H628" i="41"/>
  <c r="I628" i="41"/>
  <c r="K628" i="41"/>
  <c r="I113" i="29"/>
  <c r="H113" i="29"/>
  <c r="J113" i="29"/>
  <c r="J38" i="29"/>
  <c r="H38" i="29"/>
  <c r="I38" i="29"/>
  <c r="K246" i="41"/>
  <c r="E246" i="41"/>
  <c r="I246" i="41"/>
  <c r="H246" i="41"/>
  <c r="J246" i="41"/>
  <c r="E73" i="41"/>
  <c r="J73" i="41"/>
  <c r="I73" i="41"/>
  <c r="H73" i="41"/>
  <c r="K73" i="41"/>
  <c r="H576" i="41"/>
  <c r="K576" i="41"/>
  <c r="J576" i="41"/>
  <c r="I576" i="41"/>
  <c r="E576" i="41"/>
  <c r="I563" i="41"/>
  <c r="K563" i="41"/>
  <c r="E563" i="41"/>
  <c r="H563" i="41"/>
  <c r="J563" i="41"/>
  <c r="J355" i="41"/>
  <c r="E355" i="41"/>
  <c r="H355" i="41"/>
  <c r="K355" i="41"/>
  <c r="I355" i="41"/>
  <c r="K286" i="41"/>
  <c r="E286" i="41"/>
  <c r="J286" i="41"/>
  <c r="H286" i="41"/>
  <c r="I286" i="41"/>
  <c r="H78" i="29"/>
  <c r="J78" i="29"/>
  <c r="I78" i="29"/>
  <c r="E302" i="41"/>
  <c r="I302" i="41"/>
  <c r="J302" i="41"/>
  <c r="K302" i="41"/>
  <c r="H302" i="41"/>
  <c r="J659" i="41"/>
  <c r="I659" i="41"/>
  <c r="K659" i="41"/>
  <c r="H659" i="41"/>
  <c r="E659" i="41"/>
  <c r="H537" i="41"/>
  <c r="E537" i="41"/>
  <c r="J537" i="41"/>
  <c r="I537" i="41"/>
  <c r="K537" i="41"/>
  <c r="I357" i="41"/>
  <c r="J357" i="41"/>
  <c r="E357" i="41"/>
  <c r="H357" i="41"/>
  <c r="K357" i="41"/>
  <c r="H538" i="41"/>
  <c r="K538" i="41"/>
  <c r="J538" i="41"/>
  <c r="I538" i="41"/>
  <c r="E538" i="41"/>
  <c r="I242" i="41"/>
  <c r="H242" i="41"/>
  <c r="J242" i="41"/>
  <c r="K242" i="41"/>
  <c r="E242" i="41"/>
  <c r="H321" i="41"/>
  <c r="I321" i="41"/>
  <c r="E321" i="41"/>
  <c r="K321" i="41"/>
  <c r="J321" i="41"/>
  <c r="E344" i="41"/>
  <c r="J344" i="41"/>
  <c r="I344" i="41"/>
  <c r="K344" i="41"/>
  <c r="H344" i="41"/>
  <c r="K315" i="41"/>
  <c r="E315" i="41"/>
  <c r="J315" i="41"/>
  <c r="H315" i="41"/>
  <c r="I315" i="41"/>
  <c r="J29" i="29"/>
  <c r="I29" i="29"/>
  <c r="H29" i="29"/>
  <c r="I90" i="29"/>
  <c r="H90" i="29"/>
  <c r="J90" i="29"/>
  <c r="H94" i="29"/>
  <c r="J94" i="29"/>
  <c r="I94" i="29"/>
  <c r="E136" i="41"/>
  <c r="J136" i="41"/>
  <c r="I136" i="41"/>
  <c r="K136" i="41"/>
  <c r="H136" i="41"/>
  <c r="K62" i="41"/>
  <c r="H62" i="41"/>
  <c r="I62" i="41"/>
  <c r="J62" i="41"/>
  <c r="E62" i="41"/>
  <c r="H507" i="41"/>
  <c r="E507" i="41"/>
  <c r="K507" i="41"/>
  <c r="J507" i="41"/>
  <c r="I507" i="41"/>
  <c r="K588" i="41"/>
  <c r="H588" i="41"/>
  <c r="J588" i="41"/>
  <c r="I588" i="41"/>
  <c r="E588" i="41"/>
  <c r="H332" i="41"/>
  <c r="I332" i="41"/>
  <c r="E332" i="41"/>
  <c r="K332" i="41"/>
  <c r="J332" i="41"/>
  <c r="J385" i="41"/>
  <c r="K385" i="41"/>
  <c r="I385" i="41"/>
  <c r="H385" i="41"/>
  <c r="E385" i="41"/>
  <c r="E83" i="41"/>
  <c r="J83" i="41"/>
  <c r="I83" i="41"/>
  <c r="K83" i="41"/>
  <c r="H83" i="41"/>
  <c r="J504" i="41"/>
  <c r="E504" i="41"/>
  <c r="I504" i="41"/>
  <c r="H504" i="41"/>
  <c r="K504" i="41"/>
  <c r="K222" i="41"/>
  <c r="H222" i="41"/>
  <c r="J222" i="41"/>
  <c r="E222" i="41"/>
  <c r="I222" i="41"/>
  <c r="E244" i="41"/>
  <c r="I244" i="41"/>
  <c r="K244" i="41"/>
  <c r="J244" i="41"/>
  <c r="H244" i="41"/>
  <c r="K31" i="39"/>
  <c r="K114" i="41"/>
  <c r="I114" i="41"/>
  <c r="H114" i="41"/>
  <c r="J114" i="41"/>
  <c r="E114" i="41"/>
  <c r="J89" i="41"/>
  <c r="I89" i="41"/>
  <c r="H89" i="41"/>
  <c r="K89" i="41"/>
  <c r="E89" i="41"/>
  <c r="E708" i="41"/>
  <c r="J708" i="41"/>
  <c r="I708" i="41"/>
  <c r="H708" i="41"/>
  <c r="K708" i="41"/>
  <c r="J154" i="41"/>
  <c r="I154" i="41"/>
  <c r="E154" i="41"/>
  <c r="H154" i="41"/>
  <c r="K154" i="41"/>
  <c r="J68" i="41"/>
  <c r="E68" i="41"/>
  <c r="I68" i="41"/>
  <c r="K68" i="41"/>
  <c r="H68" i="41"/>
  <c r="J400" i="41"/>
  <c r="H400" i="41"/>
  <c r="K400" i="41"/>
  <c r="I400" i="41"/>
  <c r="E400" i="41"/>
  <c r="K17" i="39"/>
  <c r="J164" i="29"/>
  <c r="H164" i="29"/>
  <c r="I164" i="29"/>
  <c r="K230" i="41"/>
  <c r="I230" i="41"/>
  <c r="H230" i="41"/>
  <c r="E230" i="41"/>
  <c r="J230" i="41"/>
  <c r="K306" i="41"/>
  <c r="E306" i="41"/>
  <c r="I306" i="41"/>
  <c r="J306" i="41"/>
  <c r="H306" i="41"/>
  <c r="I492" i="41"/>
  <c r="H492" i="41"/>
  <c r="J492" i="41"/>
  <c r="K492" i="41"/>
  <c r="E492" i="41"/>
  <c r="J291" i="41"/>
  <c r="I291" i="41"/>
  <c r="H291" i="41"/>
  <c r="E291" i="41"/>
  <c r="K291" i="41"/>
  <c r="K695" i="41"/>
  <c r="J695" i="41"/>
  <c r="E695" i="41"/>
  <c r="H695" i="41"/>
  <c r="I695" i="41"/>
  <c r="H594" i="41"/>
  <c r="I594" i="41"/>
  <c r="E594" i="41"/>
  <c r="K594" i="41"/>
  <c r="J594" i="41"/>
  <c r="J123" i="41"/>
  <c r="I123" i="41"/>
  <c r="K123" i="41"/>
  <c r="H123" i="41"/>
  <c r="E123" i="41"/>
  <c r="K74" i="41"/>
  <c r="H74" i="41"/>
  <c r="E74" i="41"/>
  <c r="J74" i="41"/>
  <c r="I74" i="41"/>
  <c r="J671" i="41"/>
  <c r="E671" i="41"/>
  <c r="K671" i="41"/>
  <c r="H671" i="41"/>
  <c r="I671" i="41"/>
  <c r="H651" i="41"/>
  <c r="I651" i="41"/>
  <c r="K651" i="41"/>
  <c r="J651" i="41"/>
  <c r="E651" i="41"/>
  <c r="I32" i="41"/>
  <c r="J32" i="41"/>
  <c r="E32" i="41"/>
  <c r="K32" i="41"/>
  <c r="H32" i="41"/>
  <c r="H510" i="41"/>
  <c r="I510" i="41"/>
  <c r="J510" i="41"/>
  <c r="E510" i="41"/>
  <c r="K510" i="41"/>
  <c r="I635" i="41"/>
  <c r="K635" i="41"/>
  <c r="H635" i="41"/>
  <c r="J635" i="41"/>
  <c r="E635" i="41"/>
  <c r="E239" i="41"/>
  <c r="J239" i="41"/>
  <c r="K239" i="41"/>
  <c r="I239" i="41"/>
  <c r="H239" i="41"/>
  <c r="E157" i="41"/>
  <c r="K157" i="41"/>
  <c r="J157" i="41"/>
  <c r="H157" i="41"/>
  <c r="I157" i="41"/>
  <c r="H548" i="41"/>
  <c r="K548" i="41"/>
  <c r="I548" i="41"/>
  <c r="E548" i="41"/>
  <c r="J548" i="41"/>
  <c r="E80" i="41"/>
  <c r="K80" i="41"/>
  <c r="J80" i="41"/>
  <c r="I80" i="41"/>
  <c r="H80" i="41"/>
  <c r="K520" i="41"/>
  <c r="H520" i="41"/>
  <c r="E520" i="41"/>
  <c r="J520" i="41"/>
  <c r="I520" i="41"/>
  <c r="E226" i="41"/>
  <c r="H226" i="41"/>
  <c r="I226" i="41"/>
  <c r="K226" i="41"/>
  <c r="J226" i="41"/>
  <c r="K560" i="41"/>
  <c r="I560" i="41"/>
  <c r="E560" i="41"/>
  <c r="H560" i="41"/>
  <c r="J560" i="41"/>
  <c r="I325" i="41"/>
  <c r="J325" i="41"/>
  <c r="H325" i="41"/>
  <c r="K325" i="41"/>
  <c r="E325" i="41"/>
  <c r="H696" i="41"/>
  <c r="E696" i="41"/>
  <c r="K696" i="41"/>
  <c r="J696" i="41"/>
  <c r="I696" i="41"/>
  <c r="H569" i="41"/>
  <c r="K569" i="41"/>
  <c r="E569" i="41"/>
  <c r="J569" i="41"/>
  <c r="I569" i="41"/>
  <c r="K169" i="41"/>
  <c r="I169" i="41"/>
  <c r="J169" i="41"/>
  <c r="H169" i="41"/>
  <c r="E169" i="41"/>
  <c r="K380" i="41"/>
  <c r="J380" i="41"/>
  <c r="H380" i="41"/>
  <c r="I380" i="41"/>
  <c r="E380" i="41"/>
  <c r="K470" i="41"/>
  <c r="J470" i="41"/>
  <c r="I470" i="41"/>
  <c r="H470" i="41"/>
  <c r="E470" i="41"/>
  <c r="J204" i="41"/>
  <c r="K204" i="41"/>
  <c r="I204" i="41"/>
  <c r="E204" i="41"/>
  <c r="H204" i="41"/>
  <c r="K285" i="41"/>
  <c r="J285" i="41"/>
  <c r="H285" i="41"/>
  <c r="E285" i="41"/>
  <c r="I285" i="41"/>
  <c r="K131" i="41"/>
  <c r="I131" i="41"/>
  <c r="J131" i="41"/>
  <c r="H131" i="41"/>
  <c r="E131" i="41"/>
  <c r="K482" i="41"/>
  <c r="I482" i="41"/>
  <c r="J482" i="41"/>
  <c r="H482" i="41"/>
  <c r="E482" i="41"/>
  <c r="K362" i="41"/>
  <c r="H362" i="41"/>
  <c r="I362" i="41"/>
  <c r="E362" i="41"/>
  <c r="J362" i="41"/>
  <c r="H17" i="29"/>
  <c r="I17" i="29"/>
  <c r="J17" i="29"/>
  <c r="H102" i="29"/>
  <c r="I102" i="29"/>
  <c r="J102" i="29"/>
  <c r="I24" i="29"/>
  <c r="H24" i="29"/>
  <c r="J24" i="29"/>
  <c r="I103" i="29"/>
  <c r="H103" i="29"/>
  <c r="J103" i="29"/>
  <c r="E516" i="41"/>
  <c r="K516" i="41"/>
  <c r="H516" i="41"/>
  <c r="J516" i="41"/>
  <c r="I516" i="41"/>
  <c r="K442" i="41"/>
  <c r="J442" i="41"/>
  <c r="H442" i="41"/>
  <c r="E442" i="41"/>
  <c r="I442" i="41"/>
  <c r="J105" i="29"/>
  <c r="I105" i="29"/>
  <c r="H105" i="29"/>
  <c r="I81" i="29"/>
  <c r="J81" i="29"/>
  <c r="H81" i="29"/>
  <c r="I153" i="29"/>
  <c r="J153" i="29"/>
  <c r="H153" i="29"/>
  <c r="J139" i="11"/>
  <c r="J140" i="11" s="1"/>
  <c r="E598" i="41"/>
  <c r="I598" i="41"/>
  <c r="J598" i="41"/>
  <c r="K598" i="41"/>
  <c r="H598" i="41"/>
  <c r="H692" i="41"/>
  <c r="K692" i="41"/>
  <c r="I692" i="41"/>
  <c r="J692" i="41"/>
  <c r="E692" i="41"/>
  <c r="K641" i="41"/>
  <c r="E641" i="41"/>
  <c r="H641" i="41"/>
  <c r="I641" i="41"/>
  <c r="J641" i="41"/>
  <c r="H130" i="41"/>
  <c r="E130" i="41"/>
  <c r="I130" i="41"/>
  <c r="J130" i="41"/>
  <c r="K130" i="41"/>
  <c r="H275" i="41"/>
  <c r="J275" i="41"/>
  <c r="K275" i="41"/>
  <c r="E275" i="41"/>
  <c r="I275" i="41"/>
  <c r="K84" i="41"/>
  <c r="H84" i="41"/>
  <c r="I84" i="41"/>
  <c r="J84" i="41"/>
  <c r="E84" i="41"/>
  <c r="H18" i="29"/>
  <c r="I18" i="29"/>
  <c r="J18" i="29"/>
  <c r="J87" i="29"/>
  <c r="H87" i="29"/>
  <c r="I87" i="29"/>
  <c r="H161" i="29"/>
  <c r="J161" i="29"/>
  <c r="I161" i="29"/>
  <c r="H109" i="29"/>
  <c r="J109" i="29"/>
  <c r="I109" i="29"/>
  <c r="H117" i="29"/>
  <c r="I117" i="29"/>
  <c r="J117" i="29"/>
  <c r="H108" i="29"/>
  <c r="J108" i="29"/>
  <c r="I108" i="29"/>
  <c r="E440" i="41"/>
  <c r="J440" i="41"/>
  <c r="H440" i="41"/>
  <c r="I440" i="41"/>
  <c r="K440" i="41"/>
  <c r="E584" i="41"/>
  <c r="K584" i="41"/>
  <c r="I584" i="41"/>
  <c r="J584" i="41"/>
  <c r="H584" i="41"/>
  <c r="H506" i="41"/>
  <c r="I506" i="41"/>
  <c r="J506" i="41"/>
  <c r="K506" i="41"/>
  <c r="E506" i="41"/>
  <c r="E359" i="41"/>
  <c r="J359" i="41"/>
  <c r="I359" i="41"/>
  <c r="H359" i="41"/>
  <c r="K359" i="41"/>
  <c r="K37" i="41"/>
  <c r="E37" i="41"/>
  <c r="H37" i="41"/>
  <c r="J37" i="41"/>
  <c r="I37" i="41"/>
  <c r="J93" i="41"/>
  <c r="I93" i="41"/>
  <c r="K93" i="41"/>
  <c r="E93" i="41"/>
  <c r="H93" i="41"/>
  <c r="E99" i="41"/>
  <c r="H99" i="41"/>
  <c r="J99" i="41"/>
  <c r="K99" i="41"/>
  <c r="I99" i="41"/>
  <c r="J75" i="29"/>
  <c r="I75" i="29"/>
  <c r="H75" i="29"/>
  <c r="J126" i="29"/>
  <c r="H126" i="29"/>
  <c r="I126" i="29"/>
  <c r="H374" i="41"/>
  <c r="I374" i="41"/>
  <c r="K374" i="41"/>
  <c r="E374" i="41"/>
  <c r="J374" i="41"/>
  <c r="J101" i="41"/>
  <c r="K101" i="41"/>
  <c r="H101" i="41"/>
  <c r="E101" i="41"/>
  <c r="I101" i="41"/>
  <c r="K638" i="41"/>
  <c r="E638" i="41"/>
  <c r="J638" i="41"/>
  <c r="I638" i="41"/>
  <c r="H638" i="41"/>
  <c r="J670" i="41"/>
  <c r="I670" i="41"/>
  <c r="E670" i="41"/>
  <c r="H670" i="41"/>
  <c r="K670" i="41"/>
  <c r="H228" i="41"/>
  <c r="I228" i="41"/>
  <c r="J228" i="41"/>
  <c r="K228" i="41"/>
  <c r="E228" i="41"/>
  <c r="I363" i="41"/>
  <c r="E363" i="41"/>
  <c r="K363" i="41"/>
  <c r="J363" i="41"/>
  <c r="H363" i="41"/>
  <c r="I323" i="41"/>
  <c r="H323" i="41"/>
  <c r="K323" i="41"/>
  <c r="J323" i="41"/>
  <c r="E323" i="41"/>
  <c r="I72" i="29"/>
  <c r="J72" i="29"/>
  <c r="H72" i="29"/>
  <c r="H30" i="29"/>
  <c r="J30" i="29"/>
  <c r="I30" i="29"/>
  <c r="H32" i="29"/>
  <c r="I32" i="29"/>
  <c r="J32" i="29"/>
  <c r="J157" i="29"/>
  <c r="H157" i="29"/>
  <c r="I157" i="29"/>
  <c r="I441" i="41"/>
  <c r="J441" i="41"/>
  <c r="E441" i="41"/>
  <c r="K441" i="41"/>
  <c r="H441" i="41"/>
  <c r="K452" i="41"/>
  <c r="I452" i="41"/>
  <c r="J452" i="41"/>
  <c r="H452" i="41"/>
  <c r="E452" i="41"/>
  <c r="K263" i="41"/>
  <c r="H263" i="41"/>
  <c r="I263" i="41"/>
  <c r="J263" i="41"/>
  <c r="E263" i="41"/>
  <c r="K456" i="41"/>
  <c r="I456" i="41"/>
  <c r="E456" i="41"/>
  <c r="J456" i="41"/>
  <c r="H456" i="41"/>
  <c r="E629" i="41"/>
  <c r="K629" i="41"/>
  <c r="J629" i="41"/>
  <c r="H629" i="41"/>
  <c r="I629" i="41"/>
  <c r="K432" i="41"/>
  <c r="E432" i="41"/>
  <c r="H432" i="41"/>
  <c r="I432" i="41"/>
  <c r="J432" i="41"/>
  <c r="I546" i="41"/>
  <c r="K546" i="41"/>
  <c r="H546" i="41"/>
  <c r="J546" i="41"/>
  <c r="E546" i="41"/>
  <c r="I221" i="41"/>
  <c r="J221" i="41"/>
  <c r="E221" i="41"/>
  <c r="K221" i="41"/>
  <c r="H221" i="41"/>
  <c r="E322" i="41"/>
  <c r="H322" i="41"/>
  <c r="K322" i="41"/>
  <c r="J322" i="41"/>
  <c r="I322" i="41"/>
  <c r="J478" i="41"/>
  <c r="E478" i="41"/>
  <c r="H478" i="41"/>
  <c r="K478" i="41"/>
  <c r="I478" i="41"/>
  <c r="J207" i="41"/>
  <c r="I207" i="41"/>
  <c r="K207" i="41"/>
  <c r="H207" i="41"/>
  <c r="E207" i="41"/>
  <c r="J270" i="41"/>
  <c r="H270" i="41"/>
  <c r="I270" i="41"/>
  <c r="E270" i="41"/>
  <c r="K270" i="41"/>
  <c r="H319" i="41"/>
  <c r="E319" i="41"/>
  <c r="I319" i="41"/>
  <c r="K319" i="41"/>
  <c r="J319" i="41"/>
  <c r="K615" i="41"/>
  <c r="J615" i="41"/>
  <c r="H615" i="41"/>
  <c r="E615" i="41"/>
  <c r="I615" i="41"/>
  <c r="I689" i="41"/>
  <c r="H689" i="41"/>
  <c r="E689" i="41"/>
  <c r="K689" i="41"/>
  <c r="J689" i="41"/>
  <c r="K90" i="41"/>
  <c r="H90" i="41"/>
  <c r="I90" i="41"/>
  <c r="E90" i="41"/>
  <c r="J90" i="41"/>
  <c r="E558" i="41"/>
  <c r="I558" i="41"/>
  <c r="K558" i="41"/>
  <c r="J558" i="41"/>
  <c r="H558" i="41"/>
  <c r="I266" i="41"/>
  <c r="E266" i="41"/>
  <c r="J266" i="41"/>
  <c r="H266" i="41"/>
  <c r="K266" i="41"/>
  <c r="H499" i="41"/>
  <c r="J499" i="41"/>
  <c r="K499" i="41"/>
  <c r="I499" i="41"/>
  <c r="E499" i="41"/>
  <c r="E462" i="41"/>
  <c r="J462" i="41"/>
  <c r="H462" i="41"/>
  <c r="K462" i="41"/>
  <c r="I462" i="41"/>
  <c r="E185" i="41"/>
  <c r="K185" i="41"/>
  <c r="J185" i="41"/>
  <c r="H185" i="41"/>
  <c r="I185" i="41"/>
  <c r="E253" i="41"/>
  <c r="K253" i="41"/>
  <c r="H253" i="41"/>
  <c r="J253" i="41"/>
  <c r="I253" i="41"/>
  <c r="H19" i="29"/>
  <c r="J19" i="29"/>
  <c r="I19" i="29"/>
  <c r="J56" i="41"/>
  <c r="H56" i="41"/>
  <c r="K56" i="41"/>
  <c r="I56" i="41"/>
  <c r="E56" i="41"/>
  <c r="E621" i="41"/>
  <c r="H621" i="41"/>
  <c r="J621" i="41"/>
  <c r="I621" i="41"/>
  <c r="K621" i="41"/>
  <c r="J677" i="41"/>
  <c r="H677" i="41"/>
  <c r="I677" i="41"/>
  <c r="K677" i="41"/>
  <c r="E677" i="41"/>
  <c r="I401" i="41"/>
  <c r="J401" i="41"/>
  <c r="K401" i="41"/>
  <c r="E401" i="41"/>
  <c r="H401" i="41"/>
  <c r="E533" i="41"/>
  <c r="K533" i="41"/>
  <c r="H533" i="41"/>
  <c r="J533" i="41"/>
  <c r="I533" i="41"/>
  <c r="J111" i="29"/>
  <c r="H111" i="29"/>
  <c r="I111" i="29"/>
  <c r="J108" i="41"/>
  <c r="H108" i="41"/>
  <c r="K108" i="41"/>
  <c r="I108" i="41"/>
  <c r="E108" i="41"/>
  <c r="I27" i="29"/>
  <c r="H27" i="29"/>
  <c r="J27" i="29"/>
  <c r="I247" i="41"/>
  <c r="H247" i="41"/>
  <c r="E247" i="41"/>
  <c r="J247" i="41"/>
  <c r="K247" i="41"/>
  <c r="E20" i="41"/>
  <c r="J20" i="41"/>
  <c r="I20" i="41"/>
  <c r="H20" i="41"/>
  <c r="K20" i="41"/>
  <c r="J128" i="41"/>
  <c r="I128" i="41"/>
  <c r="K128" i="41"/>
  <c r="H128" i="41"/>
  <c r="E128" i="41"/>
  <c r="J137" i="29"/>
  <c r="I137" i="29"/>
  <c r="H137" i="29"/>
  <c r="I308" i="41"/>
  <c r="K308" i="41"/>
  <c r="H308" i="41"/>
  <c r="J308" i="41"/>
  <c r="E308" i="41"/>
  <c r="H614" i="41"/>
  <c r="E614" i="41"/>
  <c r="J614" i="41"/>
  <c r="K614" i="41"/>
  <c r="I614" i="41"/>
  <c r="K399" i="41"/>
  <c r="I399" i="41"/>
  <c r="E399" i="41"/>
  <c r="J399" i="41"/>
  <c r="H399" i="41"/>
  <c r="H416" i="41"/>
  <c r="K416" i="41"/>
  <c r="I416" i="41"/>
  <c r="J416" i="41"/>
  <c r="E416" i="41"/>
  <c r="I488" i="41"/>
  <c r="K488" i="41"/>
  <c r="E488" i="41"/>
  <c r="H488" i="41"/>
  <c r="J488" i="41"/>
  <c r="I38" i="41"/>
  <c r="E38" i="41"/>
  <c r="H38" i="41"/>
  <c r="J38" i="41"/>
  <c r="K38" i="41"/>
  <c r="J124" i="41"/>
  <c r="K124" i="41"/>
  <c r="E124" i="41"/>
  <c r="I124" i="41"/>
  <c r="H124" i="41"/>
  <c r="H91" i="29"/>
  <c r="J91" i="29"/>
  <c r="I91" i="29"/>
  <c r="I57" i="29"/>
  <c r="J57" i="29"/>
  <c r="H57" i="29"/>
  <c r="H97" i="29"/>
  <c r="I97" i="29"/>
  <c r="J97" i="29"/>
  <c r="E710" i="41"/>
  <c r="K710" i="41"/>
  <c r="J710" i="41"/>
  <c r="I710" i="41"/>
  <c r="H710" i="41"/>
  <c r="H454" i="41"/>
  <c r="J454" i="41"/>
  <c r="E454" i="41"/>
  <c r="K454" i="41"/>
  <c r="I454" i="41"/>
  <c r="I706" i="41"/>
  <c r="J706" i="41"/>
  <c r="K706" i="41"/>
  <c r="H706" i="41"/>
  <c r="E706" i="41"/>
  <c r="H213" i="41"/>
  <c r="E213" i="41"/>
  <c r="I213" i="41"/>
  <c r="K213" i="41"/>
  <c r="J213" i="41"/>
  <c r="H219" i="41"/>
  <c r="J219" i="41"/>
  <c r="E219" i="41"/>
  <c r="I219" i="41"/>
  <c r="K219" i="41"/>
  <c r="J38" i="39"/>
  <c r="J85" i="29"/>
  <c r="H85" i="29"/>
  <c r="I85" i="29"/>
  <c r="H68" i="29"/>
  <c r="J68" i="29"/>
  <c r="I68" i="29"/>
  <c r="K622" i="41"/>
  <c r="E622" i="41"/>
  <c r="J622" i="41"/>
  <c r="I622" i="41"/>
  <c r="H622" i="41"/>
  <c r="I28" i="41"/>
  <c r="H28" i="41"/>
  <c r="E28" i="41"/>
  <c r="J28" i="41"/>
  <c r="K28" i="41"/>
  <c r="H390" i="41"/>
  <c r="K390" i="41"/>
  <c r="E390" i="41"/>
  <c r="J390" i="41"/>
  <c r="I390" i="41"/>
  <c r="K609" i="41"/>
  <c r="I609" i="41"/>
  <c r="E609" i="41"/>
  <c r="J609" i="41"/>
  <c r="H609" i="41"/>
  <c r="H420" i="41"/>
  <c r="I420" i="41"/>
  <c r="E420" i="41"/>
  <c r="J420" i="41"/>
  <c r="K420" i="41"/>
  <c r="J218" i="41"/>
  <c r="E218" i="41"/>
  <c r="H218" i="41"/>
  <c r="K218" i="41"/>
  <c r="I218" i="41"/>
  <c r="J567" i="41"/>
  <c r="K567" i="41"/>
  <c r="I567" i="41"/>
  <c r="E567" i="41"/>
  <c r="H567" i="41"/>
  <c r="I583" i="41"/>
  <c r="K583" i="41"/>
  <c r="H583" i="41"/>
  <c r="J583" i="41"/>
  <c r="E583" i="41"/>
  <c r="I317" i="41"/>
  <c r="E317" i="41"/>
  <c r="K317" i="41"/>
  <c r="H317" i="41"/>
  <c r="J317" i="41"/>
  <c r="H481" i="41"/>
  <c r="K481" i="41"/>
  <c r="J481" i="41"/>
  <c r="E481" i="41"/>
  <c r="I481" i="41"/>
  <c r="J268" i="41"/>
  <c r="E268" i="41"/>
  <c r="H268" i="41"/>
  <c r="I268" i="41"/>
  <c r="K268" i="41"/>
  <c r="I33" i="29"/>
  <c r="J33" i="29"/>
  <c r="H33" i="29"/>
  <c r="H547" i="41"/>
  <c r="J547" i="41"/>
  <c r="K547" i="41"/>
  <c r="I547" i="41"/>
  <c r="E547" i="41"/>
  <c r="J632" i="41"/>
  <c r="H632" i="41"/>
  <c r="E632" i="41"/>
  <c r="I632" i="41"/>
  <c r="K632" i="41"/>
  <c r="J424" i="41"/>
  <c r="I424" i="41"/>
  <c r="E424" i="41"/>
  <c r="H424" i="41"/>
  <c r="K424" i="41"/>
  <c r="H466" i="41"/>
  <c r="E466" i="41"/>
  <c r="J466" i="41"/>
  <c r="I466" i="41"/>
  <c r="K466" i="41"/>
  <c r="J320" i="41"/>
  <c r="H320" i="41"/>
  <c r="I320" i="41"/>
  <c r="E320" i="41"/>
  <c r="K320" i="41"/>
  <c r="E545" i="41"/>
  <c r="J545" i="41"/>
  <c r="K545" i="41"/>
  <c r="I545" i="41"/>
  <c r="H545" i="41"/>
  <c r="H170" i="41"/>
  <c r="I170" i="41"/>
  <c r="K170" i="41"/>
  <c r="J170" i="41"/>
  <c r="E170" i="41"/>
  <c r="K680" i="41"/>
  <c r="I680" i="41"/>
  <c r="J680" i="41"/>
  <c r="H680" i="41"/>
  <c r="E680" i="41"/>
  <c r="E265" i="41"/>
  <c r="K265" i="41"/>
  <c r="J265" i="41"/>
  <c r="H265" i="41"/>
  <c r="I265" i="41"/>
  <c r="K27" i="39"/>
  <c r="H469" i="41"/>
  <c r="E469" i="41"/>
  <c r="K469" i="41"/>
  <c r="J469" i="41"/>
  <c r="I469" i="41"/>
  <c r="I667" i="41"/>
  <c r="K667" i="41"/>
  <c r="H667" i="41"/>
  <c r="J667" i="41"/>
  <c r="E667" i="41"/>
  <c r="H107" i="41"/>
  <c r="K107" i="41"/>
  <c r="E107" i="41"/>
  <c r="I107" i="41"/>
  <c r="J107" i="41"/>
  <c r="K237" i="41"/>
  <c r="E237" i="41"/>
  <c r="J237" i="41"/>
  <c r="I237" i="41"/>
  <c r="H237" i="41"/>
  <c r="H110" i="29"/>
  <c r="I110" i="29"/>
  <c r="J110" i="29"/>
  <c r="H53" i="29"/>
  <c r="I53" i="29"/>
  <c r="J53" i="29"/>
  <c r="I625" i="41"/>
  <c r="H625" i="41"/>
  <c r="K625" i="41"/>
  <c r="J625" i="41"/>
  <c r="E625" i="41"/>
  <c r="H193" i="41"/>
  <c r="E193" i="41"/>
  <c r="I193" i="41"/>
  <c r="K193" i="41"/>
  <c r="J193" i="41"/>
  <c r="K23" i="39"/>
  <c r="E669" i="41"/>
  <c r="K669" i="41"/>
  <c r="I669" i="41"/>
  <c r="H669" i="41"/>
  <c r="J669" i="41"/>
  <c r="H162" i="29"/>
  <c r="I162" i="29"/>
  <c r="J162" i="29"/>
  <c r="H589" i="41"/>
  <c r="J589" i="41"/>
  <c r="I589" i="41"/>
  <c r="E589" i="41"/>
  <c r="K589" i="41"/>
  <c r="E261" i="41"/>
  <c r="J261" i="41"/>
  <c r="K261" i="41"/>
  <c r="I261" i="41"/>
  <c r="H261" i="41"/>
  <c r="J662" i="41"/>
  <c r="K662" i="41"/>
  <c r="E662" i="41"/>
  <c r="H662" i="41"/>
  <c r="I662" i="41"/>
  <c r="K577" i="41"/>
  <c r="H577" i="41"/>
  <c r="I577" i="41"/>
  <c r="J577" i="41"/>
  <c r="E577" i="41"/>
  <c r="J497" i="41"/>
  <c r="K497" i="41"/>
  <c r="I497" i="41"/>
  <c r="E497" i="41"/>
  <c r="H497" i="41"/>
  <c r="K190" i="41"/>
  <c r="E190" i="41"/>
  <c r="H190" i="41"/>
  <c r="J190" i="41"/>
  <c r="I190" i="41"/>
  <c r="J141" i="29"/>
  <c r="I141" i="29"/>
  <c r="H141" i="29"/>
  <c r="J73" i="29"/>
  <c r="H73" i="29"/>
  <c r="I73" i="29"/>
  <c r="I540" i="41"/>
  <c r="K540" i="41"/>
  <c r="J540" i="41"/>
  <c r="E540" i="41"/>
  <c r="H540" i="41"/>
  <c r="I474" i="41"/>
  <c r="J474" i="41"/>
  <c r="H474" i="41"/>
  <c r="K474" i="41"/>
  <c r="E474" i="41"/>
  <c r="E198" i="41"/>
  <c r="I198" i="41"/>
  <c r="J198" i="41"/>
  <c r="K198" i="41"/>
  <c r="H198" i="41"/>
  <c r="I150" i="29"/>
  <c r="H150" i="29"/>
  <c r="J150" i="29"/>
  <c r="J31" i="29"/>
  <c r="I31" i="29"/>
  <c r="H31" i="29"/>
  <c r="J467" i="41"/>
  <c r="H467" i="41"/>
  <c r="K467" i="41"/>
  <c r="E467" i="41"/>
  <c r="I467" i="41"/>
  <c r="H603" i="41"/>
  <c r="J603" i="41"/>
  <c r="E603" i="41"/>
  <c r="I603" i="41"/>
  <c r="K603" i="41"/>
  <c r="I682" i="41"/>
  <c r="J682" i="41"/>
  <c r="K682" i="41"/>
  <c r="E682" i="41"/>
  <c r="H682" i="41"/>
  <c r="I611" i="41"/>
  <c r="J611" i="41"/>
  <c r="E611" i="41"/>
  <c r="H611" i="41"/>
  <c r="K611" i="41"/>
  <c r="I283" i="41"/>
  <c r="E283" i="41"/>
  <c r="K283" i="41"/>
  <c r="J283" i="41"/>
  <c r="H283" i="41"/>
  <c r="K568" i="41"/>
  <c r="J568" i="41"/>
  <c r="H568" i="41"/>
  <c r="I568" i="41"/>
  <c r="E568" i="41"/>
  <c r="K459" i="41"/>
  <c r="H459" i="41"/>
  <c r="J459" i="41"/>
  <c r="I459" i="41"/>
  <c r="E459" i="41"/>
  <c r="J684" i="41"/>
  <c r="K684" i="41"/>
  <c r="I684" i="41"/>
  <c r="H684" i="41"/>
  <c r="E684" i="41"/>
  <c r="H96" i="29"/>
  <c r="J96" i="29"/>
  <c r="I96" i="29"/>
  <c r="J129" i="29"/>
  <c r="H129" i="29"/>
  <c r="I129" i="29"/>
  <c r="K597" i="41"/>
  <c r="J597" i="41"/>
  <c r="E597" i="41"/>
  <c r="H597" i="41"/>
  <c r="I597" i="41"/>
  <c r="K435" i="41"/>
  <c r="E435" i="41"/>
  <c r="J435" i="41"/>
  <c r="H435" i="41"/>
  <c r="I435" i="41"/>
  <c r="I288" i="41"/>
  <c r="H288" i="41"/>
  <c r="K288" i="41"/>
  <c r="E288" i="41"/>
  <c r="J288" i="41"/>
  <c r="E514" i="41"/>
  <c r="J514" i="41"/>
  <c r="K514" i="41"/>
  <c r="I514" i="41"/>
  <c r="H514" i="41"/>
  <c r="I352" i="41"/>
  <c r="E352" i="41"/>
  <c r="J352" i="41"/>
  <c r="H352" i="41"/>
  <c r="K352" i="41"/>
  <c r="K264" i="41"/>
  <c r="I264" i="41"/>
  <c r="J264" i="41"/>
  <c r="H264" i="41"/>
  <c r="E264" i="41"/>
  <c r="I54" i="29"/>
  <c r="J54" i="29"/>
  <c r="H54" i="29"/>
  <c r="H44" i="29"/>
  <c r="J44" i="29"/>
  <c r="I44" i="29"/>
  <c r="I564" i="41"/>
  <c r="K564" i="41"/>
  <c r="J564" i="41"/>
  <c r="E564" i="41"/>
  <c r="H564" i="41"/>
  <c r="E140" i="41"/>
  <c r="I140" i="41"/>
  <c r="J140" i="41"/>
  <c r="H140" i="41"/>
  <c r="K140" i="41"/>
  <c r="K82" i="41"/>
  <c r="H82" i="41"/>
  <c r="I82" i="41"/>
  <c r="J82" i="41"/>
  <c r="E82" i="41"/>
  <c r="K49" i="41"/>
  <c r="E49" i="41"/>
  <c r="I49" i="41"/>
  <c r="H49" i="41"/>
  <c r="J49" i="41"/>
  <c r="E384" i="41"/>
  <c r="H384" i="41"/>
  <c r="K384" i="41"/>
  <c r="I384" i="41"/>
  <c r="J384" i="41"/>
  <c r="J96" i="41"/>
  <c r="E96" i="41"/>
  <c r="I96" i="41"/>
  <c r="H96" i="41"/>
  <c r="K96" i="41"/>
  <c r="H65" i="41"/>
  <c r="J65" i="41"/>
  <c r="K65" i="41"/>
  <c r="E65" i="41"/>
  <c r="I65" i="41"/>
  <c r="K145" i="41"/>
  <c r="I145" i="41"/>
  <c r="H145" i="41"/>
  <c r="J145" i="41"/>
  <c r="E145" i="41"/>
  <c r="H515" i="41"/>
  <c r="J515" i="41"/>
  <c r="K515" i="41"/>
  <c r="E515" i="41"/>
  <c r="I515" i="41"/>
  <c r="J297" i="41"/>
  <c r="K297" i="41"/>
  <c r="H297" i="41"/>
  <c r="E297" i="41"/>
  <c r="I297" i="41"/>
  <c r="J63" i="29"/>
  <c r="I63" i="29"/>
  <c r="H63" i="29"/>
  <c r="K238" i="41"/>
  <c r="I238" i="41"/>
  <c r="J238" i="41"/>
  <c r="H238" i="41"/>
  <c r="E238" i="41"/>
  <c r="I59" i="41"/>
  <c r="K59" i="41"/>
  <c r="H59" i="41"/>
  <c r="J59" i="41"/>
  <c r="E59" i="41"/>
  <c r="K176" i="41"/>
  <c r="E176" i="41"/>
  <c r="I176" i="41"/>
  <c r="H176" i="41"/>
  <c r="J176" i="41"/>
  <c r="K543" i="41"/>
  <c r="J543" i="41"/>
  <c r="E543" i="41"/>
  <c r="I543" i="41"/>
  <c r="H543" i="41"/>
  <c r="J471" i="41"/>
  <c r="E471" i="41"/>
  <c r="K471" i="41"/>
  <c r="I471" i="41"/>
  <c r="H471" i="41"/>
  <c r="J405" i="41"/>
  <c r="H405" i="41"/>
  <c r="K405" i="41"/>
  <c r="I405" i="41"/>
  <c r="E405" i="41"/>
  <c r="I23" i="29"/>
  <c r="J23" i="29"/>
  <c r="H23" i="29"/>
  <c r="J37" i="29"/>
  <c r="I37" i="29"/>
  <c r="H37" i="29"/>
  <c r="K81" i="29" l="1"/>
  <c r="K25" i="29"/>
  <c r="K156" i="29"/>
  <c r="K122" i="29"/>
  <c r="K149" i="29"/>
  <c r="K93" i="29"/>
  <c r="K80" i="29"/>
  <c r="K60" i="29"/>
  <c r="K24" i="29"/>
  <c r="K102" i="29"/>
  <c r="K164" i="29"/>
  <c r="K90" i="29"/>
  <c r="K78" i="29"/>
  <c r="K38" i="29"/>
  <c r="K56" i="29"/>
  <c r="K89" i="29"/>
  <c r="K147" i="29"/>
  <c r="K135" i="29"/>
  <c r="K104" i="29"/>
  <c r="K138" i="29"/>
  <c r="K131" i="29"/>
  <c r="K79" i="29"/>
  <c r="K95" i="29"/>
  <c r="K160" i="29"/>
  <c r="K132" i="29"/>
  <c r="K155" i="29"/>
  <c r="K67" i="29"/>
  <c r="K77" i="29"/>
  <c r="K158" i="29"/>
  <c r="K28" i="29"/>
  <c r="K40" i="29"/>
  <c r="K123" i="29"/>
  <c r="K152" i="29"/>
  <c r="K114" i="29"/>
  <c r="K163" i="29"/>
  <c r="K35" i="29"/>
  <c r="K120" i="29"/>
  <c r="K73" i="29"/>
  <c r="K53" i="29"/>
  <c r="K85" i="29"/>
  <c r="K91" i="29"/>
  <c r="K137" i="29"/>
  <c r="K19" i="29"/>
  <c r="K157" i="29"/>
  <c r="K32" i="29"/>
  <c r="K72" i="29"/>
  <c r="K117" i="29"/>
  <c r="K87" i="29"/>
  <c r="K18" i="29"/>
  <c r="K153" i="29"/>
  <c r="K70" i="29"/>
  <c r="K34" i="29"/>
  <c r="K49" i="29"/>
  <c r="K66" i="29"/>
  <c r="K75" i="29"/>
  <c r="H39" i="39"/>
  <c r="H40" i="39" s="1"/>
  <c r="D11" i="59"/>
  <c r="F7" i="54"/>
  <c r="K129" i="29"/>
  <c r="K96" i="29"/>
  <c r="K162" i="29"/>
  <c r="K108" i="29"/>
  <c r="K103" i="29"/>
  <c r="K121" i="29"/>
  <c r="K145" i="29"/>
  <c r="K55" i="29"/>
  <c r="K20" i="29"/>
  <c r="K58" i="29"/>
  <c r="K71" i="29"/>
  <c r="I168" i="29"/>
  <c r="K38" i="39"/>
  <c r="K128" i="29"/>
  <c r="K26" i="29"/>
  <c r="K86" i="29"/>
  <c r="K125" i="29"/>
  <c r="K50" i="29"/>
  <c r="K39" i="29"/>
  <c r="K69" i="29"/>
  <c r="K61" i="29"/>
  <c r="K139" i="29"/>
  <c r="K45" i="29"/>
  <c r="K92" i="29"/>
  <c r="K21" i="29"/>
  <c r="K142" i="29"/>
  <c r="K23" i="29"/>
  <c r="K44" i="29"/>
  <c r="K31" i="29"/>
  <c r="K150" i="29"/>
  <c r="K141" i="29"/>
  <c r="K33" i="29"/>
  <c r="K68" i="29"/>
  <c r="J39" i="39"/>
  <c r="J40" i="39" s="1"/>
  <c r="K97" i="29"/>
  <c r="K161" i="29"/>
  <c r="K94" i="29"/>
  <c r="K29" i="29"/>
  <c r="K48" i="29"/>
  <c r="K65" i="29"/>
  <c r="K52" i="29"/>
  <c r="K146" i="29"/>
  <c r="K159" i="29"/>
  <c r="K116" i="29"/>
  <c r="K51" i="29"/>
  <c r="K59" i="29"/>
  <c r="K83" i="29"/>
  <c r="K98" i="29"/>
  <c r="K62" i="29"/>
  <c r="K16" i="29"/>
  <c r="H168" i="29"/>
  <c r="K165" i="29"/>
  <c r="K101" i="29"/>
  <c r="K22" i="29"/>
  <c r="K134" i="29"/>
  <c r="K144" i="29"/>
  <c r="K119" i="29"/>
  <c r="K115" i="29"/>
  <c r="K76" i="29"/>
  <c r="K64" i="29"/>
  <c r="K127" i="29"/>
  <c r="K133" i="29"/>
  <c r="K74" i="29"/>
  <c r="K37" i="29"/>
  <c r="K63" i="29"/>
  <c r="K54" i="29"/>
  <c r="K110" i="29"/>
  <c r="K57" i="29"/>
  <c r="K27" i="29"/>
  <c r="K111" i="29"/>
  <c r="K30" i="29"/>
  <c r="K126" i="29"/>
  <c r="K109" i="29"/>
  <c r="K105" i="29"/>
  <c r="K17" i="29"/>
  <c r="K113" i="29"/>
  <c r="K84" i="29"/>
  <c r="K143" i="29"/>
  <c r="K136" i="29"/>
  <c r="K118" i="29"/>
  <c r="K36" i="29"/>
  <c r="K112" i="29"/>
  <c r="K46" i="29"/>
  <c r="K106" i="29"/>
  <c r="K43" i="29"/>
  <c r="K41" i="29"/>
  <c r="J168" i="29"/>
  <c r="K124" i="29"/>
  <c r="K82" i="29"/>
  <c r="K107" i="29"/>
  <c r="K47" i="29"/>
  <c r="K42" i="29"/>
  <c r="K88" i="29"/>
  <c r="K151" i="29"/>
  <c r="K148" i="29"/>
  <c r="K100" i="29"/>
  <c r="K140" i="29"/>
  <c r="K154" i="29"/>
  <c r="I39" i="39"/>
  <c r="I40" i="39" s="1"/>
  <c r="K130" i="29"/>
  <c r="J169" i="29" l="1"/>
  <c r="J170" i="29" s="1"/>
  <c r="H169" i="29"/>
  <c r="H170" i="29" s="1"/>
  <c r="I169" i="29"/>
  <c r="I170" i="29" s="1"/>
  <c r="K168" i="29"/>
  <c r="G27" i="54"/>
  <c r="J27" i="54" s="1"/>
  <c r="N27" i="54" s="1"/>
  <c r="P27" i="54" s="1"/>
  <c r="G32" i="54"/>
  <c r="J32" i="54" s="1"/>
  <c r="N32" i="54" s="1"/>
  <c r="P32" i="54" s="1"/>
  <c r="G30" i="54"/>
  <c r="J30" i="54" s="1"/>
  <c r="N30" i="54" s="1"/>
  <c r="P30" i="54" s="1"/>
  <c r="G16" i="54"/>
  <c r="J16" i="54" s="1"/>
  <c r="N16" i="54" s="1"/>
  <c r="P16" i="54" s="1"/>
  <c r="G21" i="54"/>
  <c r="J21" i="54" s="1"/>
  <c r="N21" i="54" s="1"/>
  <c r="P21" i="54" s="1"/>
  <c r="G11" i="54"/>
  <c r="J11" i="54" s="1"/>
  <c r="N11" i="54" s="1"/>
  <c r="P11" i="54" s="1"/>
  <c r="G15" i="54"/>
  <c r="J15" i="54" s="1"/>
  <c r="N15" i="54" s="1"/>
  <c r="P15" i="54" s="1"/>
  <c r="G31" i="54"/>
  <c r="J31" i="54" s="1"/>
  <c r="N31" i="54" s="1"/>
  <c r="P31" i="54" s="1"/>
  <c r="G25" i="54"/>
  <c r="J25" i="54" s="1"/>
  <c r="N25" i="54" s="1"/>
  <c r="P25" i="54" s="1"/>
  <c r="G7" i="54"/>
  <c r="J7" i="54" s="1"/>
  <c r="G20" i="54"/>
  <c r="J20" i="54" s="1"/>
  <c r="N20" i="54" s="1"/>
  <c r="P20" i="54" s="1"/>
  <c r="G10" i="54"/>
  <c r="J10" i="54" s="1"/>
  <c r="N10" i="54" s="1"/>
  <c r="P10" i="54" s="1"/>
  <c r="G14" i="54"/>
  <c r="J14" i="54" s="1"/>
  <c r="N14" i="54" s="1"/>
  <c r="P14" i="54" s="1"/>
  <c r="G19" i="54"/>
  <c r="J19" i="54" s="1"/>
  <c r="N19" i="54" s="1"/>
  <c r="P19" i="54" s="1"/>
  <c r="G28" i="54"/>
  <c r="J28" i="54" s="1"/>
  <c r="N28" i="54" s="1"/>
  <c r="P28" i="54" s="1"/>
  <c r="G29" i="54"/>
  <c r="J29" i="54" s="1"/>
  <c r="N29" i="54" s="1"/>
  <c r="P29" i="54" s="1"/>
  <c r="G12" i="54"/>
  <c r="J12" i="54" s="1"/>
  <c r="N12" i="54" s="1"/>
  <c r="P12" i="54" s="1"/>
  <c r="G13" i="54"/>
  <c r="J13" i="54" s="1"/>
  <c r="N13" i="54" s="1"/>
  <c r="P13" i="54" s="1"/>
  <c r="G18" i="54"/>
  <c r="J18" i="54" s="1"/>
  <c r="N18" i="54" s="1"/>
  <c r="P18" i="54" s="1"/>
  <c r="G8" i="54"/>
  <c r="J8" i="54" s="1"/>
  <c r="N8" i="54" s="1"/>
  <c r="P8" i="54" s="1"/>
  <c r="G24" i="54"/>
  <c r="J24" i="54" s="1"/>
  <c r="N24" i="54" s="1"/>
  <c r="P24" i="54" s="1"/>
  <c r="G9" i="54"/>
  <c r="J9" i="54" s="1"/>
  <c r="N9" i="54" s="1"/>
  <c r="P9" i="54" s="1"/>
  <c r="G26" i="54"/>
  <c r="J26" i="54" s="1"/>
  <c r="N26" i="54" s="1"/>
  <c r="P26" i="54" s="1"/>
  <c r="G17" i="54"/>
  <c r="J17" i="54" s="1"/>
  <c r="N17" i="54" s="1"/>
  <c r="P17" i="54" s="1"/>
  <c r="G23" i="54"/>
  <c r="J23" i="54" s="1"/>
  <c r="N23" i="54" s="1"/>
  <c r="P23" i="54" s="1"/>
  <c r="G22" i="54"/>
  <c r="J22" i="54" s="1"/>
  <c r="N22" i="54" s="1"/>
  <c r="P22" i="54" s="1"/>
  <c r="K39" i="39"/>
  <c r="K40" i="39" s="1"/>
  <c r="N7" i="54" l="1"/>
  <c r="J33" i="54"/>
  <c r="Q36" i="54" s="1"/>
  <c r="Q34" i="54"/>
  <c r="K169" i="29"/>
  <c r="K170" i="29" s="1"/>
  <c r="P7" i="54" l="1"/>
  <c r="Q7" i="54" s="1"/>
  <c r="Q37" i="54"/>
  <c r="Q38" i="54"/>
  <c r="Q8" i="54" l="1"/>
  <c r="S7" i="54"/>
  <c r="Q9" i="54" l="1"/>
  <c r="S8" i="54"/>
  <c r="Q10" i="54" l="1"/>
  <c r="S9" i="54"/>
  <c r="T9" i="54"/>
  <c r="S10" i="54" l="1"/>
  <c r="Q11" i="54"/>
  <c r="T10" i="54"/>
  <c r="S11" i="54" l="1"/>
  <c r="Q12" i="54"/>
  <c r="T11" i="54"/>
  <c r="S12" i="54" l="1"/>
  <c r="Q13" i="54"/>
  <c r="T12" i="54"/>
  <c r="S13" i="54" l="1"/>
  <c r="Q14" i="54"/>
  <c r="T13" i="54"/>
  <c r="S14" i="54" l="1"/>
  <c r="Q15" i="54"/>
  <c r="T14" i="54"/>
  <c r="Q16" i="54" l="1"/>
  <c r="S15" i="54"/>
  <c r="T15" i="54"/>
  <c r="S16" i="54" l="1"/>
  <c r="Q17" i="54"/>
  <c r="T16" i="54"/>
  <c r="S17" i="54" l="1"/>
  <c r="Q18" i="54"/>
  <c r="T17" i="54"/>
  <c r="S18" i="54" l="1"/>
  <c r="Q19" i="54"/>
  <c r="T18" i="54"/>
  <c r="Q20" i="54" l="1"/>
  <c r="S19" i="54"/>
  <c r="T19" i="54"/>
  <c r="S20" i="54" l="1"/>
  <c r="Q21" i="54"/>
  <c r="T20" i="54"/>
  <c r="S21" i="54" l="1"/>
  <c r="Q22" i="54"/>
  <c r="T21" i="54"/>
  <c r="Q23" i="54" l="1"/>
  <c r="S22" i="54"/>
  <c r="T22" i="54"/>
  <c r="S23" i="54" l="1"/>
  <c r="Q24" i="54"/>
  <c r="T23" i="54"/>
  <c r="S24" i="54" l="1"/>
  <c r="Q25" i="54"/>
  <c r="T24" i="54"/>
  <c r="S25" i="54" l="1"/>
  <c r="Q26" i="54"/>
  <c r="T25" i="54"/>
  <c r="S26" i="54" l="1"/>
  <c r="Q27" i="54"/>
  <c r="T26" i="54"/>
  <c r="Q28" i="54" l="1"/>
  <c r="S27" i="54"/>
  <c r="T27" i="54"/>
  <c r="S28" i="54" l="1"/>
  <c r="Q29" i="54"/>
  <c r="T28" i="54"/>
  <c r="Q30" i="54" l="1"/>
  <c r="S29" i="54"/>
  <c r="T29" i="54"/>
  <c r="Q31" i="54" l="1"/>
  <c r="S30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Framara Tisa Putri</author>
    <author>user</author>
  </authors>
  <commentList>
    <comment ref="D5" authorId="0" shapeId="0" xr:uid="{0B8084EB-25DD-4A7F-A6F0-D1D39F121D24}">
      <text>
        <r>
          <rPr>
            <sz val="9"/>
            <color indexed="81"/>
            <rFont val="Tahoma"/>
            <family val="2"/>
          </rPr>
          <t>Berdasarkan PSA Januari  2022</t>
        </r>
      </text>
    </comment>
    <comment ref="B11" authorId="1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<sst xmlns="http://schemas.openxmlformats.org/spreadsheetml/2006/main" count="4989" uniqueCount="1649">
  <si>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</si>
  <si>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</si>
  <si>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</si>
  <si>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</si>
  <si>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</si>
  <si>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</si>
  <si>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</si>
  <si>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</si>
  <si>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</si>
  <si>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</si>
  <si>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</si>
  <si>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</si>
  <si>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</si>
  <si>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</si>
  <si>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</si>
  <si>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</si>
  <si>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</si>
  <si>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</si>
  <si>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</si>
  <si>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</si>
  <si>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</si>
  <si>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</si>
  <si>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</si>
  <si>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</si>
  <si>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</si>
  <si>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</si>
  <si>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</si>
  <si>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</si>
  <si>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</si>
  <si>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</si>
  <si>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</si>
  <si>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</si>
  <si>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</si>
  <si>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</si>
  <si>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</si>
  <si>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</si>
  <si>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</si>
  <si>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</si>
  <si>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</si>
  <si>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</si>
  <si>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</si>
  <si>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</si>
  <si>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</si>
  <si>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</si>
  <si>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</si>
  <si>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</si>
  <si>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</si>
  <si>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</si>
  <si>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</si>
  <si>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</si>
  <si>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</si>
  <si>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</si>
  <si>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</si>
  <si>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</si>
  <si>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</si>
  <si>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</si>
  <si>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</si>
  <si>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</si>
  <si>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</si>
  <si>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</si>
  <si>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</si>
  <si>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</si>
  <si>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</si>
  <si>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</si>
  <si>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</si>
  <si>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</si>
  <si>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</si>
  <si>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</si>
  <si>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</si>
  <si>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</si>
  <si>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</si>
  <si>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</si>
  <si>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</si>
  <si>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</si>
  <si>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</si>
  <si>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</si>
  <si>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</si>
  <si>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</si>
  <si>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</si>
  <si>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</si>
  <si>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</si>
  <si>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</si>
  <si>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</si>
  <si>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</si>
  <si>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</si>
  <si>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</si>
  <si>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</si>
  <si>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</si>
  <si>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</si>
  <si>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</si>
  <si>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</si>
  <si>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</si>
  <si>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</si>
  <si>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</si>
  <si>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</si>
  <si>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</si>
  <si>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</si>
  <si>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</si>
  <si>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</si>
  <si>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</si>
  <si>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</si>
  <si>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</si>
  <si>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</si>
  <si>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</si>
  <si>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</si>
  <si>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</si>
  <si>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</si>
  <si>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</si>
  <si>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</si>
  <si>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</si>
  <si>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</si>
  <si>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</si>
  <si>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</si>
  <si>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</si>
  <si>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</si>
  <si>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</si>
  <si>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</si>
  <si>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</si>
  <si>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</si>
  <si>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</si>
  <si>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</si>
  <si>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</si>
  <si>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</si>
  <si>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</si>
  <si>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</si>
  <si>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</si>
  <si>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</si>
  <si>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</si>
  <si>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</si>
  <si>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</si>
  <si>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</si>
  <si>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</si>
  <si>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</si>
  <si>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</si>
  <si>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</si>
  <si>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</si>
  <si>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</si>
  <si>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</si>
  <si>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</si>
  <si>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</si>
  <si>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</si>
  <si>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</si>
  <si>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</si>
  <si>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</si>
  <si>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</si>
  <si>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</si>
  <si>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</si>
  <si>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</si>
  <si>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</si>
  <si>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</si>
  <si>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</si>
  <si>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</si>
  <si>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</si>
  <si>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</si>
  <si>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</si>
  <si>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</si>
  <si>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</si>
  <si>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</si>
  <si>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</si>
  <si>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</si>
  <si>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</si>
  <si>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</si>
  <si>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</si>
  <si>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</si>
  <si>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</si>
  <si>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</si>
  <si>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</si>
  <si>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</si>
  <si>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</si>
  <si>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</si>
  <si>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</si>
  <si>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</si>
  <si>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</si>
  <si>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</si>
  <si>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</si>
  <si>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</si>
  <si>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</si>
  <si>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</si>
  <si>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</si>
  <si>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</si>
  <si>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</si>
  <si>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</si>
  <si>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</si>
  <si>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</si>
  <si>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</si>
  <si>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</si>
  <si>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</si>
  <si>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</si>
  <si>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</si>
  <si>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</si>
  <si>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</si>
  <si>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</si>
  <si>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</si>
  <si>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</si>
  <si>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</si>
  <si>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</si>
  <si>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</si>
  <si>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</si>
  <si>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</si>
  <si>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</si>
  <si>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</si>
  <si>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</si>
  <si>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</si>
  <si>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</si>
  <si>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</si>
  <si>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</si>
  <si>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</si>
  <si>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</si>
  <si>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</si>
  <si>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</si>
  <si>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</si>
  <si>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</si>
  <si>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</si>
  <si>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</si>
  <si>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</si>
  <si>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</si>
  <si>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</si>
  <si>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</si>
  <si>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</si>
  <si>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</si>
  <si>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</si>
  <si>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</si>
  <si>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</si>
  <si>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</si>
  <si>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</si>
  <si>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</si>
  <si>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</si>
  <si>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</si>
  <si>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</si>
  <si>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</si>
  <si>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</si>
  <si>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</si>
  <si>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</si>
  <si>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</si>
  <si>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</si>
  <si>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</si>
  <si>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</si>
  <si>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</si>
  <si>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</si>
  <si>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</si>
  <si>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</si>
  <si>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</si>
  <si>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</si>
  <si>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</si>
  <si>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</si>
  <si>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</si>
  <si>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</si>
  <si>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</si>
  <si>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</si>
  <si>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</si>
  <si>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</si>
  <si>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</si>
  <si>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</si>
  <si>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</si>
  <si>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</si>
  <si>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</si>
  <si>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</si>
  <si>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</si>
  <si>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</si>
  <si>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</si>
  <si>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</si>
  <si>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</si>
  <si>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</si>
  <si>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</si>
  <si>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</si>
  <si>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</si>
  <si>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</si>
  <si>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</si>
  <si>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</si>
  <si>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</si>
  <si>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</si>
  <si>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</si>
  <si>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</si>
  <si>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</si>
  <si>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</si>
  <si>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</si>
  <si>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</si>
  <si>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</si>
  <si>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</si>
  <si>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</si>
  <si>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</si>
  <si>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</si>
  <si>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</si>
  <si>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</si>
  <si>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</si>
  <si>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</si>
  <si>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</si>
  <si>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</si>
  <si>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</si>
  <si>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</si>
  <si>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</si>
  <si>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</si>
  <si>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</si>
  <si>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</si>
  <si>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</si>
  <si>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</si>
  <si>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</si>
  <si>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</si>
  <si>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</si>
  <si>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</si>
  <si>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</si>
  <si>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</si>
  <si>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</si>
  <si>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</si>
  <si>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</si>
  <si>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</si>
  <si>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</si>
  <si>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</si>
  <si>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</si>
  <si>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</si>
  <si>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</si>
  <si>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</si>
  <si>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</si>
  <si>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</si>
  <si>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</si>
  <si>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</si>
  <si>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</si>
  <si>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</si>
  <si>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</si>
  <si>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</si>
  <si>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</si>
  <si>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</si>
  <si>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</si>
  <si>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</si>
  <si>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</si>
  <si>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</si>
  <si>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</si>
  <si>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</si>
  <si>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</si>
  <si>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</si>
  <si>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</si>
  <si>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</si>
  <si>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</si>
  <si>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</si>
  <si>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</si>
  <si>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</si>
  <si>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</si>
  <si>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</si>
  <si>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</si>
  <si>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</si>
  <si>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</si>
  <si>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</si>
  <si>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</si>
  <si>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</si>
  <si>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</si>
  <si>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</si>
  <si>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</si>
  <si>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</si>
  <si>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</si>
  <si>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</si>
  <si>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</si>
  <si>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</si>
  <si>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</si>
  <si>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</si>
  <si>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</si>
  <si>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</si>
  <si>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</si>
  <si>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</si>
  <si>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</si>
  <si>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</si>
  <si>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</si>
  <si>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</si>
  <si>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</si>
  <si>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</si>
  <si>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</si>
  <si>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</si>
  <si>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</si>
  <si>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</si>
  <si>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</si>
  <si>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</si>
  <si>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</si>
  <si>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</si>
  <si>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</si>
  <si>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</si>
  <si>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</si>
  <si>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</si>
  <si>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</si>
  <si>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</si>
  <si>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</si>
  <si>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</si>
  <si>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</si>
  <si>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</si>
  <si>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</si>
  <si>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</si>
  <si>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</si>
  <si>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</si>
  <si>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</si>
  <si>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</si>
  <si>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</si>
  <si>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</si>
  <si>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</si>
  <si>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</si>
  <si>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</si>
  <si>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</si>
  <si>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</si>
  <si>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</si>
  <si>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</si>
  <si>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</si>
  <si>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</si>
  <si>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</si>
  <si>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</si>
  <si>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</si>
  <si>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</si>
  <si>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</si>
  <si>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</si>
  <si>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</si>
  <si>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</si>
  <si>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</si>
  <si>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</si>
  <si>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</si>
  <si>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</si>
  <si>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</si>
  <si>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</si>
  <si>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</si>
  <si>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</si>
  <si>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</si>
  <si>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</si>
  <si>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</si>
  <si>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</si>
  <si>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</si>
  <si>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</si>
  <si>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</si>
  <si>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</si>
  <si>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</si>
  <si>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</si>
  <si>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</si>
  <si>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</si>
  <si>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</si>
  <si>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</si>
  <si>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</si>
  <si>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</si>
  <si>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</si>
  <si>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</si>
  <si>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</si>
  <si>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</si>
  <si>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</si>
  <si>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</si>
  <si>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</si>
  <si>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</si>
  <si>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</si>
  <si>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</si>
  <si>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</si>
  <si>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</si>
  <si>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</si>
  <si>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</si>
  <si>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</si>
  <si>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</si>
  <si>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</si>
  <si>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</si>
  <si>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</si>
  <si>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</si>
  <si>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</si>
  <si>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</si>
  <si>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</si>
  <si>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</si>
  <si>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</si>
  <si>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</si>
  <si>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</si>
  <si>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</si>
  <si>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</si>
  <si>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</si>
  <si>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</si>
  <si>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</si>
  <si>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</si>
  <si>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</si>
  <si>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</si>
  <si>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</si>
  <si>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</si>
  <si>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</si>
  <si>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</si>
  <si>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</si>
  <si>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</si>
  <si>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</si>
  <si>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</si>
  <si>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</si>
  <si>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</si>
  <si>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</si>
  <si>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</si>
  <si>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</si>
  <si>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</si>
  <si>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</si>
  <si>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</si>
  <si>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</si>
  <si>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</si>
  <si>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</si>
  <si>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</si>
  <si>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</si>
  <si>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</si>
  <si>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</si>
  <si>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</si>
  <si>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</si>
  <si>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</si>
  <si>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</si>
  <si>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</si>
  <si>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</si>
  <si>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</si>
  <si>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</si>
  <si>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</si>
  <si>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</si>
  <si>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</si>
  <si>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</si>
  <si>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</si>
  <si>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</si>
  <si>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</si>
  <si>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</si>
  <si>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</si>
  <si>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</si>
  <si>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</si>
  <si>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</si>
  <si>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</si>
  <si>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</si>
  <si>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</si>
  <si>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</si>
  <si>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</si>
  <si>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</si>
  <si>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</si>
  <si>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</si>
  <si>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</si>
  <si>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</si>
  <si>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</si>
  <si>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</si>
  <si>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</si>
  <si>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</si>
  <si>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</si>
  <si>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</si>
  <si>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</si>
  <si>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</si>
  <si>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</si>
  <si>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</si>
  <si>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</si>
  <si>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</si>
  <si>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</si>
  <si>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</si>
  <si>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</si>
  <si>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</si>
  <si>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</si>
  <si>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</si>
  <si>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</si>
  <si>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</si>
  <si>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</si>
  <si>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</si>
  <si>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</si>
  <si>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</si>
  <si>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</si>
  <si>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</si>
  <si>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</si>
  <si>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</si>
  <si>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</si>
  <si>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</si>
  <si>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</si>
  <si>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</si>
  <si>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</si>
  <si>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</si>
  <si>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</si>
  <si>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</si>
  <si>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</si>
  <si>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</si>
  <si>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</si>
  <si>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</si>
  <si>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</si>
  <si>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Disconnecting Switch 20 KV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</si>
  <si>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</si>
  <si>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</si>
  <si>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</si>
  <si>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</si>
  <si>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</si>
  <si>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</si>
  <si>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</si>
  <si>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</si>
  <si>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</si>
  <si>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</si>
  <si>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</si>
  <si>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</si>
  <si>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</si>
  <si>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</si>
  <si>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</si>
  <si>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</si>
  <si>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</si>
  <si>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</si>
  <si>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</si>
  <si>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</si>
  <si>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</si>
  <si>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</si>
  <si>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</si>
  <si>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</si>
  <si>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Ring-35 mm²</t>
  </si>
  <si>
    <t>Sepatu Kabel AL/CU Ring-50 mm²</t>
  </si>
  <si>
    <t>Sepatu Kabel AL/CU Ring-70 mm²</t>
  </si>
  <si>
    <t>Sepatu Kabel AL/CU Ring-95 mm²</t>
  </si>
  <si>
    <t>Sepatu Kabel AL/CU Ring-120 mm²</t>
  </si>
  <si>
    <t>Sepatu Kabel AL/CU Ring-150 mm²</t>
  </si>
  <si>
    <t>Sepatu Kabel AL/CU Ring-185 mm²</t>
  </si>
  <si>
    <t>Sepatu Kabel AL/CU Ring-240 mm²</t>
  </si>
  <si>
    <t>Sepatu Kabel AL/CU Ring-300 mm²</t>
  </si>
  <si>
    <t>Sepatu Kabel AL/CU Kepala-35 mm²</t>
  </si>
  <si>
    <t>Sepatu Kabel AL/CU Kepala-50 mm²</t>
  </si>
  <si>
    <t>Sepatu Kabel AL/CU Kepala-70 mm²</t>
  </si>
  <si>
    <t>Sepatu Kabel AL/CU Kepala-95 mm²</t>
  </si>
  <si>
    <t>Sepatu Kabel AL/CU Kepala-120 mm²</t>
  </si>
  <si>
    <t>Sepatu Kabel AL/CU Kepala-150 mm²</t>
  </si>
  <si>
    <t>Sepatu Kabel AL/CU Kepala-185 mm²</t>
  </si>
  <si>
    <t>Sepatu Kabel AL/CU Kepala-240 mm²</t>
  </si>
  <si>
    <t>Sepatu Kabel AL/CU 2 Lubang 150 mm²</t>
  </si>
  <si>
    <t>Sepatu Kabel AL/CU 2 Lubang 240 mm²</t>
  </si>
  <si>
    <t>Sepatu Kabel AL/AL-25 mm²</t>
  </si>
  <si>
    <t>Sepatu Kabel AL/AL-50 mm²</t>
  </si>
  <si>
    <t>Sepatu Kabel AL/AL-70 mm²</t>
  </si>
  <si>
    <t>Sepatu Kabel AL/AL-95 mm²</t>
  </si>
  <si>
    <t>Sepatu Kabel AL/AL-120 mm²</t>
  </si>
  <si>
    <t>Sepatu Kabel AL/AL-150 mm²</t>
  </si>
  <si>
    <t>Sepatu Kabel AL/AL-240 mm²</t>
  </si>
  <si>
    <t>Sepatu Kabel CU/CU-25 mm²</t>
  </si>
  <si>
    <t>Sepatu Kabel CU/CU-35 mm²</t>
  </si>
  <si>
    <t>Sepatu Kabel CU/CU-50 mm²</t>
  </si>
  <si>
    <t>Sepatu Kabel CU/CU-70 mm²</t>
  </si>
  <si>
    <t>Sepatu Kabel CU/CU-95 mm²</t>
  </si>
  <si>
    <t>Sepatu Kabel CU/CU-150 mm²</t>
  </si>
  <si>
    <t>Sepatu Kabel CU/CU-240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</si>
  <si>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</si>
  <si>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</si>
  <si>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</si>
  <si>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</si>
  <si>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</si>
  <si>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</si>
  <si>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</si>
  <si>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</si>
  <si>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</si>
  <si>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</si>
  <si>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</si>
  <si>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</si>
  <si>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</si>
  <si>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</si>
  <si>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</si>
  <si>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</si>
  <si>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</si>
  <si>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</si>
  <si>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</si>
  <si>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</si>
  <si>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</si>
  <si>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</si>
  <si>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</si>
  <si>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</si>
  <si>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</si>
  <si>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</si>
  <si>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</si>
  <si>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</si>
  <si>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</si>
  <si>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</si>
  <si>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</si>
  <si>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</si>
  <si>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</si>
  <si>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</si>
  <si>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</si>
  <si>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</si>
  <si>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</si>
  <si>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</si>
  <si>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</si>
  <si>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</si>
  <si>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</si>
  <si>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</si>
  <si>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</si>
  <si>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</si>
  <si>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</si>
  <si>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</si>
  <si>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</si>
  <si>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</si>
  <si>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</si>
  <si>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</si>
  <si>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</si>
  <si>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</si>
  <si>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</si>
  <si>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</si>
  <si>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</si>
  <si>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</si>
  <si>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</si>
  <si>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</si>
  <si>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</si>
  <si>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</si>
  <si>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</si>
  <si>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</si>
  <si>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</si>
  <si>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</si>
  <si>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</si>
  <si>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</si>
  <si>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</si>
  <si>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</si>
  <si>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</si>
  <si>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</si>
  <si>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</si>
  <si>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</si>
  <si>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</si>
  <si>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</si>
  <si>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</si>
  <si>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</si>
  <si>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</si>
  <si>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</si>
  <si>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</si>
  <si>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</si>
  <si>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</si>
  <si>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</si>
  <si>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</si>
  <si>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</si>
  <si>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</si>
  <si>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</si>
  <si>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</si>
  <si>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</si>
  <si>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</si>
  <si>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</si>
  <si>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</si>
  <si>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</si>
  <si>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</si>
  <si>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</si>
  <si>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</si>
  <si>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</si>
  <si>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</si>
  <si>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</si>
  <si>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</si>
  <si>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</si>
  <si>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</si>
  <si>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</si>
  <si>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</si>
  <si>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</si>
  <si>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</si>
  <si>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</si>
  <si>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</si>
  <si>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</si>
  <si>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</si>
  <si>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</si>
  <si>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</si>
  <si>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</si>
  <si>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</si>
  <si>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</si>
  <si>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</si>
  <si>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</si>
  <si>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</si>
  <si>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</si>
  <si>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</si>
  <si>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</si>
  <si>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</si>
  <si>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</si>
  <si>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</si>
  <si>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</si>
  <si>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</si>
  <si>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</si>
  <si>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</si>
  <si>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</si>
  <si>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</si>
  <si>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</si>
  <si>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</si>
  <si>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</si>
  <si>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</si>
  <si>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</si>
  <si>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</si>
  <si>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</si>
  <si>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</si>
  <si>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</si>
  <si>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</si>
  <si>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</si>
  <si>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</si>
  <si>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</si>
  <si>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</si>
  <si>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</si>
  <si>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</si>
  <si>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</si>
  <si>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</si>
  <si>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</si>
  <si>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</si>
  <si>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DC-C2-1BN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</si>
  <si>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</si>
  <si>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</si>
  <si>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</si>
  <si>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</si>
  <si>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</si>
  <si>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</si>
  <si>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</si>
  <si>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</si>
  <si>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</si>
  <si>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</si>
  <si>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</si>
  <si>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</si>
  <si>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</si>
  <si>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</si>
  <si>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</si>
  <si>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</si>
  <si>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</si>
  <si>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</si>
  <si>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</si>
  <si>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</si>
  <si>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</si>
  <si>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</si>
  <si>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</si>
  <si>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</si>
  <si>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</si>
  <si>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</si>
  <si>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</si>
  <si>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</si>
  <si>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</si>
  <si>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</si>
  <si>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</si>
  <si>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</si>
  <si>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</si>
  <si>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</si>
  <si>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</si>
  <si>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</si>
  <si>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</si>
  <si>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</si>
  <si>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</si>
  <si>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</si>
  <si>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</si>
  <si>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</si>
  <si>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</si>
  <si>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</si>
  <si>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</si>
  <si>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</si>
  <si>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</si>
  <si>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</si>
  <si>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</si>
  <si>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</si>
  <si>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</si>
  <si>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</si>
  <si>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</si>
  <si>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</si>
  <si>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</si>
  <si>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</si>
  <si>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</si>
  <si>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</si>
  <si>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200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</si>
  <si>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</si>
  <si>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</si>
  <si>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</si>
  <si>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</si>
  <si>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</si>
  <si>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</si>
  <si>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</si>
  <si>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</si>
  <si>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</si>
  <si>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</si>
  <si>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</si>
  <si>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</si>
  <si>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</si>
  <si>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</si>
  <si>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</si>
  <si>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</si>
  <si>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</si>
  <si>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</si>
  <si>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</si>
  <si>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</si>
  <si>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</si>
  <si>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</si>
  <si>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</si>
  <si>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</si>
  <si>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</si>
  <si>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</si>
  <si>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</si>
  <si>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</si>
  <si>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</si>
  <si>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</si>
  <si>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</si>
  <si>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</si>
  <si>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</si>
  <si>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</si>
  <si>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</si>
  <si>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</si>
  <si>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</si>
  <si>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</si>
  <si>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</si>
  <si>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</si>
  <si>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</si>
  <si>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</si>
  <si>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</si>
  <si>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</si>
  <si>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</si>
  <si>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</si>
  <si>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</si>
  <si>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</si>
  <si>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</si>
  <si>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</si>
  <si>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</si>
  <si>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</si>
  <si>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</si>
  <si>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</si>
  <si>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</si>
  <si>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</si>
  <si>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</si>
  <si>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</si>
  <si>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</si>
  <si>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</si>
  <si>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</si>
  <si>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</si>
  <si>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</si>
  <si>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</si>
  <si>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</si>
  <si>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</si>
  <si>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</si>
  <si>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</si>
  <si>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</si>
  <si>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</si>
  <si>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</si>
  <si>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</si>
  <si>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</si>
  <si>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</si>
  <si>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</si>
  <si>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</si>
  <si>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</si>
  <si>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</si>
  <si>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</si>
  <si>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</si>
  <si>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</si>
  <si>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</si>
  <si>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</si>
  <si>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</si>
  <si>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</si>
  <si>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</si>
  <si>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</si>
  <si>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</si>
  <si>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</si>
  <si>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</si>
  <si>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</si>
  <si>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</si>
  <si>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</si>
  <si>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</si>
  <si>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</si>
  <si>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</si>
  <si>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</si>
  <si>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</si>
  <si>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</si>
  <si>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</si>
  <si>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</si>
  <si>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</si>
  <si>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</si>
  <si>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</si>
  <si>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</si>
  <si>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</si>
  <si>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</si>
  <si>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</si>
  <si>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</si>
  <si>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</si>
  <si>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</si>
  <si>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</si>
  <si>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</si>
  <si>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</si>
  <si>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</si>
  <si>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</si>
  <si>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</si>
  <si>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</si>
  <si>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</si>
  <si>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</si>
  <si>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</si>
  <si>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</si>
  <si>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</si>
  <si>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</si>
  <si>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</si>
  <si>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</si>
  <si>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</si>
  <si>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</si>
  <si>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</si>
  <si>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</si>
  <si>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</si>
  <si>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</si>
  <si>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</si>
  <si>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</si>
  <si>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</si>
  <si>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</si>
  <si>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</si>
  <si>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</si>
  <si>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</si>
  <si>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</si>
  <si>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</si>
  <si>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</si>
  <si>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</si>
  <si>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</si>
  <si>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</si>
  <si>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</si>
  <si>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</si>
  <si>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</si>
  <si>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</si>
  <si>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</si>
  <si>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</si>
  <si>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</si>
  <si>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</si>
  <si>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</si>
  <si>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</si>
  <si>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</si>
  <si>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</si>
  <si>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</si>
  <si>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</si>
  <si>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</si>
  <si>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</si>
  <si>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</si>
  <si>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</si>
  <si>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</si>
  <si>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</si>
  <si>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</si>
  <si>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</si>
  <si>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</si>
  <si>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</si>
  <si>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</si>
  <si>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</si>
  <si>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</si>
  <si>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</si>
  <si>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</si>
  <si>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</si>
  <si>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</si>
  <si>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</si>
  <si>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</si>
  <si>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</si>
  <si>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</si>
  <si>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</si>
  <si>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</si>
  <si>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</si>
  <si>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</si>
  <si>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</si>
  <si>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</si>
  <si>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</si>
  <si>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</si>
  <si>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</si>
  <si>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</si>
  <si>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</si>
  <si>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</si>
  <si>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</si>
  <si>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</si>
  <si>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</si>
  <si>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</si>
  <si>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</si>
  <si>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</si>
  <si>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</si>
  <si>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</si>
  <si>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</si>
  <si>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</si>
  <si>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</si>
  <si>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</si>
  <si>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</si>
  <si>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</si>
  <si>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</si>
  <si>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</si>
  <si>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</si>
  <si>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</si>
  <si>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</si>
  <si>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</si>
  <si>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</si>
  <si>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</si>
  <si>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</si>
  <si>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</si>
  <si>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</si>
  <si>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</si>
  <si>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</si>
  <si>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</si>
  <si>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</si>
  <si>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</si>
  <si>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</si>
  <si>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</si>
  <si>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</si>
  <si>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</si>
  <si>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</si>
  <si>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</si>
  <si>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</si>
  <si>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</si>
  <si>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</si>
  <si>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</si>
  <si>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</si>
  <si>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</si>
  <si>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</si>
  <si>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</si>
  <si>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</si>
  <si>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</si>
  <si>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</si>
  <si>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</si>
  <si>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</si>
  <si>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</si>
  <si>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</si>
  <si>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</si>
  <si>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</si>
  <si>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</si>
  <si>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</si>
  <si>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</si>
  <si>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</si>
  <si>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</si>
  <si>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</si>
  <si>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</si>
  <si>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</si>
  <si>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</si>
  <si>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</si>
  <si>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</si>
  <si>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</si>
  <si>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</si>
  <si>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</si>
  <si>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</si>
  <si>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Isolator Tarik ( Porcelain ) 20 KV + Primary Dead End Clamp 70-150 mm²</t>
  </si>
  <si>
    <t>Isolator Tarik ( Porcelain ) 20 KV + Primary Dead End Clamp 150-240 mm²</t>
  </si>
  <si>
    <t>Isolator Tarik ( Polymer ) 20 KV + Primary Dead End Clamp 70-150 mm²</t>
  </si>
  <si>
    <t>Isolator Tarik ( Polymer ) 20 KV + Primary Dead End Clamp 150-240 mm²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</si>
  <si>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</si>
  <si>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</si>
  <si>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</si>
  <si>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</si>
  <si>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</si>
  <si>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</si>
  <si>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</si>
  <si>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</si>
  <si>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</si>
  <si>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</si>
  <si>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</si>
  <si>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</si>
  <si>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</si>
  <si>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</si>
  <si>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</si>
  <si>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</si>
  <si>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</si>
  <si>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</si>
  <si>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</si>
  <si>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</si>
  <si>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</si>
  <si>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</si>
  <si>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</si>
  <si>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</si>
  <si>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</si>
  <si>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</si>
  <si>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</si>
  <si>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</si>
  <si>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</si>
  <si>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</si>
  <si>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</si>
  <si>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</si>
  <si>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</si>
  <si>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</si>
  <si>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</si>
  <si>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</si>
  <si>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</si>
  <si>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</si>
  <si>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</si>
  <si>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</si>
  <si>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</si>
  <si>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</si>
  <si>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</si>
  <si>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</si>
  <si>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</si>
  <si>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</si>
  <si>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</si>
  <si>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</si>
  <si>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</si>
  <si>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</si>
  <si>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</si>
  <si>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</si>
  <si>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</si>
  <si>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</si>
  <si>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</si>
  <si>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</si>
  <si>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</si>
  <si>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</si>
  <si>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</si>
  <si>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</si>
  <si>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</si>
  <si>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</si>
  <si>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</si>
  <si>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</si>
  <si>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</si>
  <si>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</si>
  <si>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</si>
  <si>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</si>
  <si>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</si>
  <si>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</si>
  <si>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</si>
  <si>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</si>
  <si>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</si>
  <si>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</si>
  <si>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</si>
  <si>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</si>
  <si>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</si>
  <si>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</si>
  <si>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</si>
  <si>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</si>
  <si>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</si>
  <si>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</si>
  <si>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</si>
  <si>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</si>
  <si>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</si>
  <si>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</si>
  <si>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</si>
  <si>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</si>
  <si>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</si>
  <si>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</si>
  <si>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</si>
  <si>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</si>
  <si>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</si>
  <si>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</si>
  <si>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</si>
  <si>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</si>
  <si>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</si>
  <si>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</si>
  <si>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</si>
  <si>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</si>
  <si>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</si>
  <si>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200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</si>
  <si>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</si>
  <si>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</si>
  <si>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</si>
  <si>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</si>
  <si>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</si>
  <si>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Sepatu Kabel AL/AL-35 mm²</t>
  </si>
  <si>
    <t>Sepatu Kabel AL/AL-185 mm²</t>
  </si>
  <si>
    <t>Sepatu Kabel CU/CU-120 mm²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</si>
  <si>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</si>
  <si>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</si>
  <si>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</si>
  <si>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</si>
  <si>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</si>
  <si>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</si>
  <si>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</si>
  <si>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</si>
  <si>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</si>
  <si>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</si>
  <si>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</si>
  <si>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</si>
  <si>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</si>
  <si>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</si>
  <si>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</si>
  <si>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</si>
  <si>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</si>
  <si>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</si>
  <si>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</si>
  <si>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</si>
  <si>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</si>
  <si>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</si>
  <si>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</si>
  <si>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</si>
  <si>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</si>
  <si>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</si>
  <si>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</si>
  <si>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</si>
  <si>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</si>
  <si>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</si>
  <si>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</si>
  <si>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</si>
  <si>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</si>
  <si>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</si>
  <si>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</si>
  <si>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</si>
  <si>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</si>
  <si>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</si>
  <si>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</si>
  <si>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</si>
  <si>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</si>
  <si>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</si>
  <si>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</si>
  <si>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</si>
  <si>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</si>
  <si>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</si>
  <si>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</si>
  <si>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</si>
  <si>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</si>
  <si>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</si>
  <si>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</si>
  <si>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</si>
  <si>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</si>
  <si>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</si>
  <si>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</si>
  <si>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</si>
  <si>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</si>
  <si>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</si>
  <si>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</si>
  <si>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</si>
  <si>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</si>
  <si>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</si>
  <si>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</si>
  <si>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</si>
  <si>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</si>
  <si>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</si>
  <si>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</si>
  <si>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</si>
  <si>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</si>
  <si>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</si>
  <si>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</si>
  <si>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</si>
  <si>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</si>
  <si>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</si>
  <si>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</si>
  <si>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</si>
  <si>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</si>
  <si>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</si>
  <si>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</si>
  <si>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</si>
  <si>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</si>
  <si>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</si>
  <si>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</si>
  <si>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</si>
  <si>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</si>
  <si>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</si>
  <si>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</si>
  <si>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</si>
  <si>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</si>
  <si>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</si>
  <si>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</si>
  <si>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</si>
  <si>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</si>
  <si>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</si>
  <si>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</si>
  <si>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</si>
  <si>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</si>
  <si>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</si>
  <si>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</si>
  <si>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</si>
  <si>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</si>
  <si>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</si>
  <si>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</si>
  <si>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</si>
  <si>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</si>
  <si>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</si>
  <si>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</si>
  <si>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</si>
  <si>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</si>
  <si>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</si>
  <si>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</si>
  <si>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</si>
  <si>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</si>
  <si>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</si>
  <si>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</si>
  <si>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</si>
  <si>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</si>
  <si>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</si>
  <si>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</si>
  <si>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</si>
  <si>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</si>
  <si>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</si>
  <si>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</si>
  <si>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</si>
  <si>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</si>
  <si>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</si>
  <si>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</si>
  <si>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</si>
  <si>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</si>
  <si>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</si>
  <si>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</si>
  <si>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</si>
  <si>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</si>
  <si>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</si>
  <si>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</si>
  <si>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</si>
  <si>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</si>
  <si>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</si>
  <si>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</si>
  <si>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</si>
  <si>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</si>
  <si>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</si>
  <si>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</si>
  <si>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</si>
  <si>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</si>
  <si>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</si>
  <si>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</si>
  <si>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</si>
  <si>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</si>
  <si>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</si>
  <si>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</si>
  <si>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</si>
  <si>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</si>
  <si>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</si>
  <si>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</si>
  <si>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</si>
  <si>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</si>
  <si>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</si>
  <si>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</si>
  <si>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</si>
  <si>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</si>
  <si>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</si>
  <si>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</si>
  <si>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</si>
  <si>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</si>
  <si>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</si>
  <si>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</si>
  <si>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</si>
  <si>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</si>
  <si>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</si>
  <si>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</si>
  <si>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</si>
  <si>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</si>
  <si>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</si>
  <si>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</si>
  <si>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</si>
  <si>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</si>
  <si>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</si>
  <si>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</si>
  <si>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</si>
  <si>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</si>
  <si>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</si>
  <si>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</si>
  <si>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</si>
  <si>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</si>
  <si>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</si>
  <si>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</si>
  <si>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</si>
  <si>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</si>
  <si>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</si>
  <si>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</si>
  <si>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</si>
  <si>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</si>
  <si>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</si>
  <si>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</si>
  <si>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</si>
  <si>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</si>
  <si>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</si>
  <si>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</si>
  <si>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</si>
  <si>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</si>
  <si>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</si>
  <si>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</si>
  <si>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</si>
  <si>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</si>
  <si>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</si>
  <si>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</si>
  <si>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</si>
  <si>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</si>
  <si>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</si>
  <si>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</si>
  <si>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</si>
  <si>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</si>
  <si>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</si>
  <si>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</si>
  <si>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</si>
  <si>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</si>
  <si>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</si>
  <si>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</si>
  <si>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</si>
  <si>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</si>
  <si>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</si>
  <si>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</si>
  <si>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</si>
  <si>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</si>
  <si>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</si>
  <si>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</si>
  <si>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RAB SKK 2021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</si>
  <si>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</si>
  <si>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</si>
  <si>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</si>
  <si>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</si>
  <si>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</si>
  <si>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</si>
  <si>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</si>
  <si>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</si>
  <si>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</si>
  <si>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</si>
  <si>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</si>
  <si>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</si>
  <si>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</si>
  <si>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</si>
  <si>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</si>
  <si>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</si>
  <si>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PHBTR 2 Jurusan 250 A MCCB</t>
  </si>
  <si>
    <t>PHBTR 2 Jurusan 250 A LBS</t>
  </si>
  <si>
    <t>PHBTR 2 Jurusan 400 A LBS</t>
  </si>
  <si>
    <t>PHBTR 4 Jurusan 400 A LBS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</si>
  <si>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</si>
  <si>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</si>
  <si>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</si>
  <si>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</si>
  <si>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</si>
  <si>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</si>
  <si>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</si>
  <si>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</si>
  <si>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</si>
  <si>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</si>
  <si>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</si>
  <si>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</si>
  <si>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</si>
  <si>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</si>
  <si>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</si>
  <si>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</si>
  <si>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</si>
  <si>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</si>
  <si>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</si>
  <si>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</si>
  <si>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</si>
  <si>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</si>
  <si>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</si>
  <si>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</si>
  <si>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</si>
  <si>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</si>
  <si>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</si>
  <si>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</si>
  <si>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</si>
  <si>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</si>
  <si>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</si>
  <si>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</si>
  <si>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</si>
  <si>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</si>
  <si>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</si>
  <si>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</si>
  <si>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</si>
  <si>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</si>
  <si>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</si>
  <si>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</si>
  <si>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</si>
  <si>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</si>
  <si>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</si>
  <si>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</si>
  <si>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</si>
  <si>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</si>
  <si>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BP TR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</si>
  <si>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</si>
  <si>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</si>
  <si>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</si>
  <si>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</si>
  <si>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</si>
  <si>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</si>
  <si>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</si>
  <si>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</si>
  <si>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</si>
  <si>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</si>
  <si>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</si>
  <si>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</si>
  <si>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II</t>
  </si>
  <si>
    <t>PEMASANGAN APP</t>
  </si>
  <si>
    <t>Vang Net</t>
  </si>
  <si>
    <t>SAR 2022</t>
  </si>
  <si>
    <t>PPN 11%</t>
  </si>
  <si>
    <t>MANAGER PERENCANAAN</t>
  </si>
  <si>
    <t>Trafo 3 phasa 250 kVA DYn5</t>
  </si>
  <si>
    <t>NFA2X-T 3x70+1x70</t>
  </si>
  <si>
    <t>Kabel NYFGBY 2 x 16 mm²</t>
  </si>
  <si>
    <t>Sepatu Kabel AL/CU 2 Hole 70 mm²</t>
  </si>
  <si>
    <t>Sepatu Kabel AL/AL 2 Hole 70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</si>
  <si>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</si>
  <si>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</si>
  <si>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</si>
  <si>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</si>
  <si>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</si>
  <si>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</si>
  <si>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</si>
  <si>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</si>
  <si>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</si>
  <si>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</si>
  <si>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</si>
  <si>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</si>
  <si>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</si>
  <si>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</si>
  <si>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</si>
  <si>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</si>
  <si>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</si>
  <si>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</si>
  <si>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</si>
  <si>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</si>
  <si>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</si>
  <si>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</si>
  <si>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</si>
  <si>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</si>
  <si>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</si>
  <si>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</si>
  <si>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</si>
  <si>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</si>
  <si>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</si>
  <si>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</si>
  <si>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</si>
  <si>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</si>
  <si>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</si>
  <si>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</si>
  <si>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</si>
  <si>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</si>
  <si>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</si>
  <si>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</si>
  <si>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</si>
  <si>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</si>
  <si>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</si>
  <si>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</si>
  <si>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</si>
  <si>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</si>
  <si>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</si>
  <si>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</si>
  <si>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</si>
  <si>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</si>
  <si>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</si>
  <si>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</si>
  <si>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</si>
  <si>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</si>
  <si>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</si>
  <si>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</si>
  <si>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</si>
  <si>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</si>
  <si>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</si>
  <si>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</si>
  <si>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</si>
  <si>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</si>
  <si>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</si>
  <si>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</si>
  <si>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</si>
  <si>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</si>
  <si>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</si>
  <si>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</si>
  <si>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RAB HSS 2022</t>
  </si>
  <si>
    <t>Man. Perencanaan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</si>
  <si>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</si>
  <si>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</si>
  <si>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</si>
  <si>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</si>
  <si>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</si>
  <si>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</si>
  <si>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</si>
  <si>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</si>
  <si>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</si>
  <si>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</si>
  <si>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</si>
  <si>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</si>
  <si>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</si>
  <si>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</si>
  <si>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</si>
  <si>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</si>
  <si>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</si>
  <si>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Manager</t>
  </si>
  <si>
    <t>Spv. Rensis</t>
  </si>
  <si>
    <t>PEMASANGAN TIANG</t>
  </si>
  <si>
    <t>PEMASANGAN KONSTRUKSI</t>
  </si>
  <si>
    <t>III</t>
  </si>
  <si>
    <t>IV</t>
  </si>
  <si>
    <t>VALENTHINA EKA SABTI WONOHUSODO</t>
  </si>
  <si>
    <t>PEKERJAAN PEMASANGAN KONDUKTOR</t>
  </si>
  <si>
    <t>PEKERJAAN PEMBONGKARAN</t>
  </si>
  <si>
    <t>Demak, 16 September 2022</t>
  </si>
  <si>
    <t xml:space="preserve"> 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</si>
  <si>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</si>
  <si>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 xml:space="preserve">SINGLE LINE DIAGRAM LOKASI </t>
  </si>
  <si>
    <t>PWI 05</t>
  </si>
  <si>
    <t>PB PD</t>
  </si>
  <si>
    <t>CV SINAR PUTRA MANDIRI</t>
  </si>
  <si>
    <t>B2</t>
  </si>
  <si>
    <t>C12-350</t>
  </si>
  <si>
    <t>UNIT</t>
  </si>
  <si>
    <t>BTG</t>
  </si>
  <si>
    <t>G312 A</t>
  </si>
  <si>
    <t>CJ6-T</t>
  </si>
  <si>
    <t>NFA 2X,3X70</t>
  </si>
  <si>
    <t>m</t>
  </si>
  <si>
    <t>SR APP 33 KVA</t>
  </si>
  <si>
    <t>Trafo 3 Fasa 50 KVA 1 Tiang (G312-A)</t>
  </si>
  <si>
    <t xml:space="preserve">Jumper Wire : </t>
  </si>
  <si>
    <t>NFA2X-T 3 x 70 + N 50 mm²</t>
  </si>
  <si>
    <t>CM2-12</t>
  </si>
  <si>
    <t>CM2-11M</t>
  </si>
  <si>
    <t>Stainless Steel Strap 20 X 0.7 mm</t>
  </si>
  <si>
    <t>CE1-2</t>
  </si>
  <si>
    <t>F1-2</t>
  </si>
  <si>
    <t>CM2-12A</t>
  </si>
  <si>
    <t>CM2-11</t>
  </si>
  <si>
    <t>PEKERJAAN PEMASANGAN</t>
  </si>
  <si>
    <t>K2-348</t>
  </si>
  <si>
    <t>CC1-A</t>
  </si>
  <si>
    <t>ATB</t>
  </si>
  <si>
    <t>CV MAJU MAKMUR</t>
  </si>
  <si>
    <t xml:space="preserve">PETA LOKASI </t>
  </si>
  <si>
    <t>Jl. Kudus - Purwodadi PENGANTEN  KLAMBU</t>
  </si>
  <si>
    <t>PB Daya 33 KVA TOFIK (CV MAJU MAKMUR)</t>
  </si>
  <si>
    <t>Daya 33.000 VA</t>
  </si>
  <si>
    <t>-7.011070, 110.803274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</si>
</sst>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  <family val="2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sz val="26"/>
      <name val="Calibri"/>
      <family val="2"/>
      <scheme val="minor"/>
    </font>
    <font>
      <b/>
      <sz val="11"/>
      <color indexed="9"/>
      <name val="Times New Roman"/>
      <family val="1"/>
    </font>
    <font>
      <b/>
      <sz val="11"/>
      <color indexed="10"/>
      <name val="Times New Roman"/>
      <family val="1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4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92D05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</borders>
  <cellStyleXfs count="2676">
    <xf numFmtId="0" fontId="0" fillId="0" borderId="0"/>
    <xf numFmtId="172" fontId="38" fillId="0" borderId="0">
      <alignment horizontal="centerContinuous"/>
    </xf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2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3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4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6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7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10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5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19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12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7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8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3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4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0" fillId="19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60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4" fontId="32" fillId="0" borderId="0" applyFill="0" applyBorder="0" applyAlignment="0"/>
    <xf numFmtId="174" fontId="18" fillId="0" borderId="0" applyFill="0" applyBorder="0" applyAlignment="0"/>
    <xf numFmtId="175" fontId="32" fillId="0" borderId="0" applyFill="0" applyBorder="0" applyAlignment="0"/>
    <xf numFmtId="175" fontId="18" fillId="0" borderId="0" applyFill="0" applyBorder="0" applyAlignment="0"/>
    <xf numFmtId="176" fontId="32" fillId="0" borderId="0" applyFill="0" applyBorder="0" applyAlignment="0"/>
    <xf numFmtId="176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2" fillId="20" borderId="1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0" fontId="23" fillId="21" borderId="2" applyNumberFormat="0" applyAlignment="0" applyProtection="0"/>
    <xf numFmtId="167" fontId="101" fillId="0" borderId="0" applyFont="0" applyFill="0" applyBorder="0" applyAlignment="0" applyProtection="0"/>
    <xf numFmtId="0" fontId="61" fillId="0" borderId="0"/>
    <xf numFmtId="0" fontId="61" fillId="0" borderId="0"/>
    <xf numFmtId="0" fontId="61" fillId="0" borderId="0"/>
    <xf numFmtId="167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79" fontId="18" fillId="0" borderId="0" applyFont="0" applyFill="0" applyBorder="0" applyAlignment="0" applyProtection="0"/>
    <xf numFmtId="179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9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8" fontId="32" fillId="0" borderId="0" applyFont="0" applyFill="0" applyBorder="0" applyAlignment="0" applyProtection="0"/>
    <xf numFmtId="168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80" fontId="32" fillId="0" borderId="0" applyFont="0" applyFill="0" applyBorder="0" applyAlignment="0" applyProtection="0"/>
    <xf numFmtId="180" fontId="18" fillId="0" borderId="0" applyFont="0" applyFill="0" applyBorder="0" applyAlignment="0" applyProtection="0"/>
    <xf numFmtId="165" fontId="43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2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0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65" fontId="32" fillId="0" borderId="0" applyFont="0" applyFill="0" applyBorder="0" applyAlignment="0" applyProtection="0"/>
    <xf numFmtId="165" fontId="18" fillId="0" borderId="0" applyFont="0" applyFill="0" applyBorder="0" applyAlignment="0" applyProtection="0"/>
    <xf numFmtId="177" fontId="32" fillId="0" borderId="0" applyFont="0" applyFill="0" applyBorder="0" applyAlignment="0" applyProtection="0"/>
    <xf numFmtId="177" fontId="18" fillId="0" borderId="0" applyFont="0" applyFill="0" applyBorder="0" applyAlignment="0" applyProtection="0"/>
    <xf numFmtId="169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9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1" fontId="32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44" fillId="0" borderId="0" applyFont="0" applyFill="0" applyBorder="0" applyAlignment="0" applyProtection="0"/>
    <xf numFmtId="18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82" fontId="32" fillId="0" borderId="0" applyFont="0" applyFill="0" applyBorder="0" applyAlignment="0" applyProtection="0"/>
    <xf numFmtId="182" fontId="32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3" fontId="32" fillId="0" borderId="0" applyFont="0" applyFill="0" applyBorder="0" applyAlignment="0" applyProtection="0"/>
    <xf numFmtId="183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71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4" fontId="32" fillId="0" borderId="0" applyFont="0" applyFill="0" applyBorder="0" applyAlignment="0" applyProtection="0"/>
    <xf numFmtId="184" fontId="18" fillId="0" borderId="0" applyFont="0" applyFill="0" applyBorder="0" applyAlignment="0" applyProtection="0"/>
    <xf numFmtId="182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3" fillId="0" borderId="0" applyFont="0" applyFill="0" applyBorder="0" applyAlignment="0" applyProtection="0"/>
    <xf numFmtId="185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0" fontId="32" fillId="0" borderId="0" applyFont="0" applyFill="0" applyBorder="0" applyAlignment="0" applyProtection="0"/>
    <xf numFmtId="0" fontId="18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206" fontId="18" fillId="0" borderId="0" applyFont="0" applyFill="0" applyBorder="0" applyAlignment="0" applyProtection="0"/>
    <xf numFmtId="205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71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44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2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65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9" fillId="0" borderId="0" applyFont="0" applyFill="0" applyBorder="0" applyAlignment="0" applyProtection="0"/>
    <xf numFmtId="3" fontId="66" fillId="0" borderId="0" applyFont="0" applyFill="0" applyBorder="0" applyAlignment="0" applyProtection="0"/>
    <xf numFmtId="0" fontId="67" fillId="0" borderId="0" applyNumberFormat="0" applyAlignment="0">
      <alignment horizontal="left"/>
    </xf>
    <xf numFmtId="0" fontId="61" fillId="0" borderId="0"/>
    <xf numFmtId="0" fontId="61" fillId="0" borderId="0"/>
    <xf numFmtId="186" fontId="32" fillId="0" borderId="3"/>
    <xf numFmtId="186" fontId="18" fillId="0" borderId="3"/>
    <xf numFmtId="164" fontId="19" fillId="0" borderId="0" applyFont="0" applyFill="0" applyBorder="0" applyAlignment="0" applyProtection="0"/>
    <xf numFmtId="164" fontId="44" fillId="0" borderId="0" applyFont="0" applyFill="0" applyBorder="0" applyAlignment="0" applyProtection="0"/>
    <xf numFmtId="173" fontId="32" fillId="0" borderId="0" applyFont="0" applyFill="0" applyBorder="0" applyAlignment="0" applyProtection="0"/>
    <xf numFmtId="173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66" fontId="32" fillId="0" borderId="0" applyFont="0" applyFill="0" applyBorder="0" applyAlignment="0" applyProtection="0"/>
    <xf numFmtId="166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18" fillId="0" borderId="0" applyFont="0" applyFill="0" applyBorder="0" applyAlignment="0" applyProtection="0"/>
    <xf numFmtId="187" fontId="66" fillId="0" borderId="0" applyFont="0" applyFill="0" applyBorder="0" applyAlignment="0" applyProtection="0"/>
    <xf numFmtId="188" fontId="68" fillId="0" borderId="0">
      <protection locked="0"/>
    </xf>
    <xf numFmtId="14" fontId="60" fillId="0" borderId="0" applyFill="0" applyBorder="0" applyAlignment="0"/>
    <xf numFmtId="189" fontId="69" fillId="0" borderId="0">
      <protection locked="0"/>
    </xf>
    <xf numFmtId="0" fontId="70" fillId="0" borderId="0"/>
    <xf numFmtId="0" fontId="70" fillId="0" borderId="4"/>
    <xf numFmtId="0" fontId="70" fillId="0" borderId="4"/>
    <xf numFmtId="0" fontId="70" fillId="0" borderId="4"/>
    <xf numFmtId="0" fontId="70" fillId="0" borderId="4"/>
    <xf numFmtId="0" fontId="71" fillId="22" borderId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2" fillId="0" borderId="0" applyNumberFormat="0" applyAlignment="0">
      <alignment horizontal="left"/>
    </xf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73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68" fillId="0" borderId="0">
      <protection locked="0"/>
    </xf>
    <xf numFmtId="0" fontId="73" fillId="0" borderId="0">
      <protection locked="0"/>
    </xf>
    <xf numFmtId="0" fontId="73" fillId="0" borderId="0">
      <protection locked="0"/>
    </xf>
    <xf numFmtId="0" fontId="74" fillId="0" borderId="0">
      <protection locked="0"/>
    </xf>
    <xf numFmtId="190" fontId="68" fillId="0" borderId="0">
      <protection locked="0"/>
    </xf>
    <xf numFmtId="0" fontId="75" fillId="0" borderId="5"/>
    <xf numFmtId="0" fontId="75" fillId="0" borderId="5"/>
    <xf numFmtId="0" fontId="75" fillId="0" borderId="5"/>
    <xf numFmtId="0" fontId="75" fillId="0" borderId="5"/>
    <xf numFmtId="0" fontId="75" fillId="0" borderId="4"/>
    <xf numFmtId="0" fontId="75" fillId="0" borderId="4"/>
    <xf numFmtId="0" fontId="75" fillId="23" borderId="4"/>
    <xf numFmtId="0" fontId="75" fillId="23" borderId="4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76" fillId="0" borderId="0" applyNumberFormat="0"/>
    <xf numFmtId="38" fontId="37" fillId="24" borderId="0" applyNumberFormat="0" applyBorder="0" applyAlignment="0" applyProtection="0"/>
    <xf numFmtId="0" fontId="77" fillId="0" borderId="6" applyNumberFormat="0" applyAlignment="0" applyProtection="0">
      <alignment horizontal="left" vertical="center"/>
    </xf>
    <xf numFmtId="0" fontId="77" fillId="0" borderId="7">
      <alignment horizontal="left" vertical="center"/>
    </xf>
    <xf numFmtId="0" fontId="77" fillId="0" borderId="7">
      <alignment horizontal="left" vertical="center"/>
    </xf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6" fillId="0" borderId="8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10" applyNumberFormat="0" applyFill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191" fontId="73" fillId="0" borderId="0">
      <protection locked="0"/>
    </xf>
    <xf numFmtId="191" fontId="73" fillId="0" borderId="0"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6" fillId="0" borderId="0" applyNumberFormat="0" applyFill="0" applyBorder="0" applyAlignment="0" applyProtection="0">
      <alignment vertical="top"/>
      <protection locked="0"/>
    </xf>
    <xf numFmtId="0" fontId="29" fillId="7" borderId="1" applyNumberFormat="0" applyAlignment="0" applyProtection="0"/>
    <xf numFmtId="10" fontId="37" fillId="25" borderId="3" applyNumberFormat="0" applyBorder="0" applyAlignment="0" applyProtection="0"/>
    <xf numFmtId="10" fontId="37" fillId="25" borderId="3" applyNumberFormat="0" applyBorder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0" fontId="29" fillId="7" borderId="1" applyNumberFormat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0" fontId="30" fillId="0" borderId="11" applyNumberFormat="0" applyFill="0" applyAlignment="0" applyProtection="0"/>
    <xf numFmtId="192" fontId="32" fillId="0" borderId="0" applyFont="0" applyFill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0" fontId="31" fillId="26" borderId="0" applyNumberFormat="0" applyBorder="0" applyAlignment="0" applyProtection="0"/>
    <xf numFmtId="37" fontId="78" fillId="0" borderId="0"/>
    <xf numFmtId="193" fontId="32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32" fillId="0" borderId="0"/>
    <xf numFmtId="193" fontId="18" fillId="0" borderId="0"/>
    <xf numFmtId="193" fontId="18" fillId="0" borderId="0"/>
    <xf numFmtId="193" fontId="32" fillId="0" borderId="0"/>
    <xf numFmtId="172" fontId="79" fillId="0" borderId="0"/>
    <xf numFmtId="172" fontId="80" fillId="0" borderId="0"/>
    <xf numFmtId="172" fontId="80" fillId="0" borderId="0"/>
    <xf numFmtId="0" fontId="62" fillId="0" borderId="0"/>
    <xf numFmtId="0" fontId="108" fillId="0" borderId="0"/>
    <xf numFmtId="0" fontId="32" fillId="0" borderId="0"/>
    <xf numFmtId="0" fontId="18" fillId="0" borderId="0"/>
    <xf numFmtId="0" fontId="65" fillId="0" borderId="0"/>
    <xf numFmtId="0" fontId="32" fillId="0" borderId="0"/>
    <xf numFmtId="12" fontId="32" fillId="0" borderId="0"/>
    <xf numFmtId="12" fontId="1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81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65" fillId="0" borderId="0"/>
    <xf numFmtId="0" fontId="32" fillId="0" borderId="0"/>
    <xf numFmtId="0" fontId="10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19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32" fillId="0" borderId="0"/>
    <xf numFmtId="0" fontId="32" fillId="0" borderId="0"/>
    <xf numFmtId="0" fontId="63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19" fillId="0" borderId="0"/>
    <xf numFmtId="0" fontId="19" fillId="0" borderId="0"/>
    <xf numFmtId="0" fontId="32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60" fillId="0" borderId="0">
      <alignment vertical="top"/>
    </xf>
    <xf numFmtId="0" fontId="60" fillId="0" borderId="0">
      <alignment vertical="top"/>
    </xf>
    <xf numFmtId="0" fontId="19" fillId="0" borderId="0"/>
    <xf numFmtId="194" fontId="39" fillId="0" borderId="0"/>
    <xf numFmtId="0" fontId="108" fillId="0" borderId="0"/>
    <xf numFmtId="0" fontId="10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0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8" fillId="0" borderId="0"/>
    <xf numFmtId="0" fontId="18" fillId="0" borderId="0"/>
    <xf numFmtId="0" fontId="32" fillId="0" borderId="0" applyNumberFormat="0" applyFont="0" applyFill="0" applyAlignment="0" applyProtection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 applyNumberFormat="0" applyFont="0" applyFill="0" applyAlignment="0" applyProtection="0"/>
    <xf numFmtId="0" fontId="80" fillId="0" borderId="0"/>
    <xf numFmtId="0" fontId="80" fillId="0" borderId="0"/>
    <xf numFmtId="0" fontId="18" fillId="0" borderId="0" applyNumberFormat="0" applyFont="0" applyFill="0" applyAlignment="0" applyProtection="0"/>
    <xf numFmtId="0" fontId="32" fillId="0" borderId="0"/>
    <xf numFmtId="0" fontId="108" fillId="0" borderId="0"/>
    <xf numFmtId="182" fontId="80" fillId="0" borderId="0"/>
    <xf numFmtId="0" fontId="80" fillId="0" borderId="0"/>
    <xf numFmtId="195" fontId="80" fillId="0" borderId="0"/>
    <xf numFmtId="196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5" fontId="80" fillId="0" borderId="0"/>
    <xf numFmtId="0" fontId="80" fillId="0" borderId="0"/>
    <xf numFmtId="0" fontId="32" fillId="0" borderId="0"/>
    <xf numFmtId="0" fontId="18" fillId="0" borderId="0"/>
    <xf numFmtId="182" fontId="8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08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 applyNumberFormat="0" applyFont="0" applyFill="0" applyAlignment="0" applyProtection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 applyNumberFormat="0" applyFont="0" applyFill="0" applyAlignment="0" applyProtection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198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97" fontId="80" fillId="0" borderId="0"/>
    <xf numFmtId="197" fontId="80" fillId="0" borderId="0"/>
    <xf numFmtId="197" fontId="80" fillId="0" borderId="0"/>
    <xf numFmtId="197" fontId="80" fillId="0" borderId="0"/>
    <xf numFmtId="199" fontId="80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9" fillId="0" borderId="0"/>
    <xf numFmtId="0" fontId="19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32" fillId="0" borderId="0"/>
    <xf numFmtId="0" fontId="18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0" fontId="19" fillId="0" borderId="0"/>
    <xf numFmtId="0" fontId="32" fillId="0" borderId="0"/>
    <xf numFmtId="0" fontId="18" fillId="0" borderId="0"/>
    <xf numFmtId="0" fontId="32" fillId="0" borderId="0"/>
    <xf numFmtId="0" fontId="19" fillId="0" borderId="0"/>
    <xf numFmtId="0" fontId="1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08" fillId="0" borderId="0"/>
    <xf numFmtId="0" fontId="32" fillId="0" borderId="0"/>
    <xf numFmtId="0" fontId="39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194" fontId="39" fillId="0" borderId="0"/>
    <xf numFmtId="0" fontId="18" fillId="0" borderId="0"/>
    <xf numFmtId="0" fontId="18" fillId="0" borderId="0" applyProtection="0"/>
    <xf numFmtId="0" fontId="108" fillId="0" borderId="0"/>
    <xf numFmtId="0" fontId="108" fillId="0" borderId="0"/>
    <xf numFmtId="0" fontId="108" fillId="0" borderId="0"/>
    <xf numFmtId="0" fontId="18" fillId="0" borderId="0"/>
    <xf numFmtId="0" fontId="18" fillId="0" borderId="0" applyProtection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9" fillId="0" borderId="0"/>
    <xf numFmtId="0" fontId="32" fillId="0" borderId="0"/>
    <xf numFmtId="0" fontId="18" fillId="0" borderId="0"/>
    <xf numFmtId="0" fontId="10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8" fillId="0" borderId="0"/>
    <xf numFmtId="0" fontId="32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32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32" fillId="0" borderId="0"/>
    <xf numFmtId="0" fontId="18" fillId="0" borderId="0"/>
    <xf numFmtId="0" fontId="110" fillId="0" borderId="0"/>
    <xf numFmtId="0" fontId="18" fillId="0" borderId="0"/>
    <xf numFmtId="0" fontId="18" fillId="0" borderId="0"/>
    <xf numFmtId="0" fontId="19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9" fillId="0" borderId="0"/>
    <xf numFmtId="0" fontId="19" fillId="0" borderId="0"/>
    <xf numFmtId="0" fontId="109" fillId="0" borderId="0"/>
    <xf numFmtId="0" fontId="6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32" fillId="0" borderId="0"/>
    <xf numFmtId="0" fontId="32" fillId="0" borderId="0" applyProtection="0"/>
    <xf numFmtId="0" fontId="18" fillId="0" borderId="0" applyProtection="0"/>
    <xf numFmtId="0" fontId="18" fillId="0" borderId="0"/>
    <xf numFmtId="0" fontId="32" fillId="0" borderId="0"/>
    <xf numFmtId="0" fontId="18" fillId="0" borderId="0"/>
    <xf numFmtId="194" fontId="39" fillId="0" borderId="0"/>
    <xf numFmtId="194" fontId="39" fillId="0" borderId="0"/>
    <xf numFmtId="0" fontId="10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32" fillId="0" borderId="0"/>
    <xf numFmtId="0" fontId="18" fillId="0" borderId="0"/>
    <xf numFmtId="0" fontId="109" fillId="0" borderId="0"/>
    <xf numFmtId="0" fontId="60" fillId="0" borderId="0">
      <alignment vertical="top"/>
    </xf>
    <xf numFmtId="0" fontId="32" fillId="0" borderId="0"/>
    <xf numFmtId="0" fontId="1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32" fillId="0" borderId="0"/>
    <xf numFmtId="0" fontId="1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32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9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2" fillId="27" borderId="12" applyNumberFormat="0" applyFont="0" applyAlignment="0" applyProtection="0"/>
    <xf numFmtId="194" fontId="39" fillId="28" borderId="12" applyAlignment="0" applyProtection="0"/>
    <xf numFmtId="194" fontId="39" fillId="28" borderId="12" applyAlignment="0" applyProtection="0"/>
    <xf numFmtId="0" fontId="18" fillId="27" borderId="12" applyNumberFormat="0" applyFont="0" applyAlignment="0" applyProtection="0"/>
    <xf numFmtId="194" fontId="39" fillId="28" borderId="12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0" fontId="33" fillId="20" borderId="13" applyNumberFormat="0" applyAlignment="0" applyProtection="0"/>
    <xf numFmtId="176" fontId="32" fillId="0" borderId="0" applyFont="0" applyFill="0" applyBorder="0" applyAlignment="0" applyProtection="0"/>
    <xf numFmtId="176" fontId="18" fillId="0" borderId="0" applyFont="0" applyFill="0" applyBorder="0" applyAlignment="0" applyProtection="0"/>
    <xf numFmtId="200" fontId="32" fillId="0" borderId="0" applyFont="0" applyFill="0" applyBorder="0" applyAlignment="0" applyProtection="0"/>
    <xf numFmtId="200" fontId="18" fillId="0" borderId="0" applyFont="0" applyFill="0" applyBorder="0" applyAlignment="0" applyProtection="0"/>
    <xf numFmtId="10" fontId="32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6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4" fillId="0" borderId="0" applyFont="0" applyFill="0" applyBorder="0" applyAlignment="0" applyProtection="0"/>
    <xf numFmtId="9" fontId="32" fillId="0" borderId="0" applyFont="0" applyFill="0" applyBorder="0" applyAlignment="0" applyProtection="0"/>
    <xf numFmtId="9" fontId="18" fillId="0" borderId="0" applyFont="0" applyFill="0" applyBorder="0" applyAlignment="0" applyProtection="0"/>
    <xf numFmtId="177" fontId="32" fillId="0" borderId="0" applyFill="0" applyBorder="0" applyAlignment="0"/>
    <xf numFmtId="177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177" fontId="32" fillId="0" borderId="0" applyFill="0" applyBorder="0" applyAlignment="0"/>
    <xf numFmtId="177" fontId="18" fillId="0" borderId="0" applyFill="0" applyBorder="0" applyAlignment="0"/>
    <xf numFmtId="178" fontId="32" fillId="0" borderId="0" applyFill="0" applyBorder="0" applyAlignment="0"/>
    <xf numFmtId="178" fontId="18" fillId="0" borderId="0" applyFill="0" applyBorder="0" applyAlignment="0"/>
    <xf numFmtId="173" fontId="32" fillId="0" borderId="0" applyFill="0" applyBorder="0" applyAlignment="0"/>
    <xf numFmtId="173" fontId="18" fillId="0" borderId="0" applyFill="0" applyBorder="0" applyAlignment="0"/>
    <xf numFmtId="0" fontId="70" fillId="0" borderId="0"/>
    <xf numFmtId="201" fontId="83" fillId="0" borderId="0" applyNumberFormat="0" applyFill="0" applyBorder="0" applyAlignment="0" applyProtection="0">
      <alignment horizontal="left"/>
    </xf>
    <xf numFmtId="0" fontId="84" fillId="0" borderId="14"/>
    <xf numFmtId="0" fontId="84" fillId="0" borderId="14"/>
    <xf numFmtId="0" fontId="85" fillId="0" borderId="15"/>
    <xf numFmtId="0" fontId="85" fillId="0" borderId="15"/>
    <xf numFmtId="40" fontId="86" fillId="0" borderId="0" applyBorder="0">
      <alignment horizontal="right"/>
    </xf>
    <xf numFmtId="49" fontId="60" fillId="0" borderId="0" applyFill="0" applyBorder="0" applyAlignment="0"/>
    <xf numFmtId="202" fontId="32" fillId="0" borderId="0" applyFill="0" applyBorder="0" applyAlignment="0"/>
    <xf numFmtId="202" fontId="18" fillId="0" borderId="0" applyFill="0" applyBorder="0" applyAlignment="0"/>
    <xf numFmtId="203" fontId="32" fillId="0" borderId="0" applyFill="0" applyBorder="0" applyAlignment="0"/>
    <xf numFmtId="203" fontId="18" fillId="0" borderId="0" applyFill="0" applyBorder="0" applyAlignment="0"/>
    <xf numFmtId="204" fontId="87" fillId="0" borderId="16" applyFont="0" applyBorder="0" applyAlignment="0">
      <alignment horizontal="right"/>
    </xf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5" fillId="0" borderId="17" applyNumberFormat="0" applyFill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12" fillId="0" borderId="0"/>
    <xf numFmtId="0" fontId="6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" fillId="0" borderId="0"/>
    <xf numFmtId="41" fontId="18" fillId="0" borderId="0" applyFont="0" applyFill="0" applyBorder="0" applyAlignment="0" applyProtection="0"/>
    <xf numFmtId="9" fontId="158" fillId="0" borderId="0" applyFont="0" applyFill="0" applyBorder="0" applyAlignment="0" applyProtection="0"/>
  </cellStyleXfs>
  <cellXfs count="763">
    <xf numFmtId="0" fontId="0" fillId="0" borderId="0" xfId="0"/>
    <xf numFmtId="0" fontId="41" fillId="0" borderId="0" xfId="1448" applyFont="1" applyAlignment="1">
      <alignment horizontal="center" wrapText="1"/>
    </xf>
    <xf numFmtId="0" fontId="40" fillId="0" borderId="0" xfId="1448" applyFont="1" applyAlignment="1">
      <alignment horizontal="left" vertical="center" wrapText="1"/>
    </xf>
    <xf numFmtId="0" fontId="50" fillId="0" borderId="0" xfId="1448" applyFont="1" applyAlignment="1">
      <alignment horizontal="center" wrapText="1"/>
    </xf>
    <xf numFmtId="3" fontId="41" fillId="0" borderId="0" xfId="1448" applyNumberFormat="1" applyFont="1" applyAlignment="1">
      <alignment horizontal="center" vertical="center" wrapText="1"/>
    </xf>
    <xf numFmtId="0" fontId="50" fillId="0" borderId="0" xfId="1448" applyFont="1" applyAlignment="1">
      <alignment wrapText="1"/>
    </xf>
    <xf numFmtId="0" fontId="51" fillId="0" borderId="0" xfId="1448" applyFont="1" applyAlignment="1">
      <alignment wrapText="1"/>
    </xf>
    <xf numFmtId="0" fontId="40" fillId="0" borderId="0" xfId="1448" applyFont="1" applyAlignment="1">
      <alignment horizontal="center" wrapText="1"/>
    </xf>
    <xf numFmtId="0" fontId="40" fillId="0" borderId="0" xfId="1448" applyFont="1" applyAlignment="1">
      <alignment horizontal="center" vertical="center" wrapText="1"/>
    </xf>
    <xf numFmtId="3" fontId="40" fillId="0" borderId="0" xfId="1448" applyNumberFormat="1" applyFont="1" applyAlignment="1">
      <alignment horizontal="center" vertical="center" wrapText="1"/>
    </xf>
    <xf numFmtId="0" fontId="40" fillId="0" borderId="18" xfId="1448" applyFont="1" applyBorder="1" applyAlignment="1">
      <alignment horizontal="center" vertical="center" wrapText="1"/>
    </xf>
    <xf numFmtId="0" fontId="41" fillId="0" borderId="0" xfId="1448" applyFont="1" applyAlignment="1">
      <alignment horizontal="center" vertical="center" wrapText="1"/>
    </xf>
    <xf numFmtId="0" fontId="50" fillId="0" borderId="0" xfId="1448" applyFont="1" applyAlignment="1">
      <alignment horizontal="center" vertical="center" wrapText="1"/>
    </xf>
    <xf numFmtId="0" fontId="53" fillId="0" borderId="18" xfId="1448" applyFont="1" applyBorder="1" applyAlignment="1">
      <alignment horizontal="center" wrapText="1"/>
    </xf>
    <xf numFmtId="0" fontId="54" fillId="0" borderId="0" xfId="1448" applyFont="1" applyAlignment="1">
      <alignment wrapText="1"/>
    </xf>
    <xf numFmtId="0" fontId="41" fillId="0" borderId="18" xfId="1448" applyFont="1" applyBorder="1" applyAlignment="1">
      <alignment horizontal="center" vertical="center" wrapText="1"/>
    </xf>
    <xf numFmtId="165" fontId="41" fillId="0" borderId="0" xfId="527" applyNumberFormat="1" applyFont="1" applyFill="1" applyBorder="1" applyAlignment="1">
      <alignment horizontal="center" wrapText="1"/>
    </xf>
    <xf numFmtId="0" fontId="41" fillId="0" borderId="18" xfId="1448" quotePrefix="1" applyFont="1" applyBorder="1" applyAlignment="1">
      <alignment horizontal="center" vertical="center" wrapText="1"/>
    </xf>
    <xf numFmtId="18" fontId="41" fillId="0" borderId="18" xfId="1448" quotePrefix="1" applyNumberFormat="1" applyFont="1" applyBorder="1" applyAlignment="1">
      <alignment horizontal="center" vertical="center" wrapText="1"/>
    </xf>
    <xf numFmtId="0" fontId="50" fillId="0" borderId="0" xfId="1448" applyFont="1" applyAlignment="1">
      <alignment vertical="top" wrapText="1"/>
    </xf>
    <xf numFmtId="165" fontId="41" fillId="0" borderId="18" xfId="1448" applyNumberFormat="1" applyFont="1" applyBorder="1" applyAlignment="1">
      <alignment horizontal="center" vertical="center" wrapText="1"/>
    </xf>
    <xf numFmtId="17" fontId="41" fillId="0" borderId="18" xfId="1448" quotePrefix="1" applyNumberFormat="1" applyFont="1" applyBorder="1" applyAlignment="1">
      <alignment horizontal="center" vertical="center" wrapText="1"/>
    </xf>
    <xf numFmtId="165" fontId="41" fillId="0" borderId="0" xfId="1448" applyNumberFormat="1" applyFont="1" applyAlignment="1">
      <alignment horizontal="center" wrapText="1"/>
    </xf>
    <xf numFmtId="0" fontId="108" fillId="0" borderId="0" xfId="1614" applyAlignment="1">
      <alignment horizontal="center"/>
    </xf>
    <xf numFmtId="0" fontId="45" fillId="0" borderId="0" xfId="1614" applyFont="1" applyAlignment="1">
      <alignment horizontal="center" vertical="center"/>
    </xf>
    <xf numFmtId="0" fontId="40" fillId="0" borderId="0" xfId="1614" applyFont="1" applyAlignment="1">
      <alignment vertical="center"/>
    </xf>
    <xf numFmtId="0" fontId="108" fillId="0" borderId="0" xfId="1614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/>
    </xf>
    <xf numFmtId="167" fontId="49" fillId="0" borderId="0" xfId="1652" applyNumberFormat="1" applyFont="1"/>
    <xf numFmtId="0" fontId="108" fillId="0" borderId="19" xfId="1614" applyBorder="1" applyAlignment="1">
      <alignment horizontal="center"/>
    </xf>
    <xf numFmtId="0" fontId="49" fillId="0" borderId="0" xfId="1614" applyFont="1" applyAlignment="1">
      <alignment horizontal="center"/>
    </xf>
    <xf numFmtId="0" fontId="49" fillId="0" borderId="0" xfId="1614" applyFont="1" applyAlignment="1">
      <alignment horizontal="center" vertical="center" wrapText="1"/>
    </xf>
    <xf numFmtId="3" fontId="41" fillId="0" borderId="0" xfId="1614" applyNumberFormat="1" applyFont="1" applyAlignment="1">
      <alignment vertical="center"/>
    </xf>
    <xf numFmtId="0" fontId="17" fillId="0" borderId="0" xfId="1614" applyFont="1" applyAlignment="1">
      <alignment horizontal="center"/>
    </xf>
    <xf numFmtId="0" fontId="41" fillId="0" borderId="20" xfId="1614" applyFont="1" applyBorder="1" applyAlignment="1">
      <alignment horizontal="center" vertical="center"/>
    </xf>
    <xf numFmtId="0" fontId="41" fillId="0" borderId="21" xfId="1614" applyFont="1" applyBorder="1" applyAlignment="1">
      <alignment horizontal="left" vertical="center" wrapText="1"/>
    </xf>
    <xf numFmtId="0" fontId="41" fillId="0" borderId="21" xfId="1614" applyFont="1" applyBorder="1" applyAlignment="1">
      <alignment horizontal="center" vertical="center" wrapText="1"/>
    </xf>
    <xf numFmtId="0" fontId="43" fillId="0" borderId="21" xfId="1614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1" fillId="0" borderId="21" xfId="1614" applyNumberFormat="1" applyFont="1" applyBorder="1" applyAlignment="1">
      <alignment horizontal="center" vertical="center"/>
    </xf>
    <xf numFmtId="3" fontId="41" fillId="0" borderId="22" xfId="1614" applyNumberFormat="1" applyFont="1" applyBorder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3" fontId="41" fillId="0" borderId="0" xfId="1614" applyNumberFormat="1" applyFont="1" applyAlignment="1">
      <alignment horizontal="center" vertical="center"/>
    </xf>
    <xf numFmtId="3" fontId="58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/>
    </xf>
    <xf numFmtId="0" fontId="46" fillId="0" borderId="23" xfId="1614" applyFont="1" applyBorder="1" applyAlignment="1">
      <alignment horizontal="center" vertical="center"/>
    </xf>
    <xf numFmtId="0" fontId="46" fillId="0" borderId="24" xfId="1614" applyFont="1" applyBorder="1" applyAlignment="1">
      <alignment horizontal="left" vertical="center"/>
    </xf>
    <xf numFmtId="0" fontId="46" fillId="0" borderId="24" xfId="1614" applyFont="1" applyBorder="1" applyAlignment="1">
      <alignment vertical="center"/>
    </xf>
    <xf numFmtId="0" fontId="17" fillId="0" borderId="24" xfId="1614" applyFont="1" applyBorder="1" applyAlignment="1">
      <alignment horizontal="center" vertical="center"/>
    </xf>
    <xf numFmtId="3" fontId="41" fillId="0" borderId="24" xfId="1614" applyNumberFormat="1" applyFont="1" applyBorder="1" applyAlignment="1">
      <alignment horizontal="center" vertical="center"/>
    </xf>
    <xf numFmtId="3" fontId="41" fillId="0" borderId="25" xfId="1614" applyNumberFormat="1" applyFont="1" applyBorder="1" applyAlignment="1">
      <alignment horizontal="center" vertical="center"/>
    </xf>
    <xf numFmtId="0" fontId="108" fillId="0" borderId="26" xfId="1614" applyBorder="1" applyAlignment="1">
      <alignment horizontal="center" vertical="center"/>
    </xf>
    <xf numFmtId="37" fontId="108" fillId="0" borderId="27" xfId="1614" applyNumberFormat="1" applyBorder="1" applyAlignment="1">
      <alignment horizontal="center"/>
    </xf>
    <xf numFmtId="0" fontId="108" fillId="0" borderId="28" xfId="1614" applyBorder="1" applyAlignment="1">
      <alignment horizontal="center" vertical="center"/>
    </xf>
    <xf numFmtId="37" fontId="17" fillId="0" borderId="0" xfId="1614" applyNumberFormat="1" applyFont="1" applyAlignment="1">
      <alignment horizontal="center"/>
    </xf>
    <xf numFmtId="37" fontId="59" fillId="0" borderId="0" xfId="1614" applyNumberFormat="1" applyFont="1" applyAlignment="1">
      <alignment horizontal="center"/>
    </xf>
    <xf numFmtId="37" fontId="49" fillId="0" borderId="29" xfId="1614" applyNumberFormat="1" applyFont="1" applyBorder="1" applyAlignment="1">
      <alignment horizontal="center"/>
    </xf>
    <xf numFmtId="37" fontId="108" fillId="0" borderId="29" xfId="1614" applyNumberFormat="1" applyBorder="1" applyAlignment="1">
      <alignment horizontal="center"/>
    </xf>
    <xf numFmtId="37" fontId="59" fillId="0" borderId="30" xfId="1614" applyNumberFormat="1" applyFont="1" applyBorder="1" applyAlignment="1">
      <alignment horizontal="center"/>
    </xf>
    <xf numFmtId="0" fontId="48" fillId="0" borderId="0" xfId="1614" applyFont="1" applyAlignment="1">
      <alignment horizontal="center" vertical="center"/>
    </xf>
    <xf numFmtId="0" fontId="108" fillId="0" borderId="19" xfId="1614" applyBorder="1"/>
    <xf numFmtId="0" fontId="108" fillId="0" borderId="19" xfId="1614" applyBorder="1" applyAlignment="1">
      <alignment horizontal="right"/>
    </xf>
    <xf numFmtId="0" fontId="108" fillId="0" borderId="31" xfId="1614" applyBorder="1" applyAlignment="1">
      <alignment horizontal="right"/>
    </xf>
    <xf numFmtId="0" fontId="46" fillId="0" borderId="0" xfId="1614" applyFont="1" applyAlignment="1">
      <alignment horizontal="center" vertical="center"/>
    </xf>
    <xf numFmtId="0" fontId="46" fillId="0" borderId="0" xfId="1614" applyFont="1" applyAlignment="1">
      <alignment horizontal="left" vertical="center"/>
    </xf>
    <xf numFmtId="0" fontId="46" fillId="0" borderId="0" xfId="1614" applyFont="1" applyAlignment="1">
      <alignment vertical="center"/>
    </xf>
    <xf numFmtId="0" fontId="17" fillId="0" borderId="0" xfId="1614" applyFont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108" fillId="0" borderId="0" xfId="1652" applyAlignment="1">
      <alignment horizontal="right"/>
    </xf>
    <xf numFmtId="0" fontId="45" fillId="0" borderId="0" xfId="1614" applyFont="1" applyAlignment="1">
      <alignment vertical="center"/>
    </xf>
    <xf numFmtId="0" fontId="45" fillId="0" borderId="0" xfId="1614" applyFont="1" applyAlignment="1">
      <alignment horizontal="center"/>
    </xf>
    <xf numFmtId="0" fontId="88" fillId="0" borderId="0" xfId="1614" applyFont="1" applyAlignment="1">
      <alignment horizontal="center" vertical="center" wrapText="1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37" fontId="49" fillId="0" borderId="27" xfId="1614" applyNumberFormat="1" applyFont="1" applyBorder="1" applyAlignment="1">
      <alignment horizontal="center"/>
    </xf>
    <xf numFmtId="37" fontId="59" fillId="0" borderId="32" xfId="1614" applyNumberFormat="1" applyFont="1" applyBorder="1" applyAlignment="1">
      <alignment horizontal="center"/>
    </xf>
    <xf numFmtId="0" fontId="17" fillId="0" borderId="21" xfId="1652" applyFont="1" applyBorder="1" applyAlignment="1">
      <alignment horizontal="center" vertical="center"/>
    </xf>
    <xf numFmtId="0" fontId="40" fillId="0" borderId="0" xfId="1448" applyFont="1" applyAlignment="1">
      <alignment horizontal="left" vertical="center"/>
    </xf>
    <xf numFmtId="0" fontId="50" fillId="0" borderId="0" xfId="1448" applyFont="1" applyAlignment="1">
      <alignment horizontal="left" wrapText="1"/>
    </xf>
    <xf numFmtId="3" fontId="57" fillId="0" borderId="0" xfId="1614" applyNumberFormat="1" applyFont="1" applyAlignment="1">
      <alignment horizontal="center"/>
    </xf>
    <xf numFmtId="0" fontId="49" fillId="0" borderId="0" xfId="1614" applyFont="1"/>
    <xf numFmtId="0" fontId="41" fillId="0" borderId="21" xfId="1448" applyFont="1" applyBorder="1" applyAlignment="1">
      <alignment horizontal="center" vertical="center"/>
    </xf>
    <xf numFmtId="0" fontId="41" fillId="0" borderId="21" xfId="1448" applyFont="1" applyBorder="1" applyAlignment="1">
      <alignment horizontal="left" wrapText="1"/>
    </xf>
    <xf numFmtId="0" fontId="50" fillId="0" borderId="21" xfId="1448" applyFont="1" applyBorder="1" applyAlignment="1">
      <alignment horizontal="center" wrapText="1"/>
    </xf>
    <xf numFmtId="0" fontId="41" fillId="0" borderId="21" xfId="1448" applyFont="1" applyBorder="1" applyAlignment="1">
      <alignment horizontal="center" vertical="center" wrapText="1"/>
    </xf>
    <xf numFmtId="3" fontId="41" fillId="0" borderId="21" xfId="1448" applyNumberFormat="1" applyFont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59" fillId="0" borderId="34" xfId="1614" applyFont="1" applyBorder="1" applyAlignment="1">
      <alignment vertical="center"/>
    </xf>
    <xf numFmtId="169" fontId="41" fillId="0" borderId="0" xfId="714" applyFont="1" applyFill="1" applyAlignment="1">
      <alignment horizontal="center" wrapText="1"/>
    </xf>
    <xf numFmtId="169" fontId="40" fillId="0" borderId="0" xfId="714" applyFont="1" applyFill="1" applyAlignment="1">
      <alignment horizontal="center" wrapText="1"/>
    </xf>
    <xf numFmtId="4" fontId="90" fillId="0" borderId="3" xfId="1448" applyNumberFormat="1" applyFont="1" applyBorder="1" applyAlignment="1">
      <alignment horizontal="center" vertical="center" wrapText="1"/>
    </xf>
    <xf numFmtId="0" fontId="41" fillId="0" borderId="0" xfId="1448" applyFont="1" applyAlignment="1">
      <alignment vertical="center" wrapText="1"/>
    </xf>
    <xf numFmtId="169" fontId="41" fillId="0" borderId="21" xfId="715" applyNumberFormat="1" applyFont="1" applyFill="1" applyBorder="1" applyAlignment="1">
      <alignment horizontal="center" vertical="center" wrapText="1"/>
    </xf>
    <xf numFmtId="169" fontId="41" fillId="0" borderId="21" xfId="714" applyFont="1" applyFill="1" applyBorder="1" applyAlignment="1">
      <alignment horizontal="center" vertical="center" wrapText="1"/>
    </xf>
    <xf numFmtId="169" fontId="41" fillId="0" borderId="33" xfId="714" applyFont="1" applyFill="1" applyBorder="1" applyAlignment="1">
      <alignment horizontal="center" vertical="center" wrapText="1"/>
    </xf>
    <xf numFmtId="167" fontId="40" fillId="0" borderId="0" xfId="1614" applyNumberFormat="1" applyFont="1" applyAlignment="1">
      <alignment horizontal="left" vertical="center"/>
    </xf>
    <xf numFmtId="37" fontId="108" fillId="0" borderId="0" xfId="1614" applyNumberFormat="1" applyAlignment="1">
      <alignment horizontal="center"/>
    </xf>
    <xf numFmtId="0" fontId="15" fillId="0" borderId="20" xfId="1652" applyFont="1" applyBorder="1" applyAlignment="1">
      <alignment horizontal="center" vertical="center"/>
    </xf>
    <xf numFmtId="0" fontId="15" fillId="0" borderId="21" xfId="1652" applyFont="1" applyBorder="1" applyAlignment="1">
      <alignment horizontal="center" vertical="center"/>
    </xf>
    <xf numFmtId="0" fontId="48" fillId="0" borderId="20" xfId="1652" applyFont="1" applyBorder="1" applyAlignment="1">
      <alignment horizontal="center" vertical="center"/>
    </xf>
    <xf numFmtId="0" fontId="48" fillId="0" borderId="21" xfId="1652" applyFont="1" applyBorder="1" applyAlignment="1">
      <alignment vertical="center" wrapText="1"/>
    </xf>
    <xf numFmtId="0" fontId="91" fillId="0" borderId="21" xfId="1614" applyFont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3" fontId="40" fillId="0" borderId="0" xfId="1614" applyNumberFormat="1" applyFont="1" applyAlignment="1">
      <alignment horizontal="left" vertical="center"/>
    </xf>
    <xf numFmtId="3" fontId="40" fillId="0" borderId="3" xfId="1448" applyNumberFormat="1" applyFont="1" applyBorder="1" applyAlignment="1">
      <alignment horizontal="center" vertical="center" wrapText="1"/>
    </xf>
    <xf numFmtId="0" fontId="41" fillId="0" borderId="21" xfId="1451" applyFont="1" applyBorder="1" applyAlignment="1">
      <alignment horizontal="left" vertical="center" wrapText="1"/>
    </xf>
    <xf numFmtId="0" fontId="53" fillId="0" borderId="18" xfId="1448" quotePrefix="1" applyFont="1" applyBorder="1" applyAlignment="1">
      <alignment horizontal="center" vertical="center" wrapText="1"/>
    </xf>
    <xf numFmtId="0" fontId="45" fillId="0" borderId="0" xfId="1505" applyFont="1"/>
    <xf numFmtId="0" fontId="57" fillId="0" borderId="0" xfId="1615" applyFont="1" applyAlignment="1">
      <alignment horizontal="center"/>
    </xf>
    <xf numFmtId="0" fontId="45" fillId="0" borderId="0" xfId="1615" applyFont="1" applyAlignment="1">
      <alignment horizontal="center" vertical="center"/>
    </xf>
    <xf numFmtId="0" fontId="40" fillId="0" borderId="0" xfId="1615" applyFont="1" applyAlignment="1">
      <alignment horizontal="left" vertical="center"/>
    </xf>
    <xf numFmtId="0" fontId="40" fillId="0" borderId="0" xfId="1615" applyFont="1" applyAlignment="1">
      <alignment vertical="center"/>
    </xf>
    <xf numFmtId="0" fontId="108" fillId="0" borderId="0" xfId="1615" applyAlignment="1">
      <alignment horizontal="center" vertical="center"/>
    </xf>
    <xf numFmtId="3" fontId="42" fillId="0" borderId="0" xfId="1615" applyNumberFormat="1" applyFont="1" applyAlignment="1">
      <alignment horizontal="center" vertical="center"/>
    </xf>
    <xf numFmtId="0" fontId="108" fillId="0" borderId="0" xfId="1615" applyAlignment="1">
      <alignment horizontal="center"/>
    </xf>
    <xf numFmtId="167" fontId="40" fillId="0" borderId="0" xfId="1615" applyNumberFormat="1" applyFont="1" applyAlignment="1">
      <alignment horizontal="left" vertical="center"/>
    </xf>
    <xf numFmtId="167" fontId="49" fillId="0" borderId="0" xfId="1653" applyNumberFormat="1" applyFont="1" applyAlignment="1">
      <alignment horizontal="left" vertical="center"/>
    </xf>
    <xf numFmtId="0" fontId="93" fillId="0" borderId="0" xfId="1653" applyFont="1" applyAlignment="1">
      <alignment horizontal="center" vertical="center"/>
    </xf>
    <xf numFmtId="0" fontId="41" fillId="0" borderId="35" xfId="1615" applyFont="1" applyBorder="1" applyAlignment="1">
      <alignment horizontal="center" vertical="center"/>
    </xf>
    <xf numFmtId="0" fontId="41" fillId="0" borderId="35" xfId="1615" applyFont="1" applyBorder="1" applyAlignment="1">
      <alignment horizontal="left" vertical="center" wrapText="1"/>
    </xf>
    <xf numFmtId="0" fontId="41" fillId="0" borderId="35" xfId="1615" applyFont="1" applyBorder="1" applyAlignment="1">
      <alignment horizontal="center" vertical="center" wrapText="1"/>
    </xf>
    <xf numFmtId="0" fontId="43" fillId="0" borderId="35" xfId="1615" applyFont="1" applyBorder="1" applyAlignment="1">
      <alignment horizontal="center" vertical="center"/>
    </xf>
    <xf numFmtId="0" fontId="10" fillId="0" borderId="35" xfId="1653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3" fontId="41" fillId="0" borderId="35" xfId="1615" applyNumberFormat="1" applyFont="1" applyBorder="1" applyAlignment="1">
      <alignment horizontal="center" vertical="center"/>
    </xf>
    <xf numFmtId="0" fontId="10" fillId="0" borderId="0" xfId="1615" applyFont="1" applyAlignment="1">
      <alignment horizontal="center"/>
    </xf>
    <xf numFmtId="0" fontId="49" fillId="0" borderId="21" xfId="1653" applyFont="1" applyBorder="1" applyAlignment="1">
      <alignment horizontal="center" vertical="center"/>
    </xf>
    <xf numFmtId="0" fontId="49" fillId="0" borderId="21" xfId="1653" applyFont="1" applyBorder="1" applyAlignment="1">
      <alignment vertical="center" wrapText="1"/>
    </xf>
    <xf numFmtId="0" fontId="41" fillId="0" borderId="21" xfId="1615" applyFont="1" applyBorder="1" applyAlignment="1">
      <alignment horizontal="center" vertical="center" wrapText="1"/>
    </xf>
    <xf numFmtId="0" fontId="43" fillId="0" borderId="21" xfId="1615" applyFont="1" applyBorder="1" applyAlignment="1">
      <alignment horizontal="center" vertical="center"/>
    </xf>
    <xf numFmtId="0" fontId="10" fillId="0" borderId="21" xfId="1653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3" fontId="41" fillId="0" borderId="21" xfId="1615" applyNumberFormat="1" applyFont="1" applyBorder="1" applyAlignment="1">
      <alignment horizontal="center" vertical="center"/>
    </xf>
    <xf numFmtId="0" fontId="58" fillId="0" borderId="0" xfId="1615" applyFont="1" applyAlignment="1">
      <alignment horizontal="center"/>
    </xf>
    <xf numFmtId="3" fontId="10" fillId="0" borderId="21" xfId="1653" applyNumberFormat="1" applyFont="1" applyBorder="1" applyAlignment="1">
      <alignment horizontal="center" vertical="center"/>
    </xf>
    <xf numFmtId="0" fontId="45" fillId="0" borderId="0" xfId="1615" applyFont="1" applyAlignment="1">
      <alignment vertical="center"/>
    </xf>
    <xf numFmtId="0" fontId="45" fillId="0" borderId="33" xfId="1615" applyFont="1" applyBorder="1" applyAlignment="1">
      <alignment horizontal="center" vertical="center"/>
    </xf>
    <xf numFmtId="0" fontId="45" fillId="0" borderId="33" xfId="1615" applyFont="1" applyBorder="1" applyAlignment="1">
      <alignment vertical="center"/>
    </xf>
    <xf numFmtId="0" fontId="108" fillId="0" borderId="33" xfId="1615" applyBorder="1" applyAlignment="1">
      <alignment horizontal="center" vertical="center"/>
    </xf>
    <xf numFmtId="3" fontId="42" fillId="0" borderId="33" xfId="1615" applyNumberFormat="1" applyFont="1" applyBorder="1" applyAlignment="1">
      <alignment horizontal="center" vertical="center"/>
    </xf>
    <xf numFmtId="0" fontId="49" fillId="0" borderId="0" xfId="1614" applyFont="1" applyAlignment="1">
      <alignment horizontal="center" vertical="center"/>
    </xf>
    <xf numFmtId="0" fontId="92" fillId="0" borderId="0" xfId="1448" applyFont="1" applyAlignment="1">
      <alignment horizontal="center" wrapText="1"/>
    </xf>
    <xf numFmtId="0" fontId="47" fillId="0" borderId="0" xfId="1614" applyFont="1" applyAlignment="1">
      <alignment vertical="center"/>
    </xf>
    <xf numFmtId="0" fontId="57" fillId="0" borderId="0" xfId="1614" applyFont="1" applyAlignment="1">
      <alignment horizontal="center" vertical="center"/>
    </xf>
    <xf numFmtId="0" fontId="57" fillId="0" borderId="0" xfId="1614" applyFont="1" applyAlignment="1">
      <alignment vertical="center"/>
    </xf>
    <xf numFmtId="3" fontId="97" fillId="0" borderId="0" xfId="1614" applyNumberFormat="1" applyFont="1" applyAlignment="1">
      <alignment horizontal="center" vertical="center"/>
    </xf>
    <xf numFmtId="0" fontId="97" fillId="0" borderId="0" xfId="1614" applyFont="1" applyAlignment="1">
      <alignment horizontal="center" vertical="center"/>
    </xf>
    <xf numFmtId="0" fontId="16" fillId="0" borderId="0" xfId="1614" applyFont="1" applyAlignment="1">
      <alignment horizontal="center"/>
    </xf>
    <xf numFmtId="0" fontId="88" fillId="0" borderId="0" xfId="1614" applyFont="1" applyAlignment="1">
      <alignment horizontal="center" vertical="center"/>
    </xf>
    <xf numFmtId="0" fontId="88" fillId="0" borderId="0" xfId="1614" applyFont="1" applyAlignment="1">
      <alignment vertical="center"/>
    </xf>
    <xf numFmtId="207" fontId="41" fillId="0" borderId="21" xfId="2549" applyNumberFormat="1" applyFont="1" applyFill="1" applyBorder="1" applyAlignment="1">
      <alignment horizontal="center" vertical="center" wrapText="1"/>
    </xf>
    <xf numFmtId="0" fontId="91" fillId="0" borderId="0" xfId="1448" applyFont="1" applyAlignment="1">
      <alignment horizontal="center" wrapText="1"/>
    </xf>
    <xf numFmtId="0" fontId="92" fillId="0" borderId="0" xfId="1448" applyFont="1" applyAlignment="1">
      <alignment wrapText="1"/>
    </xf>
    <xf numFmtId="0" fontId="99" fillId="0" borderId="0" xfId="1448" applyFont="1" applyAlignment="1">
      <alignment horizontal="center" wrapText="1"/>
    </xf>
    <xf numFmtId="0" fontId="98" fillId="0" borderId="0" xfId="1448" applyFont="1" applyAlignment="1">
      <alignment horizontal="center" wrapText="1"/>
    </xf>
    <xf numFmtId="0" fontId="98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1" fillId="0" borderId="0" xfId="1448" applyFont="1" applyAlignment="1">
      <alignment horizontal="center"/>
    </xf>
    <xf numFmtId="0" fontId="91" fillId="0" borderId="0" xfId="1448" applyFont="1" applyAlignment="1">
      <alignment horizontal="center" vertical="center"/>
    </xf>
    <xf numFmtId="0" fontId="91" fillId="0" borderId="0" xfId="1448" applyFont="1" applyAlignment="1">
      <alignment vertical="center" wrapText="1"/>
    </xf>
    <xf numFmtId="0" fontId="91" fillId="0" borderId="0" xfId="527" applyNumberFormat="1" applyFont="1" applyFill="1" applyBorder="1" applyAlignment="1">
      <alignment horizontal="center" wrapText="1"/>
    </xf>
    <xf numFmtId="165" fontId="92" fillId="0" borderId="0" xfId="1448" applyNumberFormat="1" applyFont="1" applyAlignment="1">
      <alignment wrapText="1"/>
    </xf>
    <xf numFmtId="165" fontId="92" fillId="0" borderId="0" xfId="527" applyNumberFormat="1" applyFont="1" applyFill="1" applyAlignment="1">
      <alignment wrapText="1"/>
    </xf>
    <xf numFmtId="0" fontId="92" fillId="0" borderId="0" xfId="1448" applyFont="1" applyAlignment="1">
      <alignment vertical="top" wrapText="1"/>
    </xf>
    <xf numFmtId="0" fontId="91" fillId="0" borderId="0" xfId="527" applyNumberFormat="1" applyFont="1" applyFill="1" applyAlignment="1">
      <alignment horizontal="center" wrapText="1"/>
    </xf>
    <xf numFmtId="0" fontId="92" fillId="0" borderId="0" xfId="527" applyNumberFormat="1" applyFont="1" applyFill="1" applyAlignment="1">
      <alignment horizontal="center" wrapText="1"/>
    </xf>
    <xf numFmtId="169" fontId="41" fillId="0" borderId="21" xfId="717" applyNumberFormat="1" applyFont="1" applyFill="1" applyBorder="1" applyAlignment="1" applyProtection="1">
      <alignment horizontal="center" vertical="center" wrapText="1"/>
    </xf>
    <xf numFmtId="165" fontId="41" fillId="0" borderId="21" xfId="1451" applyNumberFormat="1" applyFont="1" applyBorder="1" applyAlignment="1">
      <alignment horizontal="center" vertical="center" wrapText="1"/>
    </xf>
    <xf numFmtId="169" fontId="53" fillId="0" borderId="21" xfId="717" applyNumberFormat="1" applyFont="1" applyFill="1" applyBorder="1" applyAlignment="1" applyProtection="1">
      <alignment horizontal="center" vertical="center" wrapText="1"/>
    </xf>
    <xf numFmtId="0" fontId="41" fillId="0" borderId="21" xfId="1451" applyFont="1" applyBorder="1" applyAlignment="1">
      <alignment horizontal="center" vertical="center" wrapText="1"/>
    </xf>
    <xf numFmtId="169" fontId="41" fillId="0" borderId="21" xfId="728" applyFont="1" applyFill="1" applyBorder="1" applyAlignment="1" applyProtection="1">
      <alignment horizontal="center" vertical="center" wrapText="1"/>
    </xf>
    <xf numFmtId="207" fontId="41" fillId="0" borderId="21" xfId="2549" applyNumberFormat="1" applyFont="1" applyFill="1" applyBorder="1" applyAlignment="1" applyProtection="1">
      <alignment horizontal="center" vertical="center" wrapText="1"/>
    </xf>
    <xf numFmtId="3" fontId="41" fillId="0" borderId="21" xfId="1450" applyNumberFormat="1" applyFont="1" applyBorder="1" applyAlignment="1">
      <alignment horizontal="center" vertical="center" wrapText="1"/>
    </xf>
    <xf numFmtId="169" fontId="41" fillId="0" borderId="21" xfId="728" applyFont="1" applyFill="1" applyBorder="1" applyAlignment="1">
      <alignment horizontal="center" vertical="center" wrapText="1"/>
    </xf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28" xfId="1451" applyFont="1" applyBorder="1"/>
    <xf numFmtId="0" fontId="118" fillId="0" borderId="37" xfId="1451" applyFont="1" applyBorder="1"/>
    <xf numFmtId="0" fontId="113" fillId="0" borderId="37" xfId="1451" applyFont="1" applyBorder="1" applyAlignment="1">
      <alignment vertical="center"/>
    </xf>
    <xf numFmtId="0" fontId="118" fillId="0" borderId="34" xfId="1451" applyFont="1" applyBorder="1"/>
    <xf numFmtId="0" fontId="118" fillId="0" borderId="19" xfId="1451" applyFont="1" applyBorder="1"/>
    <xf numFmtId="0" fontId="113" fillId="0" borderId="19" xfId="1451" applyFont="1" applyBorder="1" applyAlignment="1">
      <alignment vertical="center"/>
    </xf>
    <xf numFmtId="0" fontId="113" fillId="0" borderId="19" xfId="1451" applyFont="1" applyBorder="1" applyAlignment="1">
      <alignment horizontal="center" vertical="center"/>
    </xf>
    <xf numFmtId="0" fontId="113" fillId="0" borderId="31" xfId="1451" applyFont="1" applyBorder="1" applyAlignment="1">
      <alignment vertical="center"/>
    </xf>
    <xf numFmtId="0" fontId="40" fillId="0" borderId="3" xfId="1448" applyFont="1" applyBorder="1" applyAlignment="1">
      <alignment horizontal="center" vertical="center"/>
    </xf>
    <xf numFmtId="0" fontId="40" fillId="0" borderId="3" xfId="1448" applyFont="1" applyBorder="1" applyAlignment="1">
      <alignment horizontal="left" vertical="center" wrapText="1"/>
    </xf>
    <xf numFmtId="0" fontId="40" fillId="0" borderId="3" xfId="1448" applyFont="1" applyBorder="1" applyAlignment="1">
      <alignment horizontal="center" vertical="center" wrapText="1"/>
    </xf>
    <xf numFmtId="169" fontId="40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1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1" fillId="33" borderId="21" xfId="1451" applyFont="1" applyFill="1" applyBorder="1" applyAlignment="1">
      <alignment horizontal="left" vertical="center" wrapText="1"/>
    </xf>
    <xf numFmtId="0" fontId="41" fillId="0" borderId="21" xfId="1451" applyFont="1" applyBorder="1" applyAlignment="1">
      <alignment horizontal="left" wrapText="1"/>
    </xf>
    <xf numFmtId="0" fontId="41" fillId="0" borderId="21" xfId="1450" applyFont="1" applyBorder="1" applyAlignment="1">
      <alignment horizontal="center" vertical="center"/>
    </xf>
    <xf numFmtId="0" fontId="41" fillId="0" borderId="21" xfId="1450" applyFont="1" applyBorder="1" applyAlignment="1">
      <alignment horizontal="left" wrapText="1"/>
    </xf>
    <xf numFmtId="0" fontId="111" fillId="0" borderId="21" xfId="1615" applyFont="1" applyBorder="1" applyAlignment="1">
      <alignment vertical="top" wrapText="1"/>
    </xf>
    <xf numFmtId="0" fontId="41" fillId="0" borderId="21" xfId="0" applyFont="1" applyBorder="1" applyAlignment="1">
      <alignment horizontal="left" vertical="center" wrapText="1"/>
    </xf>
    <xf numFmtId="167" fontId="126" fillId="0" borderId="0" xfId="523" applyFont="1" applyFill="1" applyAlignment="1">
      <alignment horizontal="left" wrapText="1"/>
    </xf>
    <xf numFmtId="0" fontId="5" fillId="0" borderId="0" xfId="2673" applyAlignment="1">
      <alignment vertical="center" wrapText="1"/>
    </xf>
    <xf numFmtId="0" fontId="5" fillId="0" borderId="0" xfId="2673" applyAlignment="1">
      <alignment horizontal="center" vertical="center" wrapText="1"/>
    </xf>
    <xf numFmtId="0" fontId="5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4" fillId="0" borderId="0" xfId="2673" applyFont="1" applyAlignment="1">
      <alignment vertical="center" wrapText="1"/>
    </xf>
    <xf numFmtId="2" fontId="102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7" fillId="0" borderId="21" xfId="1615" applyFont="1" applyBorder="1" applyAlignment="1">
      <alignment horizontal="center" vertical="center"/>
    </xf>
    <xf numFmtId="0" fontId="144" fillId="0" borderId="7" xfId="2673" applyFont="1" applyBorder="1" applyAlignment="1">
      <alignment horizontal="center" vertical="center" wrapText="1"/>
    </xf>
    <xf numFmtId="0" fontId="94" fillId="0" borderId="0" xfId="2673" applyFont="1" applyAlignment="1">
      <alignment horizontal="left" vertical="center" wrapText="1"/>
    </xf>
    <xf numFmtId="0" fontId="50" fillId="0" borderId="21" xfId="1450" applyFont="1" applyBorder="1" applyAlignment="1">
      <alignment horizontal="center" wrapText="1"/>
    </xf>
    <xf numFmtId="0" fontId="41" fillId="0" borderId="21" xfId="1450" applyFont="1" applyBorder="1" applyAlignment="1">
      <alignment horizontal="center" vertical="center" wrapText="1"/>
    </xf>
    <xf numFmtId="3" fontId="41" fillId="0" borderId="21" xfId="1451" applyNumberFormat="1" applyFont="1" applyBorder="1" applyAlignment="1">
      <alignment horizontal="center" vertical="center" wrapText="1"/>
    </xf>
    <xf numFmtId="165" fontId="41" fillId="0" borderId="21" xfId="1450" applyNumberFormat="1" applyFont="1" applyBorder="1" applyAlignment="1">
      <alignment horizontal="center" vertical="center" wrapText="1"/>
    </xf>
    <xf numFmtId="0" fontId="4" fillId="0" borderId="21" xfId="1653" applyFont="1" applyBorder="1" applyAlignment="1">
      <alignment horizontal="left" vertical="center" wrapText="1"/>
    </xf>
    <xf numFmtId="3" fontId="41" fillId="0" borderId="0" xfId="1451" applyNumberFormat="1" applyFont="1" applyAlignment="1">
      <alignment horizontal="center" vertical="center" wrapText="1"/>
    </xf>
    <xf numFmtId="0" fontId="18" fillId="0" borderId="0" xfId="1649"/>
    <xf numFmtId="3" fontId="133" fillId="0" borderId="21" xfId="1450" applyNumberFormat="1" applyFont="1" applyBorder="1" applyAlignment="1">
      <alignment horizontal="center" vertical="center" wrapText="1"/>
    </xf>
    <xf numFmtId="3" fontId="133" fillId="0" borderId="21" xfId="1451" applyNumberFormat="1" applyFont="1" applyBorder="1" applyAlignment="1">
      <alignment horizontal="center" vertical="center" wrapText="1"/>
    </xf>
    <xf numFmtId="207" fontId="41" fillId="0" borderId="21" xfId="2542" applyNumberFormat="1" applyFont="1" applyFill="1" applyBorder="1" applyAlignment="1">
      <alignment horizontal="center" vertical="center" wrapText="1"/>
    </xf>
    <xf numFmtId="3" fontId="7" fillId="0" borderId="21" xfId="1615" applyNumberFormat="1" applyFont="1" applyBorder="1" applyAlignment="1">
      <alignment horizontal="center" vertical="center"/>
    </xf>
    <xf numFmtId="0" fontId="6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09" fillId="0" borderId="0" xfId="1538"/>
    <xf numFmtId="167" fontId="109" fillId="0" borderId="0" xfId="1538" applyNumberFormat="1"/>
    <xf numFmtId="0" fontId="58" fillId="0" borderId="0" xfId="1538" applyFont="1"/>
    <xf numFmtId="0" fontId="125" fillId="0" borderId="0" xfId="1538" applyFont="1"/>
    <xf numFmtId="0" fontId="49" fillId="0" borderId="44" xfId="1538" applyFont="1" applyBorder="1" applyAlignment="1">
      <alignment horizontal="left"/>
    </xf>
    <xf numFmtId="0" fontId="109" fillId="38" borderId="3" xfId="1538" applyFill="1" applyBorder="1" applyAlignment="1">
      <alignment vertical="center"/>
    </xf>
    <xf numFmtId="0" fontId="109" fillId="38" borderId="0" xfId="1538" applyFill="1"/>
    <xf numFmtId="0" fontId="58" fillId="38" borderId="0" xfId="1538" applyFont="1" applyFill="1"/>
    <xf numFmtId="0" fontId="100" fillId="0" borderId="0" xfId="1538" applyFont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/>
    </xf>
    <xf numFmtId="0" fontId="109" fillId="0" borderId="0" xfId="1538" applyAlignment="1">
      <alignment horizontal="center" vertical="center"/>
    </xf>
    <xf numFmtId="1" fontId="109" fillId="0" borderId="0" xfId="1538" applyNumberFormat="1"/>
    <xf numFmtId="0" fontId="109" fillId="0" borderId="3" xfId="1538" applyBorder="1"/>
    <xf numFmtId="167" fontId="0" fillId="0" borderId="3" xfId="1026" applyFont="1" applyFill="1" applyBorder="1" applyProtection="1"/>
    <xf numFmtId="167" fontId="109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8" fillId="0" borderId="3" xfId="1538" applyFont="1" applyBorder="1"/>
    <xf numFmtId="165" fontId="109" fillId="0" borderId="3" xfId="1538" applyNumberFormat="1" applyBorder="1"/>
    <xf numFmtId="167" fontId="101" fillId="0" borderId="3" xfId="1026" applyFont="1" applyFill="1" applyBorder="1" applyProtection="1"/>
    <xf numFmtId="0" fontId="46" fillId="0" borderId="0" xfId="1538" applyFont="1"/>
    <xf numFmtId="0" fontId="46" fillId="0" borderId="3" xfId="1538" applyFont="1" applyBorder="1" applyAlignment="1">
      <alignment horizontal="center"/>
    </xf>
    <xf numFmtId="167" fontId="46" fillId="0" borderId="3" xfId="1538" applyNumberFormat="1" applyFont="1" applyBorder="1"/>
    <xf numFmtId="0" fontId="109" fillId="29" borderId="0" xfId="1538" applyFill="1"/>
    <xf numFmtId="0" fontId="46" fillId="0" borderId="0" xfId="1538" applyFont="1" applyAlignment="1">
      <alignment horizontal="center"/>
    </xf>
    <xf numFmtId="167" fontId="46" fillId="0" borderId="0" xfId="1538" applyNumberFormat="1" applyFont="1"/>
    <xf numFmtId="0" fontId="109" fillId="29" borderId="3" xfId="1538" applyFill="1" applyBorder="1"/>
    <xf numFmtId="169" fontId="109" fillId="29" borderId="3" xfId="1538" applyNumberFormat="1" applyFill="1" applyBorder="1" applyAlignment="1">
      <alignment horizontal="right"/>
    </xf>
    <xf numFmtId="43" fontId="109" fillId="0" borderId="0" xfId="1538" applyNumberFormat="1"/>
    <xf numFmtId="167" fontId="109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09" fillId="29" borderId="3" xfId="1538" applyNumberFormat="1" applyFill="1" applyBorder="1"/>
    <xf numFmtId="10" fontId="109" fillId="29" borderId="3" xfId="1538" applyNumberFormat="1" applyFill="1" applyBorder="1"/>
    <xf numFmtId="0" fontId="146" fillId="0" borderId="0" xfId="1614" applyFont="1" applyAlignment="1">
      <alignment horizontal="center"/>
    </xf>
    <xf numFmtId="0" fontId="147" fillId="0" borderId="0" xfId="1614" applyFont="1" applyAlignment="1">
      <alignment horizontal="center" vertical="center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49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3" fontId="146" fillId="0" borderId="0" xfId="1614" applyNumberFormat="1" applyFont="1" applyAlignment="1">
      <alignment horizontal="center"/>
    </xf>
    <xf numFmtId="0" fontId="151" fillId="0" borderId="0" xfId="1614" applyFont="1"/>
    <xf numFmtId="167" fontId="151" fillId="0" borderId="0" xfId="1652" applyNumberFormat="1" applyFont="1"/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left" vertical="center"/>
    </xf>
    <xf numFmtId="0" fontId="151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0" fontId="151" fillId="0" borderId="0" xfId="1614" applyFont="1" applyAlignment="1">
      <alignment horizontal="center" vertical="center" wrapText="1"/>
    </xf>
    <xf numFmtId="0" fontId="148" fillId="0" borderId="0" xfId="1614" applyFont="1" applyAlignment="1">
      <alignment horizontal="center" vertical="center" wrapText="1"/>
    </xf>
    <xf numFmtId="3" fontId="147" fillId="0" borderId="0" xfId="1614" applyNumberFormat="1" applyFont="1" applyAlignment="1">
      <alignment vertical="center"/>
    </xf>
    <xf numFmtId="0" fontId="148" fillId="0" borderId="20" xfId="1615" applyFont="1" applyBorder="1" applyAlignment="1">
      <alignment horizontal="center" vertical="center"/>
    </xf>
    <xf numFmtId="0" fontId="148" fillId="0" borderId="21" xfId="1615" applyFont="1" applyBorder="1" applyAlignment="1">
      <alignment horizontal="left" vertical="center" wrapText="1"/>
    </xf>
    <xf numFmtId="0" fontId="147" fillId="0" borderId="21" xfId="1614" applyFont="1" applyBorder="1" applyAlignment="1">
      <alignment horizontal="center" vertical="center" wrapText="1"/>
    </xf>
    <xf numFmtId="0" fontId="154" fillId="0" borderId="21" xfId="1614" applyFont="1" applyBorder="1" applyAlignment="1">
      <alignment horizontal="center" vertical="center"/>
    </xf>
    <xf numFmtId="3" fontId="154" fillId="0" borderId="21" xfId="1614" applyNumberFormat="1" applyFont="1" applyBorder="1" applyAlignment="1">
      <alignment horizontal="center" vertical="center"/>
    </xf>
    <xf numFmtId="3" fontId="147" fillId="0" borderId="21" xfId="1614" applyNumberFormat="1" applyFont="1" applyBorder="1" applyAlignment="1">
      <alignment horizontal="center" vertical="center"/>
    </xf>
    <xf numFmtId="3" fontId="147" fillId="0" borderId="22" xfId="1614" applyNumberFormat="1" applyFont="1" applyBorder="1" applyAlignment="1">
      <alignment horizontal="center" vertical="center"/>
    </xf>
    <xf numFmtId="3" fontId="147" fillId="0" borderId="0" xfId="1614" applyNumberFormat="1" applyFont="1" applyAlignment="1">
      <alignment horizontal="center"/>
    </xf>
    <xf numFmtId="3" fontId="146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49" fillId="0" borderId="21" xfId="1653" applyFont="1" applyBorder="1" applyAlignment="1">
      <alignment horizontal="center" vertical="center"/>
    </xf>
    <xf numFmtId="3" fontId="150" fillId="0" borderId="0" xfId="1614" applyNumberFormat="1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54" fillId="0" borderId="21" xfId="1615" applyFont="1" applyBorder="1" applyAlignment="1">
      <alignment horizontal="center" vertical="center"/>
    </xf>
    <xf numFmtId="0" fontId="149" fillId="0" borderId="21" xfId="1652" applyFont="1" applyBorder="1" applyAlignment="1">
      <alignment horizontal="center" vertical="center"/>
    </xf>
    <xf numFmtId="0" fontId="151" fillId="0" borderId="20" xfId="1652" applyFont="1" applyBorder="1" applyAlignment="1">
      <alignment horizontal="center" vertical="center"/>
    </xf>
    <xf numFmtId="0" fontId="151" fillId="0" borderId="21" xfId="1652" applyFont="1" applyBorder="1" applyAlignment="1">
      <alignment vertical="center" wrapText="1"/>
    </xf>
    <xf numFmtId="0" fontId="154" fillId="0" borderId="21" xfId="1652" applyFont="1" applyBorder="1" applyAlignment="1">
      <alignment horizontal="center" vertical="center"/>
    </xf>
    <xf numFmtId="0" fontId="154" fillId="0" borderId="49" xfId="1652" applyFont="1" applyBorder="1" applyAlignment="1">
      <alignment horizontal="center" vertical="center"/>
    </xf>
    <xf numFmtId="0" fontId="154" fillId="0" borderId="3" xfId="1652" applyFont="1" applyBorder="1" applyAlignment="1">
      <alignment vertical="center" wrapText="1"/>
    </xf>
    <xf numFmtId="0" fontId="147" fillId="0" borderId="3" xfId="1614" applyFont="1" applyBorder="1" applyAlignment="1">
      <alignment horizontal="center" vertical="center" wrapText="1"/>
    </xf>
    <xf numFmtId="0" fontId="154" fillId="0" borderId="3" xfId="1614" applyFont="1" applyBorder="1" applyAlignment="1">
      <alignment horizontal="center" vertical="center"/>
    </xf>
    <xf numFmtId="0" fontId="154" fillId="0" borderId="3" xfId="1652" applyFont="1" applyBorder="1" applyAlignment="1">
      <alignment horizontal="center" vertical="center"/>
    </xf>
    <xf numFmtId="207" fontId="154" fillId="0" borderId="3" xfId="1614" applyNumberFormat="1" applyFont="1" applyBorder="1" applyAlignment="1">
      <alignment horizontal="center" vertical="center"/>
    </xf>
    <xf numFmtId="3" fontId="147" fillId="0" borderId="3" xfId="1614" applyNumberFormat="1" applyFont="1" applyBorder="1" applyAlignment="1">
      <alignment horizontal="center" vertical="center"/>
    </xf>
    <xf numFmtId="3" fontId="147" fillId="0" borderId="39" xfId="1614" applyNumberFormat="1" applyFont="1" applyBorder="1" applyAlignment="1">
      <alignment horizontal="center" vertical="center"/>
    </xf>
    <xf numFmtId="0" fontId="154" fillId="0" borderId="20" xfId="1652" applyFont="1" applyBorder="1" applyAlignment="1">
      <alignment horizontal="center" vertical="center"/>
    </xf>
    <xf numFmtId="0" fontId="154" fillId="0" borderId="21" xfId="1652" applyFont="1" applyBorder="1" applyAlignment="1">
      <alignment vertical="center" wrapText="1"/>
    </xf>
    <xf numFmtId="0" fontId="147" fillId="0" borderId="23" xfId="1614" applyFont="1" applyBorder="1" applyAlignment="1">
      <alignment horizontal="center" vertical="center"/>
    </xf>
    <xf numFmtId="0" fontId="147" fillId="0" borderId="24" xfId="1614" applyFont="1" applyBorder="1" applyAlignment="1">
      <alignment horizontal="left" vertical="center"/>
    </xf>
    <xf numFmtId="0" fontId="147" fillId="0" borderId="24" xfId="1614" applyFont="1" applyBorder="1" applyAlignment="1">
      <alignment vertical="center"/>
    </xf>
    <xf numFmtId="0" fontId="154" fillId="0" borderId="24" xfId="1614" applyFont="1" applyBorder="1" applyAlignment="1">
      <alignment horizontal="center" vertical="center"/>
    </xf>
    <xf numFmtId="3" fontId="147" fillId="0" borderId="24" xfId="1614" applyNumberFormat="1" applyFont="1" applyBorder="1" applyAlignment="1">
      <alignment horizontal="center" vertical="center"/>
    </xf>
    <xf numFmtId="3" fontId="147" fillId="0" borderId="25" xfId="1614" applyNumberFormat="1" applyFont="1" applyBorder="1" applyAlignment="1">
      <alignment horizontal="center" vertical="center"/>
    </xf>
    <xf numFmtId="0" fontId="149" fillId="0" borderId="26" xfId="1614" applyFont="1" applyBorder="1" applyAlignment="1">
      <alignment horizontal="center" vertical="center"/>
    </xf>
    <xf numFmtId="37" fontId="151" fillId="0" borderId="27" xfId="1614" applyNumberFormat="1" applyFont="1" applyBorder="1" applyAlignment="1">
      <alignment horizontal="center"/>
    </xf>
    <xf numFmtId="37" fontId="149" fillId="0" borderId="27" xfId="1614" applyNumberFormat="1" applyFont="1" applyBorder="1" applyAlignment="1">
      <alignment horizontal="center"/>
    </xf>
    <xf numFmtId="37" fontId="147" fillId="0" borderId="0" xfId="1614" applyNumberFormat="1" applyFont="1" applyAlignment="1">
      <alignment horizontal="center"/>
    </xf>
    <xf numFmtId="37" fontId="149" fillId="0" borderId="0" xfId="1614" applyNumberFormat="1" applyFont="1" applyAlignment="1">
      <alignment horizontal="center"/>
    </xf>
    <xf numFmtId="0" fontId="149" fillId="0" borderId="28" xfId="1614" applyFont="1" applyBorder="1" applyAlignment="1">
      <alignment horizontal="center" vertical="center"/>
    </xf>
    <xf numFmtId="37" fontId="151" fillId="0" borderId="29" xfId="1614" applyNumberFormat="1" applyFont="1" applyBorder="1" applyAlignment="1">
      <alignment horizontal="center"/>
    </xf>
    <xf numFmtId="37" fontId="149" fillId="0" borderId="29" xfId="1614" applyNumberFormat="1" applyFont="1" applyBorder="1" applyAlignment="1">
      <alignment horizontal="center"/>
    </xf>
    <xf numFmtId="37" fontId="155" fillId="0" borderId="0" xfId="1614" applyNumberFormat="1" applyFont="1" applyAlignment="1">
      <alignment horizontal="center"/>
    </xf>
    <xf numFmtId="37" fontId="155" fillId="0" borderId="30" xfId="1614" applyNumberFormat="1" applyFont="1" applyBorder="1" applyAlignment="1">
      <alignment horizontal="center"/>
    </xf>
    <xf numFmtId="37" fontId="155" fillId="0" borderId="32" xfId="1614" applyNumberFormat="1" applyFont="1" applyBorder="1" applyAlignment="1">
      <alignment horizontal="center"/>
    </xf>
    <xf numFmtId="0" fontId="146" fillId="0" borderId="0" xfId="1614" applyFont="1" applyAlignment="1">
      <alignment horizontal="center" vertical="center"/>
    </xf>
    <xf numFmtId="0" fontId="155" fillId="0" borderId="34" xfId="1614" applyFont="1" applyBorder="1" applyAlignment="1">
      <alignment vertical="center"/>
    </xf>
    <xf numFmtId="0" fontId="149" fillId="0" borderId="19" xfId="1614" applyFont="1" applyBorder="1"/>
    <xf numFmtId="0" fontId="149" fillId="0" borderId="19" xfId="1614" applyFont="1" applyBorder="1" applyAlignment="1">
      <alignment horizontal="center"/>
    </xf>
    <xf numFmtId="0" fontId="149" fillId="0" borderId="19" xfId="1614" applyFont="1" applyBorder="1" applyAlignment="1">
      <alignment horizontal="right"/>
    </xf>
    <xf numFmtId="0" fontId="149" fillId="0" borderId="31" xfId="1614" applyFont="1" applyBorder="1" applyAlignment="1">
      <alignment horizontal="right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54" fillId="0" borderId="0" xfId="1614" applyFont="1" applyAlignment="1">
      <alignment horizontal="center" vertical="center"/>
    </xf>
    <xf numFmtId="165" fontId="154" fillId="0" borderId="0" xfId="1652" applyNumberFormat="1" applyFont="1" applyAlignment="1">
      <alignment vertical="center"/>
    </xf>
    <xf numFmtId="0" fontId="149" fillId="0" borderId="0" xfId="1652" applyFont="1" applyAlignment="1">
      <alignment horizontal="right"/>
    </xf>
    <xf numFmtId="0" fontId="156" fillId="0" borderId="0" xfId="1644" applyFont="1" applyAlignment="1">
      <alignment horizontal="center" vertical="center"/>
    </xf>
    <xf numFmtId="0" fontId="154" fillId="0" borderId="0" xfId="1652" applyFont="1" applyAlignment="1">
      <alignment vertical="center"/>
    </xf>
    <xf numFmtId="167" fontId="0" fillId="39" borderId="3" xfId="1026" applyFont="1" applyFill="1" applyBorder="1" applyProtection="1">
      <protection locked="0"/>
    </xf>
    <xf numFmtId="0" fontId="157" fillId="40" borderId="80" xfId="2670" applyFont="1" applyFill="1" applyBorder="1" applyAlignment="1">
      <alignment horizontal="left" vertical="center"/>
    </xf>
    <xf numFmtId="0" fontId="157" fillId="40" borderId="81" xfId="2670" applyFont="1" applyFill="1" applyBorder="1" applyAlignment="1">
      <alignment horizontal="center" vertical="center"/>
    </xf>
    <xf numFmtId="0" fontId="157" fillId="40" borderId="83" xfId="2670" applyFont="1" applyFill="1" applyBorder="1" applyAlignment="1">
      <alignment horizontal="left" vertical="center"/>
    </xf>
    <xf numFmtId="0" fontId="157" fillId="40" borderId="79" xfId="2670" applyFont="1" applyFill="1" applyBorder="1" applyAlignment="1">
      <alignment horizontal="center" vertical="center"/>
    </xf>
    <xf numFmtId="0" fontId="157" fillId="40" borderId="85" xfId="2670" applyFont="1" applyFill="1" applyBorder="1" applyAlignment="1">
      <alignment horizontal="left" vertical="center"/>
    </xf>
    <xf numFmtId="0" fontId="157" fillId="40" borderId="86" xfId="2670" applyFont="1" applyFill="1" applyBorder="1" applyAlignment="1">
      <alignment horizontal="center" vertical="center"/>
    </xf>
    <xf numFmtId="167" fontId="138" fillId="41" borderId="82" xfId="2672" applyFont="1" applyFill="1" applyBorder="1" applyAlignment="1" applyProtection="1">
      <alignment horizontal="right" vertical="center" wrapText="1"/>
      <protection locked="0"/>
    </xf>
    <xf numFmtId="167" fontId="138" fillId="41" borderId="84" xfId="2672" applyFont="1" applyFill="1" applyBorder="1" applyAlignment="1" applyProtection="1">
      <alignment horizontal="right" vertical="center"/>
      <protection locked="0"/>
    </xf>
    <xf numFmtId="169" fontId="138" fillId="41" borderId="84" xfId="2672" applyNumberFormat="1" applyFont="1" applyFill="1" applyBorder="1" applyAlignment="1" applyProtection="1">
      <alignment horizontal="right" vertical="center"/>
      <protection locked="0"/>
    </xf>
    <xf numFmtId="169" fontId="138" fillId="41" borderId="87" xfId="2672" applyNumberFormat="1" applyFont="1" applyFill="1" applyBorder="1" applyAlignment="1" applyProtection="1">
      <alignment horizontal="right" vertical="center"/>
      <protection locked="0"/>
    </xf>
    <xf numFmtId="1" fontId="104" fillId="0" borderId="0" xfId="2673" applyNumberFormat="1" applyFont="1" applyAlignment="1">
      <alignment horizontal="center" vertical="center" wrapText="1"/>
    </xf>
    <xf numFmtId="1" fontId="102" fillId="0" borderId="0" xfId="2673" applyNumberFormat="1" applyFont="1" applyAlignment="1">
      <alignment horizontal="center" vertical="center" wrapText="1"/>
    </xf>
    <xf numFmtId="0" fontId="103" fillId="0" borderId="62" xfId="2673" applyFont="1" applyBorder="1" applyAlignment="1">
      <alignment horizontal="center" vertical="center" wrapText="1"/>
    </xf>
    <xf numFmtId="0" fontId="160" fillId="0" borderId="0" xfId="2673" applyFont="1" applyAlignment="1">
      <alignment horizontal="center" vertical="center" wrapText="1"/>
    </xf>
    <xf numFmtId="0" fontId="161" fillId="0" borderId="0" xfId="2673" applyFont="1" applyAlignment="1">
      <alignment vertical="center" wrapText="1"/>
    </xf>
    <xf numFmtId="0" fontId="162" fillId="0" borderId="0" xfId="2673" applyFont="1" applyAlignment="1">
      <alignment vertical="center" wrapText="1"/>
    </xf>
    <xf numFmtId="0" fontId="144" fillId="35" borderId="91" xfId="2673" applyFont="1" applyFill="1" applyBorder="1" applyAlignment="1">
      <alignment vertical="center" wrapText="1"/>
    </xf>
    <xf numFmtId="0" fontId="144" fillId="44" borderId="91" xfId="2673" applyFont="1" applyFill="1" applyBorder="1" applyAlignment="1">
      <alignment vertical="center" wrapText="1"/>
    </xf>
    <xf numFmtId="0" fontId="159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03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4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3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5" fillId="0" borderId="0" xfId="2673" applyNumberFormat="1" applyAlignment="1">
      <alignment vertical="center" wrapText="1"/>
    </xf>
    <xf numFmtId="1" fontId="5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7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2" fontId="167" fillId="0" borderId="0" xfId="2673" applyNumberFormat="1" applyFont="1" applyAlignment="1">
      <alignment horizontal="center" vertical="center" wrapText="1"/>
    </xf>
    <xf numFmtId="1" fontId="167" fillId="0" borderId="0" xfId="2673" applyNumberFormat="1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95" xfId="2673" applyFont="1" applyFill="1" applyBorder="1" applyAlignment="1">
      <alignment vertical="center" wrapText="1"/>
    </xf>
    <xf numFmtId="0" fontId="103" fillId="0" borderId="64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95" xfId="2673" applyFont="1" applyBorder="1" applyAlignment="1">
      <alignment vertical="center" wrapText="1"/>
    </xf>
    <xf numFmtId="0" fontId="118" fillId="0" borderId="0" xfId="1451" applyFont="1"/>
    <xf numFmtId="0" fontId="118" fillId="0" borderId="0" xfId="1451" applyFont="1" applyAlignment="1">
      <alignment horizontal="center"/>
    </xf>
    <xf numFmtId="0" fontId="118" fillId="0" borderId="0" xfId="1451" applyFont="1" applyAlignment="1">
      <alignment horizontal="center" vertical="center"/>
    </xf>
    <xf numFmtId="0" fontId="113" fillId="0" borderId="0" xfId="1451" applyFont="1" applyAlignment="1">
      <alignment vertical="center"/>
    </xf>
    <xf numFmtId="0" fontId="113" fillId="0" borderId="0" xfId="1451" applyFont="1" applyAlignment="1">
      <alignment horizontal="center" vertical="center"/>
    </xf>
    <xf numFmtId="0" fontId="123" fillId="0" borderId="0" xfId="1451" applyFont="1"/>
    <xf numFmtId="0" fontId="122" fillId="0" borderId="0" xfId="1451" applyFont="1"/>
    <xf numFmtId="0" fontId="121" fillId="0" borderId="0" xfId="1451" applyFont="1" applyAlignment="1">
      <alignment horizontal="center" vertical="center"/>
    </xf>
    <xf numFmtId="0" fontId="120" fillId="0" borderId="0" xfId="1451" applyFont="1" applyAlignment="1">
      <alignment vertical="center"/>
    </xf>
    <xf numFmtId="0" fontId="145" fillId="0" borderId="0" xfId="1451" applyFont="1"/>
    <xf numFmtId="0" fontId="119" fillId="0" borderId="0" xfId="1451" applyFont="1" applyAlignment="1">
      <alignment vertical="center"/>
    </xf>
    <xf numFmtId="0" fontId="123" fillId="0" borderId="0" xfId="1451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451" applyFont="1" applyBorder="1" applyAlignment="1">
      <alignment horizontal="left" vertical="center" wrapText="1"/>
    </xf>
    <xf numFmtId="0" fontId="147" fillId="0" borderId="20" xfId="1653" applyFont="1" applyBorder="1" applyAlignment="1">
      <alignment horizontal="center" vertic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3" applyFont="1" applyBorder="1" applyAlignment="1">
      <alignment vertical="center" wrapText="1"/>
    </xf>
    <xf numFmtId="0" fontId="149" fillId="0" borderId="20" xfId="1653" applyFont="1" applyBorder="1" applyAlignment="1">
      <alignment horizontal="center" vertical="center"/>
    </xf>
    <xf numFmtId="0" fontId="149" fillId="0" borderId="21" xfId="1653" applyFont="1" applyBorder="1" applyAlignment="1">
      <alignment vertical="center" wrapText="1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3" fillId="0" borderId="21" xfId="1652" applyFont="1" applyBorder="1" applyAlignment="1">
      <alignment horizontal="center" vertical="center"/>
    </xf>
    <xf numFmtId="0" fontId="7" fillId="0" borderId="21" xfId="1614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3" fillId="33" borderId="0" xfId="1451" applyFont="1" applyFill="1" applyAlignment="1">
      <alignment vertical="center"/>
    </xf>
    <xf numFmtId="0" fontId="113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3" fillId="33" borderId="0" xfId="1451" applyFont="1" applyFill="1" applyAlignment="1">
      <alignment horizontal="center" vertical="center"/>
    </xf>
    <xf numFmtId="0" fontId="113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3" fillId="33" borderId="19" xfId="1451" applyFont="1" applyFill="1" applyBorder="1" applyAlignment="1">
      <alignment vertical="center"/>
    </xf>
    <xf numFmtId="0" fontId="113" fillId="33" borderId="19" xfId="1451" applyFont="1" applyFill="1" applyBorder="1" applyAlignment="1">
      <alignment horizontal="center" vertical="center"/>
    </xf>
    <xf numFmtId="0" fontId="113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0" borderId="37" xfId="1451" applyFont="1" applyBorder="1" applyAlignment="1">
      <alignment horizontal="center" vertical="center"/>
    </xf>
    <xf numFmtId="0" fontId="118" fillId="0" borderId="31" xfId="1451" applyFont="1" applyBorder="1"/>
    <xf numFmtId="0" fontId="170" fillId="0" borderId="0" xfId="1614" applyFont="1" applyAlignment="1">
      <alignment horizontal="center"/>
    </xf>
    <xf numFmtId="0" fontId="148" fillId="0" borderId="21" xfId="1614" applyFont="1" applyBorder="1" applyAlignment="1">
      <alignment horizontal="center" vertical="center" wrapText="1"/>
    </xf>
    <xf numFmtId="0" fontId="151" fillId="0" borderId="21" xfId="1614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3" fontId="171" fillId="0" borderId="0" xfId="1614" applyNumberFormat="1" applyFont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70" fillId="0" borderId="0" xfId="1614" applyNumberFormat="1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71" fillId="0" borderId="0" xfId="1614" applyFont="1" applyAlignment="1">
      <alignment horizontal="center"/>
    </xf>
    <xf numFmtId="0" fontId="153" fillId="0" borderId="21" xfId="1652" applyFont="1" applyBorder="1" applyAlignment="1">
      <alignment horizontal="center" vertical="center"/>
    </xf>
    <xf numFmtId="9" fontId="112" fillId="33" borderId="0" xfId="2542" applyFont="1" applyFill="1" applyBorder="1" applyAlignment="1">
      <alignment horizontal="center" vertical="center"/>
    </xf>
    <xf numFmtId="9" fontId="117" fillId="33" borderId="0" xfId="2542" applyFont="1" applyFill="1" applyAlignment="1">
      <alignment horizontal="center"/>
    </xf>
    <xf numFmtId="0" fontId="112" fillId="33" borderId="0" xfId="0" applyFont="1" applyFill="1" applyAlignment="1">
      <alignment horizontal="center"/>
    </xf>
    <xf numFmtId="0" fontId="112" fillId="33" borderId="46" xfId="0" applyFont="1" applyFill="1" applyBorder="1" applyAlignment="1">
      <alignment horizontal="center"/>
    </xf>
    <xf numFmtId="0" fontId="112" fillId="33" borderId="19" xfId="0" applyFont="1" applyFill="1" applyBorder="1" applyAlignment="1">
      <alignment horizontal="center"/>
    </xf>
    <xf numFmtId="0" fontId="117" fillId="33" borderId="19" xfId="0" applyFont="1" applyFill="1" applyBorder="1" applyAlignment="1">
      <alignment horizontal="center"/>
    </xf>
    <xf numFmtId="0" fontId="117" fillId="33" borderId="34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0" fontId="112" fillId="33" borderId="3" xfId="0" applyFont="1" applyFill="1" applyBorder="1" applyAlignment="1">
      <alignment horizontal="center"/>
    </xf>
    <xf numFmtId="0" fontId="112" fillId="33" borderId="42" xfId="0" applyFont="1" applyFill="1" applyBorder="1" applyAlignment="1">
      <alignment horizontal="center"/>
    </xf>
    <xf numFmtId="0" fontId="117" fillId="33" borderId="0" xfId="0" applyFont="1" applyFill="1" applyAlignment="1">
      <alignment horizontal="center"/>
    </xf>
    <xf numFmtId="0" fontId="117" fillId="33" borderId="28" xfId="0" applyFont="1" applyFill="1" applyBorder="1" applyAlignment="1">
      <alignment horizontal="center"/>
    </xf>
    <xf numFmtId="0" fontId="112" fillId="33" borderId="0" xfId="0" applyFont="1" applyFill="1" applyAlignment="1">
      <alignment horizontal="center" vertical="center"/>
    </xf>
    <xf numFmtId="0" fontId="117" fillId="33" borderId="0" xfId="0" applyFont="1" applyFill="1" applyAlignment="1">
      <alignment horizontal="center" vertical="center"/>
    </xf>
    <xf numFmtId="0" fontId="112" fillId="33" borderId="42" xfId="0" applyFont="1" applyFill="1" applyBorder="1" applyAlignment="1">
      <alignment horizontal="center" vertical="center" wrapText="1"/>
    </xf>
    <xf numFmtId="0" fontId="112" fillId="33" borderId="0" xfId="0" applyFont="1" applyFill="1" applyAlignment="1">
      <alignment horizontal="left"/>
    </xf>
    <xf numFmtId="20" fontId="112" fillId="33" borderId="39" xfId="0" applyNumberFormat="1" applyFont="1" applyFill="1" applyBorder="1" applyAlignment="1">
      <alignment horizontal="center"/>
    </xf>
    <xf numFmtId="0" fontId="112" fillId="33" borderId="28" xfId="0" applyFont="1" applyFill="1" applyBorder="1" applyAlignment="1">
      <alignment horizontal="center"/>
    </xf>
    <xf numFmtId="0" fontId="112" fillId="33" borderId="39" xfId="0" applyFont="1" applyFill="1" applyBorder="1" applyAlignment="1">
      <alignment vertical="top" wrapText="1"/>
    </xf>
    <xf numFmtId="0" fontId="112" fillId="33" borderId="3" xfId="0" applyFont="1" applyFill="1" applyBorder="1" applyAlignment="1">
      <alignment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2" fillId="33" borderId="7" xfId="0" applyFont="1" applyFill="1" applyBorder="1" applyAlignment="1">
      <alignment horizontal="center" vertical="top" wrapText="1"/>
    </xf>
    <xf numFmtId="0" fontId="117" fillId="33" borderId="71" xfId="0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top" wrapText="1"/>
    </xf>
    <xf numFmtId="0" fontId="89" fillId="33" borderId="68" xfId="0" applyFont="1" applyFill="1" applyBorder="1" applyAlignment="1">
      <alignment horizontal="center" vertical="center"/>
    </xf>
    <xf numFmtId="0" fontId="116" fillId="33" borderId="69" xfId="0" applyFont="1" applyFill="1" applyBorder="1" applyAlignment="1">
      <alignment horizontal="center" vertical="center"/>
    </xf>
    <xf numFmtId="0" fontId="116" fillId="33" borderId="73" xfId="0" applyFont="1" applyFill="1" applyBorder="1" applyAlignment="1">
      <alignment horizontal="left" vertical="center"/>
    </xf>
    <xf numFmtId="0" fontId="116" fillId="33" borderId="72" xfId="0" applyFont="1" applyFill="1" applyBorder="1" applyAlignment="1">
      <alignment horizontal="left" vertical="center"/>
    </xf>
    <xf numFmtId="0" fontId="112" fillId="33" borderId="39" xfId="0" applyFont="1" applyFill="1" applyBorder="1" applyAlignment="1">
      <alignment horizontal="center" vertical="top" wrapText="1"/>
    </xf>
    <xf numFmtId="0" fontId="112" fillId="33" borderId="3" xfId="0" applyFont="1" applyFill="1" applyBorder="1" applyAlignment="1">
      <alignment horizontal="center" vertical="center"/>
    </xf>
    <xf numFmtId="0" fontId="89" fillId="33" borderId="40" xfId="0" applyFont="1" applyFill="1" applyBorder="1" applyAlignment="1">
      <alignment horizontal="center" vertical="center"/>
    </xf>
    <xf numFmtId="0" fontId="116" fillId="33" borderId="78" xfId="0" applyFont="1" applyFill="1" applyBorder="1" applyAlignment="1">
      <alignment horizontal="left" vertical="center"/>
    </xf>
    <xf numFmtId="0" fontId="116" fillId="33" borderId="60" xfId="0" applyFont="1" applyFill="1" applyBorder="1" applyAlignment="1">
      <alignment horizontal="left" vertical="center"/>
    </xf>
    <xf numFmtId="0" fontId="89" fillId="33" borderId="47" xfId="0" applyFont="1" applyFill="1" applyBorder="1" applyAlignment="1">
      <alignment horizontal="center" vertical="center"/>
    </xf>
    <xf numFmtId="0" fontId="89" fillId="33" borderId="78" xfId="0" applyFont="1" applyFill="1" applyBorder="1" applyAlignment="1">
      <alignment horizontal="left" vertical="center"/>
    </xf>
    <xf numFmtId="0" fontId="89" fillId="33" borderId="60" xfId="0" applyFont="1" applyFill="1" applyBorder="1" applyAlignment="1">
      <alignment horizontal="left" vertical="center"/>
    </xf>
    <xf numFmtId="0" fontId="112" fillId="33" borderId="39" xfId="0" applyFont="1" applyFill="1" applyBorder="1" applyAlignment="1">
      <alignment horizontal="center" vertical="center"/>
    </xf>
    <xf numFmtId="0" fontId="89" fillId="33" borderId="61" xfId="0" applyFont="1" applyFill="1" applyBorder="1" applyAlignment="1">
      <alignment horizontal="left" vertical="center"/>
    </xf>
    <xf numFmtId="0" fontId="89" fillId="33" borderId="40" xfId="0" applyFont="1" applyFill="1" applyBorder="1" applyAlignment="1">
      <alignment horizontal="left" vertical="center"/>
    </xf>
    <xf numFmtId="0" fontId="89" fillId="33" borderId="59" xfId="0" applyFont="1" applyFill="1" applyBorder="1" applyAlignment="1">
      <alignment horizontal="left" vertical="center"/>
    </xf>
    <xf numFmtId="0" fontId="115" fillId="33" borderId="0" xfId="0" applyFont="1" applyFill="1" applyAlignment="1">
      <alignment horizontal="center"/>
    </xf>
    <xf numFmtId="0" fontId="113" fillId="33" borderId="0" xfId="0" applyFont="1" applyFill="1" applyAlignment="1">
      <alignment horizontal="center"/>
    </xf>
    <xf numFmtId="0" fontId="113" fillId="33" borderId="0" xfId="0" applyFont="1" applyFill="1" applyAlignment="1">
      <alignment horizontal="left"/>
    </xf>
    <xf numFmtId="0" fontId="113" fillId="33" borderId="18" xfId="0" applyFont="1" applyFill="1" applyBorder="1" applyAlignment="1">
      <alignment horizontal="left"/>
    </xf>
    <xf numFmtId="0" fontId="112" fillId="33" borderId="38" xfId="0" applyFont="1" applyFill="1" applyBorder="1" applyAlignment="1">
      <alignment horizontal="center"/>
    </xf>
    <xf numFmtId="0" fontId="114" fillId="33" borderId="0" xfId="0" applyFont="1" applyFill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2" fillId="33" borderId="37" xfId="0" applyFont="1" applyFill="1" applyBorder="1" applyAlignment="1">
      <alignment horizontal="center"/>
    </xf>
    <xf numFmtId="0" fontId="112" fillId="33" borderId="36" xfId="0" applyFont="1" applyFill="1" applyBorder="1" applyAlignment="1">
      <alignment horizontal="center"/>
    </xf>
    <xf numFmtId="0" fontId="112" fillId="33" borderId="26" xfId="0" applyFont="1" applyFill="1" applyBorder="1" applyAlignment="1">
      <alignment horizontal="center"/>
    </xf>
    <xf numFmtId="0" fontId="2" fillId="0" borderId="21" xfId="1652" applyFont="1" applyBorder="1" applyAlignment="1">
      <alignment horizontal="center" vertical="center"/>
    </xf>
    <xf numFmtId="0" fontId="149" fillId="47" borderId="21" xfId="1653" applyFont="1" applyFill="1" applyBorder="1" applyAlignment="1">
      <alignment vertical="center" wrapText="1"/>
    </xf>
    <xf numFmtId="0" fontId="147" fillId="47" borderId="21" xfId="1614" applyFont="1" applyFill="1" applyBorder="1" applyAlignment="1">
      <alignment horizontal="center" vertical="center" wrapText="1"/>
    </xf>
    <xf numFmtId="0" fontId="154" fillId="47" borderId="21" xfId="1614" applyFont="1" applyFill="1" applyBorder="1" applyAlignment="1">
      <alignment horizontal="center" vertical="center"/>
    </xf>
    <xf numFmtId="0" fontId="1" fillId="47" borderId="21" xfId="1652" applyFont="1" applyFill="1" applyBorder="1" applyAlignment="1">
      <alignment horizontal="center" vertical="center"/>
    </xf>
    <xf numFmtId="0" fontId="112" fillId="33" borderId="0" xfId="0" quotePrefix="1" applyFont="1" applyFill="1" applyAlignment="1">
      <alignment horizontal="center"/>
    </xf>
    <xf numFmtId="0" fontId="172" fillId="0" borderId="21" xfId="0" applyFont="1" applyBorder="1" applyAlignment="1">
      <alignment wrapText="1"/>
    </xf>
    <xf numFmtId="0" fontId="41" fillId="0" borderId="21" xfId="0" applyFont="1" applyBorder="1" applyAlignment="1">
      <alignment wrapText="1"/>
    </xf>
    <xf numFmtId="0" fontId="172" fillId="0" borderId="20" xfId="0" quotePrefix="1" applyFont="1" applyBorder="1" applyAlignment="1">
      <alignment wrapText="1"/>
    </xf>
    <xf numFmtId="0" fontId="172" fillId="0" borderId="20" xfId="0" applyFont="1" applyBorder="1" applyAlignment="1">
      <alignment wrapText="1"/>
    </xf>
    <xf numFmtId="0" fontId="41" fillId="0" borderId="20" xfId="0" applyFont="1" applyBorder="1" applyAlignment="1">
      <alignment wrapText="1"/>
    </xf>
    <xf numFmtId="0" fontId="50" fillId="0" borderId="21" xfId="0" applyFont="1" applyBorder="1" applyAlignment="1">
      <alignment wrapText="1"/>
    </xf>
    <xf numFmtId="0" fontId="41" fillId="0" borderId="20" xfId="0" quotePrefix="1" applyFont="1" applyBorder="1" applyAlignment="1">
      <alignment wrapText="1"/>
    </xf>
    <xf numFmtId="0" fontId="173" fillId="0" borderId="21" xfId="0" applyFont="1" applyBorder="1" applyAlignment="1">
      <alignment wrapText="1"/>
    </xf>
    <xf numFmtId="0" fontId="173" fillId="0" borderId="20" xfId="0" quotePrefix="1" applyFont="1" applyBorder="1" applyAlignment="1">
      <alignment wrapText="1"/>
    </xf>
    <xf numFmtId="169" fontId="40" fillId="0" borderId="3" xfId="714" applyFont="1" applyFill="1" applyBorder="1" applyAlignment="1">
      <alignment horizontal="center" vertical="center" wrapText="1"/>
    </xf>
    <xf numFmtId="0" fontId="51" fillId="0" borderId="0" xfId="1448" applyFont="1" applyAlignment="1">
      <alignment horizontal="center" wrapText="1"/>
    </xf>
    <xf numFmtId="0" fontId="40" fillId="0" borderId="3" xfId="1448" applyFont="1" applyBorder="1" applyAlignment="1">
      <alignment horizontal="center" vertical="center" wrapText="1"/>
    </xf>
    <xf numFmtId="0" fontId="52" fillId="0" borderId="3" xfId="1448" applyFont="1" applyBorder="1" applyAlignment="1">
      <alignment horizontal="center" vertical="center" wrapText="1"/>
    </xf>
    <xf numFmtId="3" fontId="40" fillId="31" borderId="38" xfId="1615" applyNumberFormat="1" applyFont="1" applyFill="1" applyBorder="1" applyAlignment="1">
      <alignment horizontal="center" vertical="center"/>
    </xf>
    <xf numFmtId="3" fontId="40" fillId="31" borderId="66" xfId="1615" applyNumberFormat="1" applyFont="1" applyFill="1" applyBorder="1" applyAlignment="1">
      <alignment horizontal="center" vertical="center"/>
    </xf>
    <xf numFmtId="3" fontId="40" fillId="31" borderId="18" xfId="1615" applyNumberFormat="1" applyFont="1" applyFill="1" applyBorder="1" applyAlignment="1">
      <alignment horizontal="center" vertical="center"/>
    </xf>
    <xf numFmtId="3" fontId="40" fillId="31" borderId="42" xfId="1615" applyNumberFormat="1" applyFont="1" applyFill="1" applyBorder="1" applyAlignment="1">
      <alignment horizontal="center" vertical="center"/>
    </xf>
    <xf numFmtId="3" fontId="40" fillId="31" borderId="43" xfId="1615" applyNumberFormat="1" applyFont="1" applyFill="1" applyBorder="1" applyAlignment="1">
      <alignment horizontal="center" vertical="center"/>
    </xf>
    <xf numFmtId="3" fontId="40" fillId="31" borderId="67" xfId="1615" applyNumberFormat="1" applyFont="1" applyFill="1" applyBorder="1" applyAlignment="1">
      <alignment horizontal="center" vertical="center"/>
    </xf>
    <xf numFmtId="3" fontId="40" fillId="31" borderId="3" xfId="1615" applyNumberFormat="1" applyFont="1" applyFill="1" applyBorder="1" applyAlignment="1">
      <alignment horizontal="center" vertical="center"/>
    </xf>
    <xf numFmtId="0" fontId="93" fillId="0" borderId="0" xfId="1653" applyFont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47" fillId="31" borderId="3" xfId="1615" applyFont="1" applyFill="1" applyBorder="1" applyAlignment="1">
      <alignment horizontal="center" vertical="center" wrapText="1"/>
    </xf>
    <xf numFmtId="0" fontId="93" fillId="0" borderId="0" xfId="1652" applyFont="1" applyAlignment="1">
      <alignment horizontal="center" vertical="center"/>
    </xf>
    <xf numFmtId="0" fontId="47" fillId="0" borderId="51" xfId="1614" applyFont="1" applyBorder="1" applyAlignment="1">
      <alignment horizontal="center" vertical="center"/>
    </xf>
    <xf numFmtId="0" fontId="47" fillId="0" borderId="49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center" vertical="center"/>
    </xf>
    <xf numFmtId="0" fontId="47" fillId="0" borderId="33" xfId="1614" applyFont="1" applyBorder="1" applyAlignment="1">
      <alignment horizontal="center" vertical="center"/>
    </xf>
    <xf numFmtId="0" fontId="49" fillId="0" borderId="53" xfId="1614" applyFont="1" applyBorder="1" applyAlignment="1">
      <alignment horizontal="center" vertical="center"/>
    </xf>
    <xf numFmtId="0" fontId="49" fillId="0" borderId="3" xfId="1614" applyFont="1" applyBorder="1" applyAlignment="1">
      <alignment horizontal="center" vertical="center"/>
    </xf>
    <xf numFmtId="0" fontId="47" fillId="0" borderId="52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 wrapText="1"/>
    </xf>
    <xf numFmtId="0" fontId="47" fillId="0" borderId="33" xfId="1614" applyFont="1" applyBorder="1" applyAlignment="1">
      <alignment horizontal="center" vertical="center" wrapText="1"/>
    </xf>
    <xf numFmtId="0" fontId="49" fillId="0" borderId="0" xfId="1614" applyFont="1" applyAlignment="1">
      <alignment horizontal="left" vertical="top" wrapText="1"/>
    </xf>
    <xf numFmtId="0" fontId="49" fillId="0" borderId="35" xfId="1652" applyFont="1" applyBorder="1" applyAlignment="1">
      <alignment horizontal="center" vertical="center" wrapText="1"/>
    </xf>
    <xf numFmtId="0" fontId="49" fillId="0" borderId="33" xfId="1652" applyFont="1" applyBorder="1" applyAlignment="1">
      <alignment horizontal="center" vertical="center" wrapText="1"/>
    </xf>
    <xf numFmtId="0" fontId="49" fillId="0" borderId="54" xfId="1614" applyFont="1" applyBorder="1" applyAlignment="1">
      <alignment horizontal="center" vertical="center"/>
    </xf>
    <xf numFmtId="0" fontId="44" fillId="0" borderId="0" xfId="1652" applyFont="1" applyAlignment="1">
      <alignment horizontal="center" vertical="center"/>
    </xf>
    <xf numFmtId="0" fontId="108" fillId="0" borderId="0" xfId="1652" applyAlignment="1">
      <alignment horizontal="center" vertical="center"/>
    </xf>
    <xf numFmtId="0" fontId="49" fillId="0" borderId="39" xfId="1614" applyFont="1" applyBorder="1" applyAlignment="1">
      <alignment horizontal="center" vertical="center"/>
    </xf>
    <xf numFmtId="37" fontId="108" fillId="0" borderId="36" xfId="1614" applyNumberFormat="1" applyBorder="1" applyAlignment="1">
      <alignment horizontal="center"/>
    </xf>
    <xf numFmtId="37" fontId="108" fillId="0" borderId="0" xfId="1614" applyNumberFormat="1" applyAlignment="1">
      <alignment horizontal="center"/>
    </xf>
    <xf numFmtId="37" fontId="59" fillId="0" borderId="19" xfId="1614" applyNumberFormat="1" applyFont="1" applyBorder="1" applyAlignment="1">
      <alignment horizontal="center"/>
    </xf>
    <xf numFmtId="0" fontId="59" fillId="0" borderId="26" xfId="1614" applyFont="1" applyBorder="1" applyAlignment="1">
      <alignment horizontal="left" vertical="center"/>
    </xf>
    <xf numFmtId="0" fontId="59" fillId="0" borderId="36" xfId="1614" applyFont="1" applyBorder="1" applyAlignment="1">
      <alignment horizontal="left" vertical="center"/>
    </xf>
    <xf numFmtId="0" fontId="59" fillId="0" borderId="48" xfId="1614" applyFont="1" applyBorder="1" applyAlignment="1">
      <alignment horizontal="left" vertical="center"/>
    </xf>
    <xf numFmtId="0" fontId="59" fillId="0" borderId="28" xfId="1614" applyFont="1" applyBorder="1" applyAlignment="1">
      <alignment horizontal="left" vertical="center"/>
    </xf>
    <xf numFmtId="0" fontId="59" fillId="0" borderId="0" xfId="1614" applyFont="1" applyAlignment="1">
      <alignment horizontal="left" vertical="center"/>
    </xf>
    <xf numFmtId="0" fontId="59" fillId="0" borderId="37" xfId="1614" applyFont="1" applyBorder="1" applyAlignment="1">
      <alignment horizontal="left" vertical="center"/>
    </xf>
    <xf numFmtId="0" fontId="6" fillId="34" borderId="76" xfId="2670" applyFill="1" applyBorder="1" applyAlignment="1">
      <alignment horizontal="center" vertical="center"/>
    </xf>
    <xf numFmtId="0" fontId="136" fillId="0" borderId="77" xfId="2670" applyFont="1" applyBorder="1" applyAlignment="1">
      <alignment horizontal="left" vertical="center"/>
    </xf>
    <xf numFmtId="0" fontId="109" fillId="38" borderId="3" xfId="1538" applyFill="1" applyBorder="1" applyAlignment="1">
      <alignment horizontal="center" vertical="center"/>
    </xf>
    <xf numFmtId="0" fontId="100" fillId="38" borderId="3" xfId="1538" applyFont="1" applyFill="1" applyBorder="1" applyAlignment="1">
      <alignment horizontal="center" vertical="center" wrapText="1"/>
    </xf>
    <xf numFmtId="0" fontId="46" fillId="0" borderId="3" xfId="1538" applyFont="1" applyBorder="1" applyAlignment="1">
      <alignment horizontal="center"/>
    </xf>
    <xf numFmtId="0" fontId="109" fillId="38" borderId="35" xfId="1538" applyFill="1" applyBorder="1" applyAlignment="1">
      <alignment horizontal="center" vertical="center" wrapText="1"/>
    </xf>
    <xf numFmtId="0" fontId="109" fillId="38" borderId="33" xfId="1538" applyFill="1" applyBorder="1" applyAlignment="1">
      <alignment horizontal="center" vertical="center" wrapText="1"/>
    </xf>
    <xf numFmtId="0" fontId="109" fillId="38" borderId="3" xfId="1538" applyFill="1" applyBorder="1" applyAlignment="1">
      <alignment horizontal="center" vertical="center" wrapText="1"/>
    </xf>
    <xf numFmtId="0" fontId="49" fillId="0" borderId="44" xfId="1538" applyFont="1" applyBorder="1" applyAlignment="1">
      <alignment horizontal="left"/>
    </xf>
    <xf numFmtId="0" fontId="160" fillId="43" borderId="88" xfId="2673" applyFont="1" applyFill="1" applyBorder="1" applyAlignment="1">
      <alignment horizontal="center" vertical="center" wrapText="1"/>
    </xf>
    <xf numFmtId="0" fontId="160" fillId="43" borderId="89" xfId="2673" applyFont="1" applyFill="1" applyBorder="1" applyAlignment="1">
      <alignment horizontal="center" vertical="center" wrapText="1"/>
    </xf>
    <xf numFmtId="0" fontId="160" fillId="43" borderId="90" xfId="2673" applyFont="1" applyFill="1" applyBorder="1" applyAlignment="1">
      <alignment horizontal="center" vertical="center" wrapText="1"/>
    </xf>
    <xf numFmtId="43" fontId="144" fillId="44" borderId="7" xfId="2673" applyNumberFormat="1" applyFont="1" applyFill="1" applyBorder="1" applyAlignment="1">
      <alignment horizontal="center" vertical="center" wrapText="1"/>
    </xf>
    <xf numFmtId="0" fontId="144" fillId="44" borderId="58" xfId="2673" applyFont="1" applyFill="1" applyBorder="1" applyAlignment="1">
      <alignment horizontal="center" vertical="center" wrapText="1"/>
    </xf>
    <xf numFmtId="1" fontId="132" fillId="44" borderId="7" xfId="2673" applyNumberFormat="1" applyFont="1" applyFill="1" applyBorder="1" applyAlignment="1">
      <alignment horizontal="center" vertical="center" wrapText="1"/>
    </xf>
    <xf numFmtId="1" fontId="132" fillId="44" borderId="58" xfId="2673" applyNumberFormat="1" applyFont="1" applyFill="1" applyBorder="1" applyAlignment="1">
      <alignment horizontal="center" vertical="center" wrapText="1"/>
    </xf>
    <xf numFmtId="0" fontId="132" fillId="44" borderId="7" xfId="2673" applyFont="1" applyFill="1" applyBorder="1" applyAlignment="1">
      <alignment horizontal="center" vertical="center" wrapText="1"/>
    </xf>
    <xf numFmtId="0" fontId="132" fillId="44" borderId="58" xfId="2673" applyFont="1" applyFill="1" applyBorder="1" applyAlignment="1">
      <alignment horizontal="center" vertical="center" wrapText="1"/>
    </xf>
    <xf numFmtId="1" fontId="144" fillId="45" borderId="3" xfId="2673" applyNumberFormat="1" applyFont="1" applyFill="1" applyBorder="1" applyAlignment="1">
      <alignment horizontal="center" vertical="center" wrapText="1"/>
    </xf>
    <xf numFmtId="1" fontId="144" fillId="45" borderId="39" xfId="2673" applyNumberFormat="1" applyFont="1" applyFill="1" applyBorder="1" applyAlignment="1">
      <alignment horizontal="center" vertical="center" wrapText="1"/>
    </xf>
    <xf numFmtId="2" fontId="132" fillId="44" borderId="62" xfId="2673" applyNumberFormat="1" applyFont="1" applyFill="1" applyBorder="1" applyAlignment="1">
      <alignment horizontal="center" vertical="center" wrapText="1"/>
    </xf>
    <xf numFmtId="2" fontId="132" fillId="44" borderId="92" xfId="2673" applyNumberFormat="1" applyFont="1" applyFill="1" applyBorder="1" applyAlignment="1">
      <alignment horizontal="center" vertical="center" wrapText="1"/>
    </xf>
    <xf numFmtId="0" fontId="163" fillId="0" borderId="50" xfId="2673" applyFont="1" applyBorder="1" applyAlignment="1">
      <alignment horizontal="center" vertical="center" wrapText="1"/>
    </xf>
    <xf numFmtId="0" fontId="163" fillId="0" borderId="58" xfId="2673" applyFont="1" applyBorder="1" applyAlignment="1">
      <alignment horizontal="center" vertical="center" wrapText="1"/>
    </xf>
    <xf numFmtId="0" fontId="163" fillId="45" borderId="3" xfId="2673" applyFont="1" applyFill="1" applyBorder="1" applyAlignment="1">
      <alignment horizontal="center" vertical="center" wrapText="1"/>
    </xf>
    <xf numFmtId="0" fontId="163" fillId="45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2" fontId="132" fillId="46" borderId="3" xfId="2673" applyNumberFormat="1" applyFont="1" applyFill="1" applyBorder="1" applyAlignment="1">
      <alignment horizontal="center" vertical="center" wrapText="1"/>
    </xf>
    <xf numFmtId="2" fontId="132" fillId="46" borderId="39" xfId="2673" applyNumberFormat="1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9" fontId="132" fillId="35" borderId="65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5" fillId="0" borderId="93" xfId="2673" applyBorder="1" applyAlignment="1">
      <alignment horizontal="center" vertical="center" wrapText="1"/>
    </xf>
    <xf numFmtId="0" fontId="5" fillId="0" borderId="6" xfId="2673" applyBorder="1" applyAlignment="1">
      <alignment horizontal="center" vertical="center" wrapText="1"/>
    </xf>
    <xf numFmtId="0" fontId="5" fillId="0" borderId="94" xfId="2673" applyBorder="1" applyAlignment="1">
      <alignment horizontal="center" vertical="center" wrapText="1"/>
    </xf>
    <xf numFmtId="9" fontId="167" fillId="0" borderId="0" xfId="2675" applyFont="1" applyFill="1" applyBorder="1" applyAlignment="1">
      <alignment horizontal="center" vertical="center" wrapText="1"/>
    </xf>
    <xf numFmtId="0" fontId="164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2" xfId="2673" applyNumberFormat="1" applyFont="1" applyFill="1" applyBorder="1" applyAlignment="1">
      <alignment horizontal="center" vertical="center" wrapText="1"/>
    </xf>
    <xf numFmtId="2" fontId="132" fillId="35" borderId="92" xfId="2673" applyNumberFormat="1" applyFont="1" applyFill="1" applyBorder="1" applyAlignment="1">
      <alignment horizontal="center" vertical="center" wrapText="1"/>
    </xf>
    <xf numFmtId="0" fontId="160" fillId="42" borderId="88" xfId="2673" applyFont="1" applyFill="1" applyBorder="1" applyAlignment="1">
      <alignment horizontal="center" vertical="center" wrapText="1"/>
    </xf>
    <xf numFmtId="0" fontId="160" fillId="42" borderId="89" xfId="2673" applyFont="1" applyFill="1" applyBorder="1" applyAlignment="1">
      <alignment horizontal="center" vertical="center" wrapText="1"/>
    </xf>
    <xf numFmtId="0" fontId="160" fillId="42" borderId="90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43" fontId="144" fillId="45" borderId="53" xfId="2673" applyNumberFormat="1" applyFont="1" applyFill="1" applyBorder="1" applyAlignment="1">
      <alignment horizontal="center" vertical="center" wrapText="1"/>
    </xf>
    <xf numFmtId="0" fontId="144" fillId="45" borderId="54" xfId="2673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9" fontId="132" fillId="0" borderId="65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0" fontId="148" fillId="0" borderId="0" xfId="1644" applyFont="1" applyAlignment="1">
      <alignment horizontal="center" vertical="center"/>
    </xf>
    <xf numFmtId="37" fontId="155" fillId="0" borderId="19" xfId="1614" applyNumberFormat="1" applyFont="1" applyBorder="1" applyAlignment="1">
      <alignment horizontal="center"/>
    </xf>
    <xf numFmtId="0" fontId="151" fillId="0" borderId="0" xfId="1614" applyFont="1" applyAlignment="1">
      <alignment horizontal="left" vertical="top" wrapText="1"/>
    </xf>
    <xf numFmtId="37" fontId="149" fillId="0" borderId="0" xfId="1614" applyNumberFormat="1" applyFont="1" applyAlignment="1">
      <alignment horizontal="center"/>
    </xf>
    <xf numFmtId="0" fontId="155" fillId="0" borderId="26" xfId="1614" applyFont="1" applyBorder="1" applyAlignment="1">
      <alignment horizontal="left" vertical="center" wrapText="1"/>
    </xf>
    <xf numFmtId="0" fontId="155" fillId="0" borderId="36" xfId="1614" applyFont="1" applyBorder="1" applyAlignment="1">
      <alignment horizontal="left" vertical="center" wrapText="1"/>
    </xf>
    <xf numFmtId="0" fontId="155" fillId="0" borderId="48" xfId="1614" applyFont="1" applyBorder="1" applyAlignment="1">
      <alignment horizontal="left" vertical="center" wrapText="1"/>
    </xf>
    <xf numFmtId="0" fontId="155" fillId="0" borderId="28" xfId="1614" applyFont="1" applyBorder="1" applyAlignment="1">
      <alignment horizontal="left" vertical="center" wrapText="1"/>
    </xf>
    <xf numFmtId="0" fontId="155" fillId="0" borderId="0" xfId="1614" applyFont="1" applyAlignment="1">
      <alignment horizontal="left" vertical="center" wrapText="1"/>
    </xf>
    <xf numFmtId="0" fontId="155" fillId="0" borderId="37" xfId="1614" applyFont="1" applyBorder="1" applyAlignment="1">
      <alignment horizontal="left" vertical="center" wrapText="1"/>
    </xf>
    <xf numFmtId="0" fontId="154" fillId="0" borderId="0" xfId="1652" applyFont="1" applyAlignment="1">
      <alignment horizontal="center" vertical="center"/>
    </xf>
    <xf numFmtId="0" fontId="149" fillId="0" borderId="0" xfId="1652" applyFont="1" applyAlignment="1">
      <alignment horizontal="center" vertical="center"/>
    </xf>
    <xf numFmtId="0" fontId="153" fillId="35" borderId="53" xfId="1614" applyFont="1" applyFill="1" applyBorder="1" applyAlignment="1">
      <alignment horizontal="center" vertical="center"/>
    </xf>
    <xf numFmtId="0" fontId="153" fillId="35" borderId="54" xfId="1614" applyFont="1" applyFill="1" applyBorder="1" applyAlignment="1">
      <alignment horizontal="center" vertical="center"/>
    </xf>
    <xf numFmtId="0" fontId="153" fillId="35" borderId="35" xfId="1652" applyFont="1" applyFill="1" applyBorder="1" applyAlignment="1">
      <alignment horizontal="center" vertical="center" wrapText="1"/>
    </xf>
    <xf numFmtId="0" fontId="153" fillId="35" borderId="33" xfId="1652" applyFont="1" applyFill="1" applyBorder="1" applyAlignment="1">
      <alignment horizontal="center" vertical="center" wrapText="1"/>
    </xf>
    <xf numFmtId="0" fontId="153" fillId="35" borderId="3" xfId="1614" applyFont="1" applyFill="1" applyBorder="1" applyAlignment="1">
      <alignment horizontal="center" vertical="center"/>
    </xf>
    <xf numFmtId="0" fontId="153" fillId="35" borderId="39" xfId="1614" applyFont="1" applyFill="1" applyBorder="1" applyAlignment="1">
      <alignment horizontal="center" vertical="center"/>
    </xf>
    <xf numFmtId="0" fontId="151" fillId="30" borderId="3" xfId="1614" applyFont="1" applyFill="1" applyBorder="1" applyAlignment="1">
      <alignment horizontal="center" vertical="center"/>
    </xf>
    <xf numFmtId="0" fontId="152" fillId="0" borderId="0" xfId="1652" applyFont="1" applyAlignment="1">
      <alignment horizontal="center" vertical="center"/>
    </xf>
    <xf numFmtId="37" fontId="149" fillId="0" borderId="36" xfId="1614" applyNumberFormat="1" applyFont="1" applyBorder="1" applyAlignment="1">
      <alignment horizontal="center"/>
    </xf>
    <xf numFmtId="0" fontId="153" fillId="35" borderId="51" xfId="1614" applyFont="1" applyFill="1" applyBorder="1" applyAlignment="1">
      <alignment horizontal="center" vertical="center"/>
    </xf>
    <xf numFmtId="0" fontId="153" fillId="35" borderId="49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/>
    </xf>
    <xf numFmtId="0" fontId="153" fillId="35" borderId="21" xfId="1614" applyFont="1" applyFill="1" applyBorder="1" applyAlignment="1">
      <alignment horizontal="center" vertical="center"/>
    </xf>
    <xf numFmtId="0" fontId="153" fillId="35" borderId="33" xfId="1614" applyFont="1" applyFill="1" applyBorder="1" applyAlignment="1">
      <alignment horizontal="center" vertical="center"/>
    </xf>
    <xf numFmtId="0" fontId="153" fillId="35" borderId="52" xfId="1614" applyFont="1" applyFill="1" applyBorder="1" applyAlignment="1">
      <alignment horizontal="center" vertical="center" wrapText="1"/>
    </xf>
    <xf numFmtId="0" fontId="153" fillId="35" borderId="21" xfId="1614" applyFont="1" applyFill="1" applyBorder="1" applyAlignment="1">
      <alignment horizontal="center" vertical="center" wrapText="1"/>
    </xf>
    <xf numFmtId="0" fontId="153" fillId="35" borderId="33" xfId="1614" applyFont="1" applyFill="1" applyBorder="1" applyAlignment="1">
      <alignment horizontal="center" vertical="center" wrapText="1"/>
    </xf>
    <xf numFmtId="0" fontId="128" fillId="35" borderId="55" xfId="0" applyFont="1" applyFill="1" applyBorder="1" applyAlignment="1">
      <alignment horizontal="center" vertical="center"/>
    </xf>
    <xf numFmtId="0" fontId="128" fillId="35" borderId="36" xfId="0" applyFont="1" applyFill="1" applyBorder="1" applyAlignment="1">
      <alignment horizontal="center" vertical="center"/>
    </xf>
    <xf numFmtId="0" fontId="128" fillId="35" borderId="48" xfId="0" applyFont="1" applyFill="1" applyBorder="1" applyAlignment="1">
      <alignment horizontal="center" vertical="center"/>
    </xf>
    <xf numFmtId="0" fontId="128" fillId="35" borderId="43" xfId="0" applyFont="1" applyFill="1" applyBorder="1" applyAlignment="1">
      <alignment horizontal="center" vertical="center"/>
    </xf>
    <xf numFmtId="0" fontId="128" fillId="35" borderId="44" xfId="0" applyFont="1" applyFill="1" applyBorder="1" applyAlignment="1">
      <alignment horizontal="center" vertical="center"/>
    </xf>
    <xf numFmtId="0" fontId="128" fillId="35" borderId="45" xfId="0" applyFont="1" applyFill="1" applyBorder="1" applyAlignment="1">
      <alignment horizontal="center" vertical="center"/>
    </xf>
    <xf numFmtId="0" fontId="112" fillId="33" borderId="3" xfId="0" applyFont="1" applyFill="1" applyBorder="1" applyAlignment="1">
      <alignment horizontal="center"/>
    </xf>
    <xf numFmtId="0" fontId="112" fillId="33" borderId="39" xfId="0" applyFont="1" applyFill="1" applyBorder="1" applyAlignment="1">
      <alignment horizontal="center"/>
    </xf>
    <xf numFmtId="49" fontId="89" fillId="33" borderId="59" xfId="0" applyNumberFormat="1" applyFont="1" applyFill="1" applyBorder="1" applyAlignment="1">
      <alignment horizontal="left" vertical="center"/>
    </xf>
    <xf numFmtId="49" fontId="89" fillId="33" borderId="40" xfId="0" applyNumberFormat="1" applyFont="1" applyFill="1" applyBorder="1" applyAlignment="1">
      <alignment horizontal="left" vertical="center"/>
    </xf>
    <xf numFmtId="49" fontId="130" fillId="33" borderId="59" xfId="0" applyNumberFormat="1" applyFont="1" applyFill="1" applyBorder="1" applyAlignment="1">
      <alignment horizontal="left" vertical="center"/>
    </xf>
    <xf numFmtId="49" fontId="130" fillId="33" borderId="40" xfId="0" applyNumberFormat="1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horizontal="left" vertical="center"/>
    </xf>
    <xf numFmtId="49" fontId="112" fillId="33" borderId="41" xfId="0" applyNumberFormat="1" applyFont="1" applyFill="1" applyBorder="1" applyAlignment="1">
      <alignment horizontal="left" vertical="center"/>
    </xf>
    <xf numFmtId="0" fontId="130" fillId="33" borderId="60" xfId="0" applyFont="1" applyFill="1" applyBorder="1" applyAlignment="1">
      <alignment horizontal="left" vertical="center"/>
    </xf>
    <xf numFmtId="0" fontId="130" fillId="33" borderId="61" xfId="0" applyFont="1" applyFill="1" applyBorder="1" applyAlignment="1">
      <alignment horizontal="left" vertical="center"/>
    </xf>
    <xf numFmtId="0" fontId="112" fillId="33" borderId="56" xfId="0" applyFont="1" applyFill="1" applyBorder="1" applyAlignment="1">
      <alignment horizontal="center"/>
    </xf>
    <xf numFmtId="0" fontId="112" fillId="33" borderId="57" xfId="0" applyFont="1" applyFill="1" applyBorder="1" applyAlignment="1">
      <alignment horizontal="center"/>
    </xf>
    <xf numFmtId="0" fontId="113" fillId="33" borderId="18" xfId="0" applyFont="1" applyFill="1" applyBorder="1" applyAlignment="1">
      <alignment horizontal="left"/>
    </xf>
    <xf numFmtId="0" fontId="113" fillId="33" borderId="0" xfId="0" applyFont="1" applyFill="1" applyAlignment="1">
      <alignment horizontal="left"/>
    </xf>
    <xf numFmtId="0" fontId="113" fillId="33" borderId="37" xfId="0" applyFont="1" applyFill="1" applyBorder="1" applyAlignment="1">
      <alignment horizontal="left"/>
    </xf>
    <xf numFmtId="0" fontId="129" fillId="33" borderId="50" xfId="0" applyFont="1" applyFill="1" applyBorder="1" applyAlignment="1">
      <alignment horizontal="center" vertical="center"/>
    </xf>
    <xf numFmtId="0" fontId="129" fillId="33" borderId="7" xfId="0" applyFont="1" applyFill="1" applyBorder="1" applyAlignment="1">
      <alignment horizontal="center" vertical="center"/>
    </xf>
    <xf numFmtId="0" fontId="129" fillId="33" borderId="41" xfId="0" applyFont="1" applyFill="1" applyBorder="1" applyAlignment="1">
      <alignment horizontal="center" vertical="center"/>
    </xf>
    <xf numFmtId="0" fontId="113" fillId="33" borderId="5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center"/>
    </xf>
    <xf numFmtId="0" fontId="113" fillId="33" borderId="58" xfId="0" applyFont="1" applyFill="1" applyBorder="1" applyAlignment="1">
      <alignment horizontal="center" vertical="center"/>
    </xf>
    <xf numFmtId="0" fontId="89" fillId="33" borderId="60" xfId="0" applyFont="1" applyFill="1" applyBorder="1" applyAlignment="1">
      <alignment horizontal="left" vertical="center"/>
    </xf>
    <xf numFmtId="0" fontId="89" fillId="33" borderId="61" xfId="0" applyFont="1" applyFill="1" applyBorder="1" applyAlignment="1">
      <alignment horizontal="left" vertical="center"/>
    </xf>
    <xf numFmtId="0" fontId="89" fillId="33" borderId="59" xfId="0" applyFont="1" applyFill="1" applyBorder="1" applyAlignment="1">
      <alignment horizontal="left" vertical="center"/>
    </xf>
    <xf numFmtId="0" fontId="89" fillId="33" borderId="40" xfId="0" applyFont="1" applyFill="1" applyBorder="1" applyAlignment="1">
      <alignment horizontal="left" vertical="center"/>
    </xf>
    <xf numFmtId="49" fontId="112" fillId="33" borderId="50" xfId="0" applyNumberFormat="1" applyFont="1" applyFill="1" applyBorder="1" applyAlignment="1">
      <alignment vertical="center"/>
    </xf>
    <xf numFmtId="49" fontId="112" fillId="33" borderId="41" xfId="0" applyNumberFormat="1" applyFont="1" applyFill="1" applyBorder="1" applyAlignment="1">
      <alignment vertical="center"/>
    </xf>
    <xf numFmtId="49" fontId="112" fillId="33" borderId="50" xfId="0" applyNumberFormat="1" applyFont="1" applyFill="1" applyBorder="1" applyAlignment="1">
      <alignment vertical="top" wrapText="1"/>
    </xf>
    <xf numFmtId="49" fontId="112" fillId="33" borderId="41" xfId="0" applyNumberFormat="1" applyFont="1" applyFill="1" applyBorder="1" applyAlignment="1">
      <alignment vertical="top" wrapText="1"/>
    </xf>
    <xf numFmtId="0" fontId="112" fillId="33" borderId="7" xfId="0" applyFont="1" applyFill="1" applyBorder="1" applyAlignment="1">
      <alignment horizontal="center"/>
    </xf>
    <xf numFmtId="0" fontId="112" fillId="33" borderId="41" xfId="0" applyFont="1" applyFill="1" applyBorder="1" applyAlignment="1">
      <alignment horizontal="center"/>
    </xf>
    <xf numFmtId="15" fontId="112" fillId="33" borderId="3" xfId="0" applyNumberFormat="1" applyFont="1" applyFill="1" applyBorder="1" applyAlignment="1">
      <alignment horizontal="center"/>
    </xf>
    <xf numFmtId="0" fontId="112" fillId="33" borderId="7" xfId="0" applyFont="1" applyFill="1" applyBorder="1" applyAlignment="1">
      <alignment vertical="top" wrapText="1"/>
    </xf>
    <xf numFmtId="0" fontId="112" fillId="33" borderId="41" xfId="0" applyFont="1" applyFill="1" applyBorder="1" applyAlignment="1">
      <alignment vertical="top" wrapText="1"/>
    </xf>
    <xf numFmtId="0" fontId="117" fillId="33" borderId="74" xfId="0" applyFont="1" applyFill="1" applyBorder="1" applyAlignment="1">
      <alignment horizontal="center" vertical="center" wrapText="1"/>
    </xf>
    <xf numFmtId="0" fontId="117" fillId="33" borderId="75" xfId="0" applyFont="1" applyFill="1" applyBorder="1" applyAlignment="1">
      <alignment horizontal="center" vertical="center" wrapText="1"/>
    </xf>
    <xf numFmtId="0" fontId="112" fillId="33" borderId="7" xfId="0" applyFont="1" applyFill="1" applyBorder="1" applyAlignment="1">
      <alignment horizontal="center" vertical="top" wrapText="1"/>
    </xf>
    <xf numFmtId="0" fontId="112" fillId="33" borderId="41" xfId="0" applyFont="1" applyFill="1" applyBorder="1" applyAlignment="1">
      <alignment horizontal="center" vertical="top" wrapText="1"/>
    </xf>
    <xf numFmtId="0" fontId="113" fillId="33" borderId="38" xfId="0" applyFont="1" applyFill="1" applyBorder="1" applyAlignment="1">
      <alignment horizontal="left" vertical="top" wrapText="1"/>
    </xf>
    <xf numFmtId="0" fontId="113" fillId="33" borderId="56" xfId="0" applyFont="1" applyFill="1" applyBorder="1" applyAlignment="1">
      <alignment horizontal="left" vertical="top" wrapText="1"/>
    </xf>
    <xf numFmtId="0" fontId="113" fillId="33" borderId="57" xfId="0" applyFont="1" applyFill="1" applyBorder="1" applyAlignment="1">
      <alignment horizontal="left" vertical="top" wrapText="1"/>
    </xf>
    <xf numFmtId="0" fontId="113" fillId="33" borderId="43" xfId="0" applyFont="1" applyFill="1" applyBorder="1" applyAlignment="1">
      <alignment horizontal="left" vertical="top" wrapText="1"/>
    </xf>
    <xf numFmtId="0" fontId="113" fillId="33" borderId="44" xfId="0" applyFont="1" applyFill="1" applyBorder="1" applyAlignment="1">
      <alignment horizontal="left" vertical="top" wrapText="1"/>
    </xf>
    <xf numFmtId="0" fontId="113" fillId="33" borderId="45" xfId="0" applyFont="1" applyFill="1" applyBorder="1" applyAlignment="1">
      <alignment horizontal="left" vertical="top" wrapText="1"/>
    </xf>
    <xf numFmtId="0" fontId="112" fillId="33" borderId="50" xfId="0" applyFont="1" applyFill="1" applyBorder="1" applyAlignment="1">
      <alignment horizontal="center"/>
    </xf>
    <xf numFmtId="0" fontId="112" fillId="33" borderId="102" xfId="0" applyFont="1" applyFill="1" applyBorder="1" applyAlignment="1">
      <alignment horizontal="center"/>
    </xf>
    <xf numFmtId="0" fontId="112" fillId="33" borderId="63" xfId="0" applyFont="1" applyFill="1" applyBorder="1" applyAlignment="1">
      <alignment horizontal="center"/>
    </xf>
    <xf numFmtId="0" fontId="112" fillId="33" borderId="64" xfId="0" applyFont="1" applyFill="1" applyBorder="1" applyAlignment="1">
      <alignment horizontal="center"/>
    </xf>
    <xf numFmtId="0" fontId="112" fillId="33" borderId="65" xfId="0" applyFont="1" applyFill="1" applyBorder="1" applyAlignment="1">
      <alignment horizontal="center"/>
    </xf>
    <xf numFmtId="0" fontId="112" fillId="33" borderId="56" xfId="0" applyFont="1" applyFill="1" applyBorder="1" applyAlignment="1">
      <alignment horizontal="center" vertical="center"/>
    </xf>
    <xf numFmtId="0" fontId="112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69" fillId="0" borderId="96" xfId="1451" applyFont="1" applyBorder="1" applyAlignment="1">
      <alignment horizontal="center" vertical="center"/>
    </xf>
    <xf numFmtId="0" fontId="169" fillId="0" borderId="97" xfId="1451" applyFont="1" applyBorder="1" applyAlignment="1">
      <alignment horizontal="center" vertical="center"/>
    </xf>
    <xf numFmtId="0" fontId="169" fillId="0" borderId="98" xfId="1451" applyFont="1" applyBorder="1" applyAlignment="1">
      <alignment horizontal="center" vertical="center"/>
    </xf>
    <xf numFmtId="0" fontId="169" fillId="0" borderId="99" xfId="1451" applyFont="1" applyBorder="1" applyAlignment="1">
      <alignment horizontal="center" vertical="center"/>
    </xf>
    <xf numFmtId="0" fontId="169" fillId="0" borderId="100" xfId="1451" applyFont="1" applyBorder="1" applyAlignment="1">
      <alignment horizontal="center" vertical="center"/>
    </xf>
    <xf numFmtId="0" fontId="169" fillId="0" borderId="101" xfId="1451" applyFont="1" applyBorder="1" applyAlignment="1">
      <alignment horizontal="center" vertical="center"/>
    </xf>
    <xf numFmtId="0" fontId="120" fillId="33" borderId="96" xfId="1451" applyFont="1" applyFill="1" applyBorder="1" applyAlignment="1">
      <alignment horizontal="center" vertical="center"/>
    </xf>
    <xf numFmtId="0" fontId="120" fillId="33" borderId="97" xfId="1451" applyFont="1" applyFill="1" applyBorder="1" applyAlignment="1">
      <alignment horizontal="center" vertical="center"/>
    </xf>
    <xf numFmtId="0" fontId="120" fillId="33" borderId="98" xfId="1451" applyFont="1" applyFill="1" applyBorder="1" applyAlignment="1">
      <alignment horizontal="center" vertical="center"/>
    </xf>
    <xf numFmtId="0" fontId="120" fillId="33" borderId="99" xfId="1451" applyFont="1" applyFill="1" applyBorder="1" applyAlignment="1">
      <alignment horizontal="center" vertical="center"/>
    </xf>
    <xf numFmtId="0" fontId="120" fillId="33" borderId="100" xfId="1451" applyFont="1" applyFill="1" applyBorder="1" applyAlignment="1">
      <alignment horizontal="center" vertical="center"/>
    </xf>
    <xf numFmtId="0" fontId="120" fillId="33" borderId="101" xfId="1451" applyFont="1" applyFill="1" applyBorder="1" applyAlignment="1">
      <alignment horizontal="center" vertical="center"/>
    </xf>
    <xf numFmtId="0" fontId="41" fillId="0" borderId="21" xfId="1451" applyFont="1" applyFill="1" applyBorder="1" applyAlignment="1">
      <alignment horizontal="left" vertical="center" wrapText="1"/>
    </xf>
    <xf numFmtId="0" fontId="50" fillId="0" borderId="21" xfId="1450" applyFont="1" applyFill="1" applyBorder="1" applyAlignment="1">
      <alignment horizontal="center" wrapText="1"/>
    </xf>
    <xf numFmtId="0" fontId="41" fillId="0" borderId="21" xfId="1450" applyFont="1" applyFill="1" applyBorder="1" applyAlignment="1">
      <alignment horizontal="center" vertical="center" wrapText="1"/>
    </xf>
    <xf numFmtId="0" fontId="154" fillId="0" borderId="21" xfId="1615" applyFont="1" applyFill="1" applyBorder="1" applyAlignment="1">
      <alignment horizontal="center" vertical="center"/>
    </xf>
    <xf numFmtId="0" fontId="147" fillId="0" borderId="21" xfId="1615" applyFont="1" applyFill="1" applyBorder="1" applyAlignment="1">
      <alignment horizontal="left" vertical="center" wrapText="1"/>
    </xf>
    <xf numFmtId="0" fontId="147" fillId="0" borderId="21" xfId="1614" applyFont="1" applyFill="1" applyBorder="1" applyAlignment="1">
      <alignment horizontal="center" vertical="center" wrapText="1"/>
    </xf>
    <xf numFmtId="0" fontId="154" fillId="0" borderId="21" xfId="1614" applyFont="1" applyFill="1" applyBorder="1" applyAlignment="1">
      <alignment horizontal="center" vertical="center"/>
    </xf>
    <xf numFmtId="0" fontId="149" fillId="0" borderId="20" xfId="1653" applyFont="1" applyFill="1" applyBorder="1" applyAlignment="1">
      <alignment horizontal="center" vertical="center"/>
    </xf>
    <xf numFmtId="0" fontId="7" fillId="0" borderId="21" xfId="1614" applyFont="1" applyFill="1" applyBorder="1" applyAlignment="1">
      <alignment horizontal="center" vertical="center"/>
    </xf>
    <xf numFmtId="0" fontId="149" fillId="0" borderId="21" xfId="1653" applyFont="1" applyFill="1" applyBorder="1" applyAlignment="1">
      <alignment vertical="center" wrapText="1"/>
    </xf>
    <xf numFmtId="0" fontId="153" fillId="0" borderId="20" xfId="1653" applyFont="1" applyFill="1" applyBorder="1" applyAlignment="1">
      <alignment horizontal="center" vertical="center"/>
    </xf>
    <xf numFmtId="0" fontId="153" fillId="0" borderId="21" xfId="1653" applyFont="1" applyFill="1" applyBorder="1" applyAlignment="1">
      <alignment vertical="center" wrapText="1"/>
    </xf>
    <xf numFmtId="0" fontId="1" fillId="0" borderId="21" xfId="1652" applyFont="1" applyFill="1" applyBorder="1" applyAlignment="1">
      <alignment horizontal="center" vertical="center"/>
    </xf>
    <xf numFmtId="0" fontId="172" fillId="47" borderId="21" xfId="0" applyFont="1" applyFill="1" applyBorder="1" applyAlignment="1">
      <alignment wrapText="1"/>
    </xf>
    <xf numFmtId="0" fontId="41" fillId="47" borderId="21" xfId="0" applyFont="1" applyFill="1" applyBorder="1" applyAlignment="1">
      <alignment wrapText="1"/>
    </xf>
    <xf numFmtId="0" fontId="146" fillId="0" borderId="0" xfId="1614" applyFont="1" applyFill="1" applyAlignment="1">
      <alignment horizontal="center"/>
    </xf>
    <xf numFmtId="0" fontId="172" fillId="0" borderId="20" xfId="0" quotePrefix="1" applyFont="1" applyFill="1" applyBorder="1" applyAlignment="1">
      <alignment wrapText="1"/>
    </xf>
    <xf numFmtId="0" fontId="172" fillId="0" borderId="21" xfId="0" applyFont="1" applyFill="1" applyBorder="1" applyAlignment="1">
      <alignment wrapText="1"/>
    </xf>
    <xf numFmtId="0" fontId="41" fillId="0" borderId="21" xfId="0" applyFont="1" applyFill="1" applyBorder="1" applyAlignment="1">
      <alignment wrapText="1"/>
    </xf>
    <xf numFmtId="3" fontId="154" fillId="0" borderId="21" xfId="1614" applyNumberFormat="1" applyFont="1" applyFill="1" applyBorder="1" applyAlignment="1">
      <alignment horizontal="center" vertical="center"/>
    </xf>
    <xf numFmtId="3" fontId="147" fillId="0" borderId="21" xfId="1614" applyNumberFormat="1" applyFont="1" applyFill="1" applyBorder="1" applyAlignment="1">
      <alignment horizontal="center" vertical="center"/>
    </xf>
    <xf numFmtId="3" fontId="147" fillId="0" borderId="22" xfId="1614" applyNumberFormat="1" applyFont="1" applyFill="1" applyBorder="1" applyAlignment="1">
      <alignment horizontal="center" vertical="center"/>
    </xf>
    <xf numFmtId="3" fontId="150" fillId="0" borderId="0" xfId="1614" applyNumberFormat="1" applyFont="1" applyFill="1" applyAlignment="1">
      <alignment horizontal="center" vertical="center"/>
    </xf>
    <xf numFmtId="3" fontId="147" fillId="0" borderId="0" xfId="1614" applyNumberFormat="1" applyFont="1" applyFill="1" applyAlignment="1">
      <alignment horizontal="center"/>
    </xf>
    <xf numFmtId="0" fontId="147" fillId="0" borderId="0" xfId="1614" applyFont="1" applyFill="1" applyAlignment="1">
      <alignment horizontal="center"/>
    </xf>
    <xf numFmtId="3" fontId="146" fillId="0" borderId="0" xfId="1614" applyNumberFormat="1" applyFont="1" applyFill="1" applyAlignment="1">
      <alignment horizontal="center" vertical="center"/>
    </xf>
    <xf numFmtId="3" fontId="147" fillId="0" borderId="0" xfId="1614" applyNumberFormat="1" applyFont="1" applyFill="1" applyAlignment="1">
      <alignment horizontal="center" vertical="center"/>
    </xf>
    <xf numFmtId="0" fontId="150" fillId="0" borderId="0" xfId="1614" applyFont="1" applyFill="1" applyAlignment="1">
      <alignment horizontal="center"/>
    </xf>
  </cellXfs>
  <cellStyles count="267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BF47B6"/>
      <color rgb="FFFF0066"/>
      <color rgb="FFFF6699"/>
      <color rgb="FFCCFF66"/>
      <color rgb="FF33CCFF"/>
      <color rgb="FFFFCC99"/>
      <color rgb="FFFFFFCC"/>
      <color rgb="FFFFFF99"/>
      <color rgb="FFCCFF99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12" Type="http://schemas.openxmlformats.org/officeDocument/2006/relationships/calcChain" Target="calcChain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externalLink" Target="externalLinks/externalLink95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theme" Target="theme/theme1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tyles" Target="style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3.jpeg"/><Relationship Id="rId1" Type="http://schemas.openxmlformats.org/officeDocument/2006/relationships/image" Target="../media/image2.jpeg"/><Relationship Id="rId5" Type="http://schemas.openxmlformats.org/officeDocument/2006/relationships/image" Target="../media/image6.jpeg"/><Relationship Id="rId4" Type="http://schemas.openxmlformats.org/officeDocument/2006/relationships/image" Target="../media/image5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8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2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3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451005</xdr:colOff>
      <xdr:row>34</xdr:row>
      <xdr:rowOff>162252</xdr:rowOff>
    </xdr:from>
    <xdr:to>
      <xdr:col>23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25</xdr:col>
      <xdr:colOff>52203</xdr:colOff>
      <xdr:row>33</xdr:row>
      <xdr:rowOff>69273</xdr:rowOff>
    </xdr:from>
    <xdr:to>
      <xdr:col>37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</xdr:row>
      <xdr:rowOff>144117</xdr:rowOff>
    </xdr:from>
    <xdr:to>
      <xdr:col>11</xdr:col>
      <xdr:colOff>273105</xdr:colOff>
      <xdr:row>80</xdr:row>
      <xdr:rowOff>106017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25" y="5487642"/>
          <a:ext cx="637863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24</xdr:col>
      <xdr:colOff>201721</xdr:colOff>
      <xdr:row>75</xdr:row>
      <xdr:rowOff>28140</xdr:rowOff>
    </xdr:from>
    <xdr:to>
      <xdr:col>35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pSpPr/>
      </xdr:nvGrpSpPr>
      <xdr:grpSpPr>
        <a:xfrm>
          <a:off x="14242692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4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4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  <xdr:twoCellAnchor>
    <xdr:from>
      <xdr:col>4</xdr:col>
      <xdr:colOff>207066</xdr:colOff>
      <xdr:row>11</xdr:row>
      <xdr:rowOff>33130</xdr:rowOff>
    </xdr:from>
    <xdr:to>
      <xdr:col>9</xdr:col>
      <xdr:colOff>256761</xdr:colOff>
      <xdr:row>14</xdr:row>
      <xdr:rowOff>173934</xdr:rowOff>
    </xdr:to>
    <xdr:sp macro="" textlink="">
      <xdr:nvSpPr>
        <xdr:cNvPr id="8" name="Speech Bubble: Rectangl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3950805" y="2633869"/>
          <a:ext cx="1283804" cy="886239"/>
        </a:xfrm>
        <a:prstGeom prst="wedgeRectCallout">
          <a:avLst>
            <a:gd name="adj1" fmla="val -49220"/>
            <a:gd name="adj2" fmla="val 89602"/>
          </a:avLst>
        </a:prstGeom>
        <a:solidFill>
          <a:schemeClr val="tx1">
            <a:lumMod val="65000"/>
            <a:lumOff val="35000"/>
          </a:schemeClr>
        </a:solidFill>
        <a:ln>
          <a:noFill/>
        </a:ln>
        <a:scene3d>
          <a:camera prst="orthographicFront"/>
          <a:lightRig rig="threePt" dir="t"/>
        </a:scene3d>
        <a:sp3d>
          <a:bevelB w="114300" prst="hardEdge"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ISIKAN DATA YANG BERTANDA *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6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2974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6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2975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9</xdr:col>
      <xdr:colOff>334561</xdr:colOff>
      <xdr:row>148</xdr:row>
      <xdr:rowOff>3817</xdr:rowOff>
    </xdr:from>
    <xdr:ext cx="526887" cy="549131"/>
    <xdr:pic>
      <xdr:nvPicPr>
        <xdr:cNvPr id="4" name="Picture 3">
          <a:extLst>
            <a:ext uri="{FF2B5EF4-FFF2-40B4-BE49-F238E27FC236}">
              <a16:creationId xmlns:a16="http://schemas.microsoft.com/office/drawing/2014/main" id="{922D3D38-5A50-42C5-B2C5-52E3CDB7F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973077">
          <a:off x="9980585" y="20891582"/>
          <a:ext cx="526887" cy="549131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223837</xdr:colOff>
      <xdr:row>27</xdr:row>
      <xdr:rowOff>133350</xdr:rowOff>
    </xdr:from>
    <xdr:to>
      <xdr:col>8</xdr:col>
      <xdr:colOff>328612</xdr:colOff>
      <xdr:row>33</xdr:row>
      <xdr:rowOff>76201</xdr:rowOff>
    </xdr:to>
    <xdr:sp macro="" textlink="">
      <xdr:nvSpPr>
        <xdr:cNvPr id="226" name="Rectangle 1">
          <a:extLst>
            <a:ext uri="{FF2B5EF4-FFF2-40B4-BE49-F238E27FC236}">
              <a16:creationId xmlns:a16="http://schemas.microsoft.com/office/drawing/2014/main" id="{71CEE69D-A777-9F40-9754-88E7968F8B9B}"/>
            </a:ext>
          </a:extLst>
        </xdr:cNvPr>
        <xdr:cNvSpPr/>
      </xdr:nvSpPr>
      <xdr:spPr>
        <a:xfrm>
          <a:off x="2557462" y="4038600"/>
          <a:ext cx="504825" cy="800101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136028</xdr:colOff>
      <xdr:row>65</xdr:row>
      <xdr:rowOff>76200</xdr:rowOff>
    </xdr:from>
    <xdr:to>
      <xdr:col>16</xdr:col>
      <xdr:colOff>334510</xdr:colOff>
      <xdr:row>71</xdr:row>
      <xdr:rowOff>88392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BB30977-3469-6747-9714-C4205196C58B}"/>
            </a:ext>
          </a:extLst>
        </xdr:cNvPr>
        <xdr:cNvSpPr/>
      </xdr:nvSpPr>
      <xdr:spPr>
        <a:xfrm>
          <a:off x="4469903" y="9629775"/>
          <a:ext cx="1798682" cy="86944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3">
          <a:extLst>
            <a:ext uri="{FF2B5EF4-FFF2-40B4-BE49-F238E27FC236}">
              <a16:creationId xmlns:a16="http://schemas.microsoft.com/office/drawing/2014/main" id="{68467BDF-F647-244F-8A6E-7F88D124F0A1}"/>
            </a:ext>
          </a:extLst>
        </xdr:cNvPr>
        <xdr:cNvCxnSpPr/>
      </xdr:nvCxnSpPr>
      <xdr:spPr>
        <a:xfrm flipH="1">
          <a:off x="14351069" y="7772402"/>
          <a:ext cx="9229" cy="142875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82C1F228-BE9F-464B-8301-B47EFD55F3D8}"/>
            </a:ext>
          </a:extLst>
        </xdr:cNvPr>
        <xdr:cNvGrpSpPr/>
      </xdr:nvGrpSpPr>
      <xdr:grpSpPr>
        <a:xfrm>
          <a:off x="9887299" y="818905"/>
          <a:ext cx="77114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7D82D7CC-D384-366F-B40E-50749F79415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6C3D8DC6-2DEF-FADE-C602-B61CFE8CDEB4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7">
            <a:extLst>
              <a:ext uri="{FF2B5EF4-FFF2-40B4-BE49-F238E27FC236}">
                <a16:creationId xmlns:a16="http://schemas.microsoft.com/office/drawing/2014/main" id="{4A7E98E4-710F-AC3B-DDE3-FAD2F4E4B05C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549F986B-50E2-6E46-AA71-850A13836C13}"/>
            </a:ext>
          </a:extLst>
        </xdr:cNvPr>
        <xdr:cNvSpPr/>
      </xdr:nvSpPr>
      <xdr:spPr>
        <a:xfrm>
          <a:off x="10374604" y="925348"/>
          <a:ext cx="104861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8A230217-38EB-314F-B370-B1254964A7F4}"/>
            </a:ext>
          </a:extLst>
        </xdr:cNvPr>
        <xdr:cNvGrpSpPr/>
      </xdr:nvGrpSpPr>
      <xdr:grpSpPr>
        <a:xfrm>
          <a:off x="10645351" y="821737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7FB92093-84CC-D3F2-2D11-401AB05F15B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1">
            <a:extLst>
              <a:ext uri="{FF2B5EF4-FFF2-40B4-BE49-F238E27FC236}">
                <a16:creationId xmlns:a16="http://schemas.microsoft.com/office/drawing/2014/main" id="{389408DD-1B40-4658-9539-F8C60C75DDBD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2">
            <a:extLst>
              <a:ext uri="{FF2B5EF4-FFF2-40B4-BE49-F238E27FC236}">
                <a16:creationId xmlns:a16="http://schemas.microsoft.com/office/drawing/2014/main" id="{EFF455F0-6C1E-EA7D-617E-DB77FE6F59DC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1D714FD9-32C2-BE4C-965F-701C82A77506}"/>
            </a:ext>
          </a:extLst>
        </xdr:cNvPr>
        <xdr:cNvSpPr/>
      </xdr:nvSpPr>
      <xdr:spPr>
        <a:xfrm>
          <a:off x="11174197" y="925619"/>
          <a:ext cx="9430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4">
          <a:extLst>
            <a:ext uri="{FF2B5EF4-FFF2-40B4-BE49-F238E27FC236}">
              <a16:creationId xmlns:a16="http://schemas.microsoft.com/office/drawing/2014/main" id="{99D752F5-E462-1242-8925-68E917E17A6C}"/>
            </a:ext>
          </a:extLst>
        </xdr:cNvPr>
        <xdr:cNvCxnSpPr/>
      </xdr:nvCxnSpPr>
      <xdr:spPr>
        <a:xfrm>
          <a:off x="10115666" y="1114993"/>
          <a:ext cx="610617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5">
          <a:extLst>
            <a:ext uri="{FF2B5EF4-FFF2-40B4-BE49-F238E27FC236}">
              <a16:creationId xmlns:a16="http://schemas.microsoft.com/office/drawing/2014/main" id="{DB8A8795-4A49-EC47-BFE2-D6D490C4B065}"/>
            </a:ext>
          </a:extLst>
        </xdr:cNvPr>
        <xdr:cNvCxnSpPr/>
      </xdr:nvCxnSpPr>
      <xdr:spPr>
        <a:xfrm>
          <a:off x="10940707" y="1118806"/>
          <a:ext cx="60490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6">
          <a:extLst>
            <a:ext uri="{FF2B5EF4-FFF2-40B4-BE49-F238E27FC236}">
              <a16:creationId xmlns:a16="http://schemas.microsoft.com/office/drawing/2014/main" id="{7DB912D7-9C98-A842-B9E3-7A796E9CF372}"/>
            </a:ext>
          </a:extLst>
        </xdr:cNvPr>
        <xdr:cNvCxnSpPr/>
      </xdr:nvCxnSpPr>
      <xdr:spPr>
        <a:xfrm>
          <a:off x="10116341" y="1253452"/>
          <a:ext cx="610617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7">
          <a:extLst>
            <a:ext uri="{FF2B5EF4-FFF2-40B4-BE49-F238E27FC236}">
              <a16:creationId xmlns:a16="http://schemas.microsoft.com/office/drawing/2014/main" id="{9F5A9653-B3B2-A946-ABCC-F36AB726AC79}"/>
            </a:ext>
          </a:extLst>
        </xdr:cNvPr>
        <xdr:cNvCxnSpPr/>
      </xdr:nvCxnSpPr>
      <xdr:spPr>
        <a:xfrm>
          <a:off x="10941382" y="1257266"/>
          <a:ext cx="60490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8">
          <a:extLst>
            <a:ext uri="{FF2B5EF4-FFF2-40B4-BE49-F238E27FC236}">
              <a16:creationId xmlns:a16="http://schemas.microsoft.com/office/drawing/2014/main" id="{BDDF54CD-EB3B-E448-A027-DA5237EFAA8E}"/>
            </a:ext>
          </a:extLst>
        </xdr:cNvPr>
        <xdr:cNvCxnSpPr/>
      </xdr:nvCxnSpPr>
      <xdr:spPr>
        <a:xfrm>
          <a:off x="10119038" y="1403355"/>
          <a:ext cx="610617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9">
          <a:extLst>
            <a:ext uri="{FF2B5EF4-FFF2-40B4-BE49-F238E27FC236}">
              <a16:creationId xmlns:a16="http://schemas.microsoft.com/office/drawing/2014/main" id="{B124995A-BB1B-834D-984D-DC975AFF526E}"/>
            </a:ext>
          </a:extLst>
        </xdr:cNvPr>
        <xdr:cNvCxnSpPr/>
      </xdr:nvCxnSpPr>
      <xdr:spPr>
        <a:xfrm>
          <a:off x="10944079" y="1407168"/>
          <a:ext cx="60490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20">
          <a:extLst>
            <a:ext uri="{FF2B5EF4-FFF2-40B4-BE49-F238E27FC236}">
              <a16:creationId xmlns:a16="http://schemas.microsoft.com/office/drawing/2014/main" id="{526AAD8E-D2E3-0048-908B-708D290F6DA9}"/>
            </a:ext>
          </a:extLst>
        </xdr:cNvPr>
        <xdr:cNvCxnSpPr/>
      </xdr:nvCxnSpPr>
      <xdr:spPr>
        <a:xfrm>
          <a:off x="10115666" y="1541180"/>
          <a:ext cx="610617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1">
          <a:extLst>
            <a:ext uri="{FF2B5EF4-FFF2-40B4-BE49-F238E27FC236}">
              <a16:creationId xmlns:a16="http://schemas.microsoft.com/office/drawing/2014/main" id="{ECC9A849-228B-A440-810B-7640676B972A}"/>
            </a:ext>
          </a:extLst>
        </xdr:cNvPr>
        <xdr:cNvCxnSpPr/>
      </xdr:nvCxnSpPr>
      <xdr:spPr>
        <a:xfrm>
          <a:off x="10940707" y="1544994"/>
          <a:ext cx="60490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2">
          <a:extLst>
            <a:ext uri="{FF2B5EF4-FFF2-40B4-BE49-F238E27FC236}">
              <a16:creationId xmlns:a16="http://schemas.microsoft.com/office/drawing/2014/main" id="{9FEF600F-B4DC-5644-84D8-5712301A99C8}"/>
            </a:ext>
          </a:extLst>
        </xdr:cNvPr>
        <xdr:cNvCxnSpPr/>
      </xdr:nvCxnSpPr>
      <xdr:spPr>
        <a:xfrm rot="5400000" flipH="1" flipV="1">
          <a:off x="10352160" y="13769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3">
          <a:extLst>
            <a:ext uri="{FF2B5EF4-FFF2-40B4-BE49-F238E27FC236}">
              <a16:creationId xmlns:a16="http://schemas.microsoft.com/office/drawing/2014/main" id="{8ADBC1B1-6485-574E-8989-162148C23842}"/>
            </a:ext>
          </a:extLst>
        </xdr:cNvPr>
        <xdr:cNvCxnSpPr/>
      </xdr:nvCxnSpPr>
      <xdr:spPr>
        <a:xfrm rot="5400000" flipH="1" flipV="1">
          <a:off x="10391747" y="1369011"/>
          <a:ext cx="63924" cy="6236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4">
          <a:extLst>
            <a:ext uri="{FF2B5EF4-FFF2-40B4-BE49-F238E27FC236}">
              <a16:creationId xmlns:a16="http://schemas.microsoft.com/office/drawing/2014/main" id="{264CAD17-A5FD-BE48-BE6D-4E2E4178E9AD}"/>
            </a:ext>
          </a:extLst>
        </xdr:cNvPr>
        <xdr:cNvCxnSpPr/>
      </xdr:nvCxnSpPr>
      <xdr:spPr>
        <a:xfrm rot="5400000" flipH="1" flipV="1">
          <a:off x="10422769" y="1369646"/>
          <a:ext cx="63924" cy="6236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5">
          <a:extLst>
            <a:ext uri="{FF2B5EF4-FFF2-40B4-BE49-F238E27FC236}">
              <a16:creationId xmlns:a16="http://schemas.microsoft.com/office/drawing/2014/main" id="{A77F9C3A-F398-E84D-89B7-BD0E619A028A}"/>
            </a:ext>
          </a:extLst>
        </xdr:cNvPr>
        <xdr:cNvCxnSpPr/>
      </xdr:nvCxnSpPr>
      <xdr:spPr>
        <a:xfrm rot="5400000" flipH="1" flipV="1">
          <a:off x="11163712" y="13839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7E9353B-C602-A243-89ED-43E0AFFFA558}"/>
            </a:ext>
          </a:extLst>
        </xdr:cNvPr>
        <xdr:cNvCxnSpPr/>
      </xdr:nvCxnSpPr>
      <xdr:spPr>
        <a:xfrm rot="5400000" flipH="1" flipV="1">
          <a:off x="11200442" y="1378860"/>
          <a:ext cx="63924" cy="566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7">
          <a:extLst>
            <a:ext uri="{FF2B5EF4-FFF2-40B4-BE49-F238E27FC236}">
              <a16:creationId xmlns:a16="http://schemas.microsoft.com/office/drawing/2014/main" id="{5AE4A4AD-33E4-904F-A5B0-5DA343095C3C}"/>
            </a:ext>
          </a:extLst>
        </xdr:cNvPr>
        <xdr:cNvCxnSpPr/>
      </xdr:nvCxnSpPr>
      <xdr:spPr>
        <a:xfrm rot="5400000" flipH="1" flipV="1">
          <a:off x="11231464" y="1379496"/>
          <a:ext cx="63924" cy="566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737601F1-21BF-594D-B479-CA7FF48EB8AB}"/>
            </a:ext>
          </a:extLst>
        </xdr:cNvPr>
        <xdr:cNvCxnSpPr/>
      </xdr:nvCxnSpPr>
      <xdr:spPr>
        <a:xfrm rot="5400000" flipH="1" flipV="1">
          <a:off x="10322118" y="1515575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9">
          <a:extLst>
            <a:ext uri="{FF2B5EF4-FFF2-40B4-BE49-F238E27FC236}">
              <a16:creationId xmlns:a16="http://schemas.microsoft.com/office/drawing/2014/main" id="{9258ED66-5D2A-F047-B3E8-496B8DD76309}"/>
            </a:ext>
          </a:extLst>
        </xdr:cNvPr>
        <xdr:cNvCxnSpPr/>
      </xdr:nvCxnSpPr>
      <xdr:spPr>
        <a:xfrm rot="5400000" flipH="1" flipV="1">
          <a:off x="10353133" y="1516203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30">
          <a:extLst>
            <a:ext uri="{FF2B5EF4-FFF2-40B4-BE49-F238E27FC236}">
              <a16:creationId xmlns:a16="http://schemas.microsoft.com/office/drawing/2014/main" id="{936511CC-B85D-9747-97E4-AE0B684FBA79}"/>
            </a:ext>
          </a:extLst>
        </xdr:cNvPr>
        <xdr:cNvCxnSpPr/>
      </xdr:nvCxnSpPr>
      <xdr:spPr>
        <a:xfrm rot="5400000" flipH="1" flipV="1">
          <a:off x="10392727" y="1508266"/>
          <a:ext cx="63924" cy="6236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1">
          <a:extLst>
            <a:ext uri="{FF2B5EF4-FFF2-40B4-BE49-F238E27FC236}">
              <a16:creationId xmlns:a16="http://schemas.microsoft.com/office/drawing/2014/main" id="{FBB6C496-12C8-DD4B-88F1-4A16CDE5CA74}"/>
            </a:ext>
          </a:extLst>
        </xdr:cNvPr>
        <xdr:cNvCxnSpPr/>
      </xdr:nvCxnSpPr>
      <xdr:spPr>
        <a:xfrm rot="5400000" flipH="1" flipV="1">
          <a:off x="10424610" y="1509838"/>
          <a:ext cx="63924" cy="6236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2">
          <a:extLst>
            <a:ext uri="{FF2B5EF4-FFF2-40B4-BE49-F238E27FC236}">
              <a16:creationId xmlns:a16="http://schemas.microsoft.com/office/drawing/2014/main" id="{9BB9B62B-A3DB-244B-B1F5-FFD64567BE84}"/>
            </a:ext>
          </a:extLst>
        </xdr:cNvPr>
        <xdr:cNvCxnSpPr/>
      </xdr:nvCxnSpPr>
      <xdr:spPr>
        <a:xfrm rot="5400000" flipH="1" flipV="1">
          <a:off x="11120184" y="1519389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3">
          <a:extLst>
            <a:ext uri="{FF2B5EF4-FFF2-40B4-BE49-F238E27FC236}">
              <a16:creationId xmlns:a16="http://schemas.microsoft.com/office/drawing/2014/main" id="{07B58991-DD45-8244-8275-5AD0F9CF8EA4}"/>
            </a:ext>
          </a:extLst>
        </xdr:cNvPr>
        <xdr:cNvCxnSpPr/>
      </xdr:nvCxnSpPr>
      <xdr:spPr>
        <a:xfrm rot="5400000" flipH="1" flipV="1">
          <a:off x="11151199" y="1520017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4">
          <a:extLst>
            <a:ext uri="{FF2B5EF4-FFF2-40B4-BE49-F238E27FC236}">
              <a16:creationId xmlns:a16="http://schemas.microsoft.com/office/drawing/2014/main" id="{D82E7087-B048-FD40-B118-8978F864C168}"/>
            </a:ext>
          </a:extLst>
        </xdr:cNvPr>
        <xdr:cNvCxnSpPr/>
      </xdr:nvCxnSpPr>
      <xdr:spPr>
        <a:xfrm rot="5400000" flipH="1" flipV="1">
          <a:off x="11182221" y="152065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5">
          <a:extLst>
            <a:ext uri="{FF2B5EF4-FFF2-40B4-BE49-F238E27FC236}">
              <a16:creationId xmlns:a16="http://schemas.microsoft.com/office/drawing/2014/main" id="{115FC286-20AD-924D-84A3-58AAF03D23B0}"/>
            </a:ext>
          </a:extLst>
        </xdr:cNvPr>
        <xdr:cNvCxnSpPr/>
      </xdr:nvCxnSpPr>
      <xdr:spPr>
        <a:xfrm rot="5400000" flipH="1" flipV="1">
          <a:off x="11219819" y="1516508"/>
          <a:ext cx="63924" cy="566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6">
          <a:extLst>
            <a:ext uri="{FF2B5EF4-FFF2-40B4-BE49-F238E27FC236}">
              <a16:creationId xmlns:a16="http://schemas.microsoft.com/office/drawing/2014/main" id="{BBC79EC9-EF93-B444-800B-5043EC42D2F2}"/>
            </a:ext>
          </a:extLst>
        </xdr:cNvPr>
        <xdr:cNvSpPr/>
      </xdr:nvSpPr>
      <xdr:spPr>
        <a:xfrm>
          <a:off x="10370566" y="1653795"/>
          <a:ext cx="98533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7">
          <a:extLst>
            <a:ext uri="{FF2B5EF4-FFF2-40B4-BE49-F238E27FC236}">
              <a16:creationId xmlns:a16="http://schemas.microsoft.com/office/drawing/2014/main" id="{F7CED40E-D675-A842-9304-10AD90922B0A}"/>
            </a:ext>
          </a:extLst>
        </xdr:cNvPr>
        <xdr:cNvSpPr/>
      </xdr:nvSpPr>
      <xdr:spPr>
        <a:xfrm>
          <a:off x="11191315" y="1663171"/>
          <a:ext cx="9281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617275CD-6B33-FC46-B783-B0376572E40E}"/>
            </a:ext>
          </a:extLst>
        </xdr:cNvPr>
        <xdr:cNvGrpSpPr/>
      </xdr:nvGrpSpPr>
      <xdr:grpSpPr>
        <a:xfrm>
          <a:off x="9809382" y="2020750"/>
          <a:ext cx="195452" cy="117236"/>
          <a:chOff x="9837964" y="2071683"/>
          <a:chExt cx="197304" cy="122468"/>
        </a:xfrm>
      </xdr:grpSpPr>
      <xdr:sp macro="" textlink="">
        <xdr:nvSpPr>
          <xdr:cNvPr id="39" name="TextBox 39">
            <a:extLst>
              <a:ext uri="{FF2B5EF4-FFF2-40B4-BE49-F238E27FC236}">
                <a16:creationId xmlns:a16="http://schemas.microsoft.com/office/drawing/2014/main" id="{FEC9C6FE-716E-9EEA-BF40-881CE219030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40">
            <a:extLst>
              <a:ext uri="{FF2B5EF4-FFF2-40B4-BE49-F238E27FC236}">
                <a16:creationId xmlns:a16="http://schemas.microsoft.com/office/drawing/2014/main" id="{647DE842-0770-9BE4-DD85-43EC9B76854F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957DE36F-251B-E54E-BFD4-7C61C50CC46F}"/>
            </a:ext>
          </a:extLst>
        </xdr:cNvPr>
        <xdr:cNvGrpSpPr/>
      </xdr:nvGrpSpPr>
      <xdr:grpSpPr>
        <a:xfrm>
          <a:off x="10600452" y="2021333"/>
          <a:ext cx="198434" cy="117235"/>
          <a:chOff x="9837964" y="2071684"/>
          <a:chExt cx="197304" cy="122467"/>
        </a:xfrm>
      </xdr:grpSpPr>
      <xdr:sp macro="" textlink="">
        <xdr:nvSpPr>
          <xdr:cNvPr id="42" name="TextBox 42">
            <a:extLst>
              <a:ext uri="{FF2B5EF4-FFF2-40B4-BE49-F238E27FC236}">
                <a16:creationId xmlns:a16="http://schemas.microsoft.com/office/drawing/2014/main" id="{BBB270A5-5896-57E2-EAD3-2CB580B0AF0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3">
            <a:extLst>
              <a:ext uri="{FF2B5EF4-FFF2-40B4-BE49-F238E27FC236}">
                <a16:creationId xmlns:a16="http://schemas.microsoft.com/office/drawing/2014/main" id="{624DF11A-6CEC-1911-E6C0-820A56A53027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43FDBC52-F3D2-A144-80BA-E8192E478D23}"/>
            </a:ext>
          </a:extLst>
        </xdr:cNvPr>
        <xdr:cNvGrpSpPr/>
      </xdr:nvGrpSpPr>
      <xdr:grpSpPr>
        <a:xfrm>
          <a:off x="9744452" y="2185852"/>
          <a:ext cx="319467" cy="83914"/>
          <a:chOff x="9821479" y="2199918"/>
          <a:chExt cx="316053" cy="85250"/>
        </a:xfrm>
      </xdr:grpSpPr>
      <xdr:cxnSp macro="">
        <xdr:nvCxnSpPr>
          <xdr:cNvPr id="45" name="Straight Connector 45">
            <a:extLst>
              <a:ext uri="{FF2B5EF4-FFF2-40B4-BE49-F238E27FC236}">
                <a16:creationId xmlns:a16="http://schemas.microsoft.com/office/drawing/2014/main" id="{793EDB30-1F4B-B59B-82E1-3DD1C0516114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B558109E-C3DA-F89F-7F56-F0C44083CCDC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88AA2392-74A8-4CFB-5289-4837E3A1E1C1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E3D9ED91-D7CD-EED8-3BF5-8D9F28D6B5B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57BE18B9-ED01-DF45-B2AF-F178DB09A4AF}"/>
            </a:ext>
          </a:extLst>
        </xdr:cNvPr>
        <xdr:cNvGrpSpPr/>
      </xdr:nvGrpSpPr>
      <xdr:grpSpPr>
        <a:xfrm>
          <a:off x="10531204" y="2185852"/>
          <a:ext cx="322449" cy="83914"/>
          <a:chOff x="9821479" y="2199918"/>
          <a:chExt cx="316053" cy="85250"/>
        </a:xfrm>
      </xdr:grpSpPr>
      <xdr:cxnSp macro="">
        <xdr:nvCxnSpPr>
          <xdr:cNvPr id="50" name="Straight Connector 50">
            <a:extLst>
              <a:ext uri="{FF2B5EF4-FFF2-40B4-BE49-F238E27FC236}">
                <a16:creationId xmlns:a16="http://schemas.microsoft.com/office/drawing/2014/main" id="{FEAC62DA-073A-0DA5-9335-E68A816345A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1">
            <a:extLst>
              <a:ext uri="{FF2B5EF4-FFF2-40B4-BE49-F238E27FC236}">
                <a16:creationId xmlns:a16="http://schemas.microsoft.com/office/drawing/2014/main" id="{E5B66F3C-4E4F-2B4D-38A0-1CEBAD51F82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2">
            <a:extLst>
              <a:ext uri="{FF2B5EF4-FFF2-40B4-BE49-F238E27FC236}">
                <a16:creationId xmlns:a16="http://schemas.microsoft.com/office/drawing/2014/main" id="{779A925F-8C29-4A50-617A-E3BE1515056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3">
            <a:extLst>
              <a:ext uri="{FF2B5EF4-FFF2-40B4-BE49-F238E27FC236}">
                <a16:creationId xmlns:a16="http://schemas.microsoft.com/office/drawing/2014/main" id="{ABCD0ECE-B4A6-4F3A-B28E-F1F5F6D5AEE2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4">
          <a:extLst>
            <a:ext uri="{FF2B5EF4-FFF2-40B4-BE49-F238E27FC236}">
              <a16:creationId xmlns:a16="http://schemas.microsoft.com/office/drawing/2014/main" id="{233D46C5-D2D4-CB47-A315-8B67D2D0DB3D}"/>
            </a:ext>
          </a:extLst>
        </xdr:cNvPr>
        <xdr:cNvCxnSpPr/>
      </xdr:nvCxnSpPr>
      <xdr:spPr>
        <a:xfrm>
          <a:off x="10127823" y="2281463"/>
          <a:ext cx="610617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5">
          <a:extLst>
            <a:ext uri="{FF2B5EF4-FFF2-40B4-BE49-F238E27FC236}">
              <a16:creationId xmlns:a16="http://schemas.microsoft.com/office/drawing/2014/main" id="{572FE0C3-9FB3-6245-97BA-F4A15597D1C4}"/>
            </a:ext>
          </a:extLst>
        </xdr:cNvPr>
        <xdr:cNvCxnSpPr/>
      </xdr:nvCxnSpPr>
      <xdr:spPr>
        <a:xfrm>
          <a:off x="10952864" y="2285276"/>
          <a:ext cx="60490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6">
          <a:extLst>
            <a:ext uri="{FF2B5EF4-FFF2-40B4-BE49-F238E27FC236}">
              <a16:creationId xmlns:a16="http://schemas.microsoft.com/office/drawing/2014/main" id="{72896995-BE42-6642-96D7-15B4DE4B9A92}"/>
            </a:ext>
          </a:extLst>
        </xdr:cNvPr>
        <xdr:cNvCxnSpPr/>
      </xdr:nvCxnSpPr>
      <xdr:spPr>
        <a:xfrm flipV="1">
          <a:off x="10308649" y="2387715"/>
          <a:ext cx="216092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7">
          <a:extLst>
            <a:ext uri="{FF2B5EF4-FFF2-40B4-BE49-F238E27FC236}">
              <a16:creationId xmlns:a16="http://schemas.microsoft.com/office/drawing/2014/main" id="{C6BDDA27-35D1-F34C-BB8D-3AED05E2C726}"/>
            </a:ext>
          </a:extLst>
        </xdr:cNvPr>
        <xdr:cNvCxnSpPr/>
      </xdr:nvCxnSpPr>
      <xdr:spPr>
        <a:xfrm flipV="1">
          <a:off x="11093226" y="2386263"/>
          <a:ext cx="21037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18685CAF-5936-EF4C-B5C0-9A20B2BB4626}"/>
            </a:ext>
          </a:extLst>
        </xdr:cNvPr>
        <xdr:cNvGrpSpPr/>
      </xdr:nvGrpSpPr>
      <xdr:grpSpPr>
        <a:xfrm>
          <a:off x="9863001" y="1879734"/>
          <a:ext cx="115711" cy="62050"/>
          <a:chOff x="9933529" y="1884698"/>
          <a:chExt cx="120949" cy="61119"/>
        </a:xfrm>
      </xdr:grpSpPr>
      <xdr:sp macro="" textlink="">
        <xdr:nvSpPr>
          <xdr:cNvPr id="59" name="Isosceles Triangle 59">
            <a:extLst>
              <a:ext uri="{FF2B5EF4-FFF2-40B4-BE49-F238E27FC236}">
                <a16:creationId xmlns:a16="http://schemas.microsoft.com/office/drawing/2014/main" id="{F85CD293-60AA-DDDE-E607-361D6AEFA3A1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60">
            <a:extLst>
              <a:ext uri="{FF2B5EF4-FFF2-40B4-BE49-F238E27FC236}">
                <a16:creationId xmlns:a16="http://schemas.microsoft.com/office/drawing/2014/main" id="{7E894BC2-82B1-6516-7B0C-6E7B810FB158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1">
            <a:extLst>
              <a:ext uri="{FF2B5EF4-FFF2-40B4-BE49-F238E27FC236}">
                <a16:creationId xmlns:a16="http://schemas.microsoft.com/office/drawing/2014/main" id="{A01300AE-BE32-4EB9-9657-1E8DABAE61C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2C5B22BB-3472-5040-9246-2EE0A2050B3A}"/>
            </a:ext>
          </a:extLst>
        </xdr:cNvPr>
        <xdr:cNvGrpSpPr/>
      </xdr:nvGrpSpPr>
      <xdr:grpSpPr>
        <a:xfrm>
          <a:off x="10635227" y="1880440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3">
            <a:extLst>
              <a:ext uri="{FF2B5EF4-FFF2-40B4-BE49-F238E27FC236}">
                <a16:creationId xmlns:a16="http://schemas.microsoft.com/office/drawing/2014/main" id="{5A1B5D00-ECDE-8C80-3922-64EC90D85FB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4">
            <a:extLst>
              <a:ext uri="{FF2B5EF4-FFF2-40B4-BE49-F238E27FC236}">
                <a16:creationId xmlns:a16="http://schemas.microsoft.com/office/drawing/2014/main" id="{9A6094AA-0F96-BD6E-DDD9-014E8C8229E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5">
            <a:extLst>
              <a:ext uri="{FF2B5EF4-FFF2-40B4-BE49-F238E27FC236}">
                <a16:creationId xmlns:a16="http://schemas.microsoft.com/office/drawing/2014/main" id="{1A865B8D-22A7-84BD-35CA-DE4FCA664C1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6">
          <a:extLst>
            <a:ext uri="{FF2B5EF4-FFF2-40B4-BE49-F238E27FC236}">
              <a16:creationId xmlns:a16="http://schemas.microsoft.com/office/drawing/2014/main" id="{28625B83-9A82-8E45-B817-AEEB9D012B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7349839" y="302969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7">
          <a:extLst>
            <a:ext uri="{FF2B5EF4-FFF2-40B4-BE49-F238E27FC236}">
              <a16:creationId xmlns:a16="http://schemas.microsoft.com/office/drawing/2014/main" id="{220ECF82-FB91-9B46-BF84-9E81C74EF06B}"/>
            </a:ext>
          </a:extLst>
        </xdr:cNvPr>
        <xdr:cNvCxnSpPr/>
      </xdr:nvCxnSpPr>
      <xdr:spPr>
        <a:xfrm>
          <a:off x="13100977" y="1918906"/>
          <a:ext cx="6163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8">
          <a:extLst>
            <a:ext uri="{FF2B5EF4-FFF2-40B4-BE49-F238E27FC236}">
              <a16:creationId xmlns:a16="http://schemas.microsoft.com/office/drawing/2014/main" id="{179004D1-BA2D-9C4C-AA3A-E1B909C47E34}"/>
            </a:ext>
          </a:extLst>
        </xdr:cNvPr>
        <xdr:cNvCxnSpPr/>
      </xdr:nvCxnSpPr>
      <xdr:spPr>
        <a:xfrm>
          <a:off x="12282326" y="2053552"/>
          <a:ext cx="6163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9">
          <a:extLst>
            <a:ext uri="{FF2B5EF4-FFF2-40B4-BE49-F238E27FC236}">
              <a16:creationId xmlns:a16="http://schemas.microsoft.com/office/drawing/2014/main" id="{22EC73F1-A6CC-7F49-B430-E57C573A6DAE}"/>
            </a:ext>
          </a:extLst>
        </xdr:cNvPr>
        <xdr:cNvCxnSpPr/>
      </xdr:nvCxnSpPr>
      <xdr:spPr>
        <a:xfrm>
          <a:off x="12285023" y="2203455"/>
          <a:ext cx="6163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70">
          <a:extLst>
            <a:ext uri="{FF2B5EF4-FFF2-40B4-BE49-F238E27FC236}">
              <a16:creationId xmlns:a16="http://schemas.microsoft.com/office/drawing/2014/main" id="{584CF58A-2AC0-9842-AF70-55316EA0D993}"/>
            </a:ext>
          </a:extLst>
        </xdr:cNvPr>
        <xdr:cNvCxnSpPr/>
      </xdr:nvCxnSpPr>
      <xdr:spPr>
        <a:xfrm>
          <a:off x="13104349" y="2207268"/>
          <a:ext cx="6163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1">
          <a:extLst>
            <a:ext uri="{FF2B5EF4-FFF2-40B4-BE49-F238E27FC236}">
              <a16:creationId xmlns:a16="http://schemas.microsoft.com/office/drawing/2014/main" id="{4A7B69BC-9A0A-C147-9B8C-188340FB2AFD}"/>
            </a:ext>
          </a:extLst>
        </xdr:cNvPr>
        <xdr:cNvCxnSpPr/>
      </xdr:nvCxnSpPr>
      <xdr:spPr>
        <a:xfrm>
          <a:off x="12281651" y="2341280"/>
          <a:ext cx="6163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2">
          <a:extLst>
            <a:ext uri="{FF2B5EF4-FFF2-40B4-BE49-F238E27FC236}">
              <a16:creationId xmlns:a16="http://schemas.microsoft.com/office/drawing/2014/main" id="{966F68C8-C74D-1F48-8E9C-6213076C66E5}"/>
            </a:ext>
          </a:extLst>
        </xdr:cNvPr>
        <xdr:cNvCxnSpPr>
          <a:cxnSpLocks/>
        </xdr:cNvCxnSpPr>
      </xdr:nvCxnSpPr>
      <xdr:spPr>
        <a:xfrm flipH="1" flipV="1">
          <a:off x="13483589" y="817244"/>
          <a:ext cx="143168" cy="84014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3">
          <a:extLst>
            <a:ext uri="{FF2B5EF4-FFF2-40B4-BE49-F238E27FC236}">
              <a16:creationId xmlns:a16="http://schemas.microsoft.com/office/drawing/2014/main" id="{BB25FCF8-663A-1C4F-AB68-8A2C85809796}"/>
            </a:ext>
          </a:extLst>
        </xdr:cNvPr>
        <xdr:cNvGrpSpPr/>
      </xdr:nvGrpSpPr>
      <xdr:grpSpPr>
        <a:xfrm rot="21429191">
          <a:off x="7141360" y="8822752"/>
          <a:ext cx="83822" cy="79558"/>
          <a:chOff x="12175074" y="2285812"/>
          <a:chExt cx="107252" cy="65186"/>
        </a:xfrm>
      </xdr:grpSpPr>
      <xdr:cxnSp macro="">
        <xdr:nvCxnSpPr>
          <xdr:cNvPr id="74" name="Straight Connector 74">
            <a:extLst>
              <a:ext uri="{FF2B5EF4-FFF2-40B4-BE49-F238E27FC236}">
                <a16:creationId xmlns:a16="http://schemas.microsoft.com/office/drawing/2014/main" id="{4F626306-FD4E-A85C-0FE8-A9B29B8A5455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5">
            <a:extLst>
              <a:ext uri="{FF2B5EF4-FFF2-40B4-BE49-F238E27FC236}">
                <a16:creationId xmlns:a16="http://schemas.microsoft.com/office/drawing/2014/main" id="{44C14104-D7A2-90A1-8457-3FEE57ED816A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6">
            <a:extLst>
              <a:ext uri="{FF2B5EF4-FFF2-40B4-BE49-F238E27FC236}">
                <a16:creationId xmlns:a16="http://schemas.microsoft.com/office/drawing/2014/main" id="{C6D6ABF5-255B-B8B5-39EA-37DA4318CB4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7">
          <a:extLst>
            <a:ext uri="{FF2B5EF4-FFF2-40B4-BE49-F238E27FC236}">
              <a16:creationId xmlns:a16="http://schemas.microsoft.com/office/drawing/2014/main" id="{A6132257-1D04-EF43-A9EA-568E24211494}"/>
            </a:ext>
          </a:extLst>
        </xdr:cNvPr>
        <xdr:cNvGrpSpPr/>
      </xdr:nvGrpSpPr>
      <xdr:grpSpPr>
        <a:xfrm>
          <a:off x="12701621" y="2273257"/>
          <a:ext cx="107252" cy="61874"/>
          <a:chOff x="13029613" y="2289822"/>
          <a:chExt cx="107252" cy="65187"/>
        </a:xfrm>
      </xdr:grpSpPr>
      <xdr:cxnSp macro="">
        <xdr:nvCxnSpPr>
          <xdr:cNvPr id="78" name="Straight Connector 78">
            <a:extLst>
              <a:ext uri="{FF2B5EF4-FFF2-40B4-BE49-F238E27FC236}">
                <a16:creationId xmlns:a16="http://schemas.microsoft.com/office/drawing/2014/main" id="{DAD45880-7C9F-1063-A93E-C6D4504DF5C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9F450F1E-D049-D79D-9146-547BE35083F9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80">
            <a:extLst>
              <a:ext uri="{FF2B5EF4-FFF2-40B4-BE49-F238E27FC236}">
                <a16:creationId xmlns:a16="http://schemas.microsoft.com/office/drawing/2014/main" id="{81B407BA-1F01-4B78-A642-8E9EFC88E40B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80">
          <a:extLst>
            <a:ext uri="{FF2B5EF4-FFF2-40B4-BE49-F238E27FC236}">
              <a16:creationId xmlns:a16="http://schemas.microsoft.com/office/drawing/2014/main" id="{DAA2A6C9-32B1-9241-9910-1BDC6782CCDA}"/>
            </a:ext>
          </a:extLst>
        </xdr:cNvPr>
        <xdr:cNvGrpSpPr/>
      </xdr:nvGrpSpPr>
      <xdr:grpSpPr>
        <a:xfrm>
          <a:off x="12658093" y="2414910"/>
          <a:ext cx="139135" cy="63445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133A8957-E004-2F23-82CF-70142D9785CD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AE4537B6-EF1D-5EA7-150A-D92E05F46E39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D4788DCC-CAC6-35F4-0D86-12B099E3FF36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624D51F1-E2B6-7673-74FF-411DCFC689F2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8F7BB22B-D135-FC49-913F-141091AC700A}"/>
            </a:ext>
          </a:extLst>
        </xdr:cNvPr>
        <xdr:cNvSpPr/>
      </xdr:nvSpPr>
      <xdr:spPr>
        <a:xfrm>
          <a:off x="12547981" y="2463420"/>
          <a:ext cx="81388" cy="525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9B1AB5DF-E6B9-EF41-9C78-58A96DB41FA4}"/>
            </a:ext>
          </a:extLst>
        </xdr:cNvPr>
        <xdr:cNvSpPr/>
      </xdr:nvSpPr>
      <xdr:spPr>
        <a:xfrm>
          <a:off x="13363015" y="2472796"/>
          <a:ext cx="81388" cy="5252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D18BB54B-9457-7446-92A2-1BDF7F60731B}"/>
            </a:ext>
          </a:extLst>
        </xdr:cNvPr>
        <xdr:cNvGrpSpPr/>
      </xdr:nvGrpSpPr>
      <xdr:grpSpPr>
        <a:xfrm>
          <a:off x="11863800" y="2850005"/>
          <a:ext cx="206054" cy="117236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03D2CF0A-F852-6DF4-2A7F-9F111D1A5AC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5B209203-8011-42C7-12D7-0CA106552C88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A7786F05-088A-1547-BC1A-B5B4C627728B}"/>
            </a:ext>
          </a:extLst>
        </xdr:cNvPr>
        <xdr:cNvGrpSpPr/>
      </xdr:nvGrpSpPr>
      <xdr:grpSpPr>
        <a:xfrm>
          <a:off x="12657852" y="2850588"/>
          <a:ext cx="206054" cy="117235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3C6C12D9-8A38-6A4C-96B0-FC2DC88F589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26FDD1B9-8501-2869-ACF7-213E561F5367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41ED4179-BDF9-2645-B7AF-FF908A473C7D}"/>
            </a:ext>
          </a:extLst>
        </xdr:cNvPr>
        <xdr:cNvGrpSpPr/>
      </xdr:nvGrpSpPr>
      <xdr:grpSpPr>
        <a:xfrm>
          <a:off x="11806490" y="3015107"/>
          <a:ext cx="322449" cy="80601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DFCD5F56-D72F-BE6F-D759-0D00408E7646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6A67BA8B-0884-1381-5598-61CD1E0F4825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15229A1A-CD89-7D52-6FF5-9D396CE47ABD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2D437D87-2F06-1750-01E1-30B32BE71B40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DEB1E225-40CF-514B-9DF5-ACA1C2BC452E}"/>
            </a:ext>
          </a:extLst>
        </xdr:cNvPr>
        <xdr:cNvGrpSpPr/>
      </xdr:nvGrpSpPr>
      <xdr:grpSpPr>
        <a:xfrm>
          <a:off x="12596224" y="3015107"/>
          <a:ext cx="322449" cy="80601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760AE97D-1BC9-D182-85B7-4E7832749479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FBB0BBA3-3158-F287-F095-782924FB358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7AB5970E-DEAC-E973-D48C-1F12B8F3FCA8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B367B11A-7519-D7FD-B28D-CEF644C8A077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758D1BD9-8F0E-6A41-B5F7-91785BA540F4}"/>
            </a:ext>
          </a:extLst>
        </xdr:cNvPr>
        <xdr:cNvCxnSpPr/>
      </xdr:nvCxnSpPr>
      <xdr:spPr>
        <a:xfrm>
          <a:off x="12293808" y="3070133"/>
          <a:ext cx="6163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2C4B0F8-A076-9542-83F6-36E6214BFFA8}"/>
            </a:ext>
          </a:extLst>
        </xdr:cNvPr>
        <xdr:cNvCxnSpPr/>
      </xdr:nvCxnSpPr>
      <xdr:spPr>
        <a:xfrm>
          <a:off x="13113134" y="3073946"/>
          <a:ext cx="6163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7F2826DB-A1EE-FA44-B3D0-C5238404DBFC}"/>
            </a:ext>
          </a:extLst>
        </xdr:cNvPr>
        <xdr:cNvCxnSpPr/>
      </xdr:nvCxnSpPr>
      <xdr:spPr>
        <a:xfrm flipV="1">
          <a:off x="12486064" y="3185910"/>
          <a:ext cx="198947" cy="7757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157E0BAF-865B-674D-B6E4-051EE54780E6}"/>
            </a:ext>
          </a:extLst>
        </xdr:cNvPr>
        <xdr:cNvCxnSpPr/>
      </xdr:nvCxnSpPr>
      <xdr:spPr>
        <a:xfrm flipV="1">
          <a:off x="13264926" y="3184458"/>
          <a:ext cx="198947" cy="7757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78E418F6-1EEB-864F-8098-F54B80F351F1}"/>
            </a:ext>
          </a:extLst>
        </xdr:cNvPr>
        <xdr:cNvGrpSpPr/>
      </xdr:nvGrpSpPr>
      <xdr:grpSpPr>
        <a:xfrm>
          <a:off x="11917419" y="2717934"/>
          <a:ext cx="126313" cy="58737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6172CBCD-AE3F-28B6-2BEF-F3C044BD06AE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C7223E12-1EBC-F26A-1DF2-CB82416B7DE4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89C10103-453F-32F8-1883-06E0C0506690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D4C86557-86CF-E941-80CD-C184DC0DF47F}"/>
            </a:ext>
          </a:extLst>
        </xdr:cNvPr>
        <xdr:cNvGrpSpPr/>
      </xdr:nvGrpSpPr>
      <xdr:grpSpPr>
        <a:xfrm>
          <a:off x="12692627" y="2718640"/>
          <a:ext cx="126313" cy="58737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2C83D5DD-5023-E608-FCCB-E23BBBA97DB3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AF0B2284-5301-3C74-C29E-82FCC9320F4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42771946-9299-DDF9-5614-0F215AEA9835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270176</xdr:colOff>
      <xdr:row>24</xdr:row>
      <xdr:rowOff>137463</xdr:rowOff>
    </xdr:from>
    <xdr:to>
      <xdr:col>16</xdr:col>
      <xdr:colOff>387059</xdr:colOff>
      <xdr:row>26</xdr:row>
      <xdr:rowOff>33338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E9D4DF6E-195C-BD4B-8E30-493C862FCFE1}"/>
            </a:ext>
          </a:extLst>
        </xdr:cNvPr>
        <xdr:cNvSpPr txBox="1"/>
      </xdr:nvSpPr>
      <xdr:spPr>
        <a:xfrm>
          <a:off x="479726" y="3614088"/>
          <a:ext cx="5841408" cy="1816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3E976B8C-B357-9348-BAD5-41C6F5828C4D}"/>
            </a:ext>
          </a:extLst>
        </xdr:cNvPr>
        <xdr:cNvSpPr txBox="1"/>
      </xdr:nvSpPr>
      <xdr:spPr>
        <a:xfrm>
          <a:off x="2354241" y="9836608"/>
          <a:ext cx="2089033" cy="29131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46">
          <a:extLst>
            <a:ext uri="{FF2B5EF4-FFF2-40B4-BE49-F238E27FC236}">
              <a16:creationId xmlns:a16="http://schemas.microsoft.com/office/drawing/2014/main" id="{56A762EA-15C8-B44A-AC90-416F3FEB0DDD}"/>
            </a:ext>
          </a:extLst>
        </xdr:cNvPr>
        <xdr:cNvSpPr/>
      </xdr:nvSpPr>
      <xdr:spPr>
        <a:xfrm>
          <a:off x="1995318" y="9564613"/>
          <a:ext cx="244251" cy="241552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58">
          <a:extLst>
            <a:ext uri="{FF2B5EF4-FFF2-40B4-BE49-F238E27FC236}">
              <a16:creationId xmlns:a16="http://schemas.microsoft.com/office/drawing/2014/main" id="{FB1C4BF2-65E1-F640-91BD-BAC66AAF93D1}"/>
            </a:ext>
          </a:extLst>
        </xdr:cNvPr>
        <xdr:cNvSpPr txBox="1"/>
      </xdr:nvSpPr>
      <xdr:spPr>
        <a:xfrm>
          <a:off x="445302" y="8627815"/>
          <a:ext cx="1019148" cy="103529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59">
          <a:extLst>
            <a:ext uri="{FF2B5EF4-FFF2-40B4-BE49-F238E27FC236}">
              <a16:creationId xmlns:a16="http://schemas.microsoft.com/office/drawing/2014/main" id="{56F4A7CB-4328-6742-922D-DFEDC135AA67}"/>
            </a:ext>
          </a:extLst>
        </xdr:cNvPr>
        <xdr:cNvSpPr txBox="1"/>
      </xdr:nvSpPr>
      <xdr:spPr>
        <a:xfrm>
          <a:off x="2540864" y="9413247"/>
          <a:ext cx="1845903" cy="5056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61">
          <a:extLst>
            <a:ext uri="{FF2B5EF4-FFF2-40B4-BE49-F238E27FC236}">
              <a16:creationId xmlns:a16="http://schemas.microsoft.com/office/drawing/2014/main" id="{4F700EA6-F9C9-4F40-8978-B945583FD81B}"/>
            </a:ext>
          </a:extLst>
        </xdr:cNvPr>
        <xdr:cNvSpPr txBox="1"/>
      </xdr:nvSpPr>
      <xdr:spPr>
        <a:xfrm>
          <a:off x="6795731" y="9612228"/>
          <a:ext cx="381577" cy="182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64">
          <a:extLst>
            <a:ext uri="{FF2B5EF4-FFF2-40B4-BE49-F238E27FC236}">
              <a16:creationId xmlns:a16="http://schemas.microsoft.com/office/drawing/2014/main" id="{A552D268-785F-2840-9610-5CA0064CD3F1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117444" y="8801100"/>
          <a:ext cx="268569" cy="76351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D9215DFA-E38E-B44E-9469-9C11B8563C1D}"/>
            </a:ext>
          </a:extLst>
        </xdr:cNvPr>
        <xdr:cNvSpPr txBox="1"/>
      </xdr:nvSpPr>
      <xdr:spPr>
        <a:xfrm>
          <a:off x="733425" y="10267950"/>
          <a:ext cx="762324" cy="78256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CCD9D378-551E-2A4A-9F61-903600AD672A}"/>
            </a:ext>
          </a:extLst>
        </xdr:cNvPr>
        <xdr:cNvSpPr txBox="1"/>
      </xdr:nvSpPr>
      <xdr:spPr>
        <a:xfrm>
          <a:off x="1779270" y="10302240"/>
          <a:ext cx="731951" cy="83518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15</xdr:col>
      <xdr:colOff>45720</xdr:colOff>
      <xdr:row>30</xdr:row>
      <xdr:rowOff>93344</xdr:rowOff>
    </xdr:from>
    <xdr:to>
      <xdr:col>17</xdr:col>
      <xdr:colOff>248797</xdr:colOff>
      <xdr:row>43</xdr:row>
      <xdr:rowOff>99391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1C15AC11-1302-4E45-ABD1-D010E8B17FE8}"/>
            </a:ext>
          </a:extLst>
        </xdr:cNvPr>
        <xdr:cNvSpPr txBox="1"/>
      </xdr:nvSpPr>
      <xdr:spPr>
        <a:xfrm>
          <a:off x="5313459" y="4607366"/>
          <a:ext cx="965077" cy="19773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348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S11-200</a:t>
          </a:r>
          <a:endParaRPr lang="id-ID" sz="800" strike="noStrike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xx-YY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C12-350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G106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 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G312A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42860</xdr:colOff>
      <xdr:row>26</xdr:row>
      <xdr:rowOff>4764</xdr:rowOff>
    </xdr:from>
    <xdr:to>
      <xdr:col>15</xdr:col>
      <xdr:colOff>189867</xdr:colOff>
      <xdr:row>26</xdr:row>
      <xdr:rowOff>136413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8B1EEF29-C371-5D49-B327-3D07FA7511AF}"/>
            </a:ext>
          </a:extLst>
        </xdr:cNvPr>
        <xdr:cNvGrpSpPr/>
      </xdr:nvGrpSpPr>
      <xdr:grpSpPr>
        <a:xfrm>
          <a:off x="5310599" y="3930721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9684CD47-CE31-AC47-EFC4-03047DF86EB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4653F1CB-D118-DB00-B307-078F268B643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808759A1-099A-CE38-69EF-7A6474F4A89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006A9F82-21F4-F944-BE84-8ABA1D09CF8E}"/>
            </a:ext>
          </a:extLst>
        </xdr:cNvPr>
        <xdr:cNvGrpSpPr/>
      </xdr:nvGrpSpPr>
      <xdr:grpSpPr>
        <a:xfrm>
          <a:off x="3385599" y="8538294"/>
          <a:ext cx="158386" cy="137860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5D4E3EDE-A5C8-9CFD-8DF6-47D9A2E453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E76A3D9F-AF5D-194A-2074-C6403D637F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CCA52CE5-1388-F6AA-96B6-B642893741B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B22FE9D0-8F6B-2445-A18E-64FC01320A0A}"/>
            </a:ext>
          </a:extLst>
        </xdr:cNvPr>
        <xdr:cNvGrpSpPr/>
      </xdr:nvGrpSpPr>
      <xdr:grpSpPr>
        <a:xfrm>
          <a:off x="3920904" y="8573079"/>
          <a:ext cx="157278" cy="137862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0A74EDAE-C24C-B90E-7D7F-F1D54E30673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C0A5F4D5-2083-09CB-99E3-649042898FD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B958709A-F9F5-01B7-B021-F938748B00D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120015</xdr:colOff>
      <xdr:row>55</xdr:row>
      <xdr:rowOff>131445</xdr:rowOff>
    </xdr:from>
    <xdr:to>
      <xdr:col>12</xdr:col>
      <xdr:colOff>264567</xdr:colOff>
      <xdr:row>56</xdr:row>
      <xdr:rowOff>127878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51264764-5BD5-5141-88E5-1CD900F5B303}"/>
            </a:ext>
          </a:extLst>
        </xdr:cNvPr>
        <xdr:cNvGrpSpPr/>
      </xdr:nvGrpSpPr>
      <xdr:grpSpPr>
        <a:xfrm>
          <a:off x="4244754" y="8538293"/>
          <a:ext cx="144552" cy="145520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7D296CB0-E2F7-2B82-D313-A18C9B05E89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A7F489A4-81F8-12A5-2C3D-AA4C504A0DF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3658659D-51E5-7695-3B6F-482617595B1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10E86A66-283D-F246-A6E0-3AE1F83896CF}"/>
            </a:ext>
          </a:extLst>
        </xdr:cNvPr>
        <xdr:cNvGrpSpPr/>
      </xdr:nvGrpSpPr>
      <xdr:grpSpPr>
        <a:xfrm>
          <a:off x="4768629" y="8567364"/>
          <a:ext cx="125502" cy="138305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5BAE0D1B-EAAA-6364-2612-B9736A0E417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66E79E68-EC43-7D75-1D56-D8416A7044C0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0CEEFC1D-C87C-E634-54B1-20B7C5ECDA9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6" name="Straight Connector 140">
          <a:extLst>
            <a:ext uri="{FF2B5EF4-FFF2-40B4-BE49-F238E27FC236}">
              <a16:creationId xmlns:a16="http://schemas.microsoft.com/office/drawing/2014/main" id="{4516FB0C-1904-7A49-8B6D-9322C6052E75}"/>
            </a:ext>
          </a:extLst>
        </xdr:cNvPr>
        <xdr:cNvCxnSpPr>
          <a:cxnSpLocks/>
        </xdr:cNvCxnSpPr>
      </xdr:nvCxnSpPr>
      <xdr:spPr bwMode="auto">
        <a:xfrm flipH="1">
          <a:off x="7237095" y="8353424"/>
          <a:ext cx="66865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21BC657A-1170-3E4D-A936-AA7923E9E9EE}"/>
            </a:ext>
          </a:extLst>
        </xdr:cNvPr>
        <xdr:cNvCxnSpPr>
          <a:cxnSpLocks/>
        </xdr:cNvCxnSpPr>
      </xdr:nvCxnSpPr>
      <xdr:spPr bwMode="auto">
        <a:xfrm>
          <a:off x="6711315" y="8233410"/>
          <a:ext cx="5715" cy="388619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3F1DC775-2BA3-5A4C-BD98-C50133040C64}"/>
            </a:ext>
          </a:extLst>
        </xdr:cNvPr>
        <xdr:cNvGrpSpPr/>
      </xdr:nvGrpSpPr>
      <xdr:grpSpPr>
        <a:xfrm>
          <a:off x="5246784" y="8532578"/>
          <a:ext cx="125502" cy="145521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FC774497-20BB-D5FF-9533-BB74D652E97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677C97D9-AF06-E9FA-5D0E-74EB96BCDB8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91ECF858-D2DF-9F6A-447E-1BD849CD953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BEF3A3F7-DA64-144E-9362-60ED756EEB7B}"/>
            </a:ext>
          </a:extLst>
        </xdr:cNvPr>
        <xdr:cNvGrpSpPr/>
      </xdr:nvGrpSpPr>
      <xdr:grpSpPr>
        <a:xfrm>
          <a:off x="5757324" y="8590225"/>
          <a:ext cx="144423" cy="151615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21766558-70EF-F3ED-7ADE-0EEC438F23F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FAD7BF24-28BB-F494-A7A3-8667B46B165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B51064B7-6371-C98E-1095-332771C3B6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BCA95554-35B6-474E-8E5B-7F28B6891EFE}"/>
            </a:ext>
          </a:extLst>
        </xdr:cNvPr>
        <xdr:cNvCxnSpPr>
          <a:cxnSpLocks/>
        </xdr:cNvCxnSpPr>
      </xdr:nvCxnSpPr>
      <xdr:spPr>
        <a:xfrm flipV="1">
          <a:off x="6928485" y="8604884"/>
          <a:ext cx="21145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BDF3E8FF-FB42-7747-A80E-ECC813BFF06F}"/>
            </a:ext>
          </a:extLst>
        </xdr:cNvPr>
        <xdr:cNvSpPr txBox="1"/>
      </xdr:nvSpPr>
      <xdr:spPr>
        <a:xfrm>
          <a:off x="7157085" y="9610725"/>
          <a:ext cx="381577" cy="1828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2765E4FA-4C6D-044B-8AAA-78BF0BCEF52E}"/>
            </a:ext>
          </a:extLst>
        </xdr:cNvPr>
        <xdr:cNvCxnSpPr>
          <a:cxnSpLocks/>
        </xdr:cNvCxnSpPr>
      </xdr:nvCxnSpPr>
      <xdr:spPr>
        <a:xfrm>
          <a:off x="8528685" y="8639174"/>
          <a:ext cx="36004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EEB9CAE0-DDF8-E84D-9847-5C1240C254E5}"/>
            </a:ext>
          </a:extLst>
        </xdr:cNvPr>
        <xdr:cNvSpPr txBox="1"/>
      </xdr:nvSpPr>
      <xdr:spPr>
        <a:xfrm>
          <a:off x="6768466" y="10433685"/>
          <a:ext cx="819510" cy="1906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193359</xdr:colOff>
      <xdr:row>26</xdr:row>
      <xdr:rowOff>87630</xdr:rowOff>
    </xdr:from>
    <xdr:to>
      <xdr:col>16</xdr:col>
      <xdr:colOff>43362</xdr:colOff>
      <xdr:row>27</xdr:row>
      <xdr:rowOff>29945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A0711A81-BEED-7147-B35B-184D0B148705}"/>
            </a:ext>
          </a:extLst>
        </xdr:cNvPr>
        <xdr:cNvGrpSpPr/>
      </xdr:nvGrpSpPr>
      <xdr:grpSpPr>
        <a:xfrm>
          <a:off x="5461098" y="4013587"/>
          <a:ext cx="231003" cy="91401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FD05E92C-1A10-BA57-05BB-17B206E78C5B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9B6C0452-2607-AE7A-B4A2-EB15993D080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BA3872E5-0D6C-D156-AD04-776FA833D036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6F421DC1-9677-204B-87AA-BB5FBAB6CF6D}"/>
            </a:ext>
          </a:extLst>
        </xdr:cNvPr>
        <xdr:cNvSpPr/>
      </xdr:nvSpPr>
      <xdr:spPr>
        <a:xfrm>
          <a:off x="2082166" y="8170546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8D2691D3-E961-5B45-BC65-E825A084545E}"/>
            </a:ext>
          </a:extLst>
        </xdr:cNvPr>
        <xdr:cNvGrpSpPr/>
      </xdr:nvGrpSpPr>
      <xdr:grpSpPr>
        <a:xfrm>
          <a:off x="1958754" y="8727883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287D3199-6603-7A79-C0DF-15DBF489D70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CE4CC99A-7026-68DB-C6CA-9220F5326AF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BB151E8B-057F-8F16-154E-9E698F18347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7C970B91-72AE-F54C-B64A-1C6CC3B54633}"/>
            </a:ext>
          </a:extLst>
        </xdr:cNvPr>
        <xdr:cNvSpPr/>
      </xdr:nvSpPr>
      <xdr:spPr>
        <a:xfrm>
          <a:off x="2676525" y="8444866"/>
          <a:ext cx="16111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DD643E72-6A40-1E48-A707-C398B1F50DD6}"/>
            </a:ext>
          </a:extLst>
        </xdr:cNvPr>
        <xdr:cNvGrpSpPr/>
      </xdr:nvGrpSpPr>
      <xdr:grpSpPr>
        <a:xfrm rot="21429191">
          <a:off x="7504209" y="8836468"/>
          <a:ext cx="83822" cy="79558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276879F0-67E7-5D41-974A-49372C1717DF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269F08FD-351D-B32A-61E0-D9B9DEA8280E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D0D9A649-95FA-2E01-E792-6EBFE32F4C66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174">
          <a:extLst>
            <a:ext uri="{FF2B5EF4-FFF2-40B4-BE49-F238E27FC236}">
              <a16:creationId xmlns:a16="http://schemas.microsoft.com/office/drawing/2014/main" id="{2E185D66-FDBF-8D4A-BD17-CCF4EA1A1DE3}"/>
            </a:ext>
          </a:extLst>
        </xdr:cNvPr>
        <xdr:cNvGrpSpPr/>
      </xdr:nvGrpSpPr>
      <xdr:grpSpPr>
        <a:xfrm>
          <a:off x="7725189" y="8839325"/>
          <a:ext cx="139135" cy="63445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710423EF-DDA4-9E56-E09A-E8E4B2EBBFF8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A243B081-5F46-E225-1B84-387E1AA2FC5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C44861C7-EC4A-62FD-0DE0-507CDDB84A9F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CD4D39D1-62C3-C264-C29B-7A7D109F6B29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179">
          <a:extLst>
            <a:ext uri="{FF2B5EF4-FFF2-40B4-BE49-F238E27FC236}">
              <a16:creationId xmlns:a16="http://schemas.microsoft.com/office/drawing/2014/main" id="{9C14F021-DA1C-CE49-AF40-BAD1F1C37C28}"/>
            </a:ext>
          </a:extLst>
        </xdr:cNvPr>
        <xdr:cNvGrpSpPr/>
      </xdr:nvGrpSpPr>
      <xdr:grpSpPr>
        <a:xfrm>
          <a:off x="7938549" y="8824084"/>
          <a:ext cx="139135" cy="63445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48882B95-7051-BF6A-D154-A720DCE16F8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8BB7DB65-57E3-3449-3A9D-64732606487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83EC39D0-1436-6751-96B3-1426D920F24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4BE1CE07-A1A2-97E7-1F27-DB1F06183C3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34303</xdr:colOff>
      <xdr:row>9</xdr:row>
      <xdr:rowOff>65709</xdr:rowOff>
    </xdr:from>
    <xdr:to>
      <xdr:col>4</xdr:col>
      <xdr:colOff>215928</xdr:colOff>
      <xdr:row>49</xdr:row>
      <xdr:rowOff>68292</xdr:rowOff>
    </xdr:to>
    <xdr:sp macro="" textlink="">
      <xdr:nvSpPr>
        <xdr:cNvPr id="185" name="TextBox 115">
          <a:extLst>
            <a:ext uri="{FF2B5EF4-FFF2-40B4-BE49-F238E27FC236}">
              <a16:creationId xmlns:a16="http://schemas.microsoft.com/office/drawing/2014/main" id="{57EE95FB-12E2-2543-920E-F1BA0DDB57F3}"/>
            </a:ext>
          </a:extLst>
        </xdr:cNvPr>
        <xdr:cNvSpPr txBox="1"/>
      </xdr:nvSpPr>
      <xdr:spPr>
        <a:xfrm rot="5400000">
          <a:off x="-1662113" y="4210050"/>
          <a:ext cx="5841408" cy="18162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157167</xdr:colOff>
      <xdr:row>8</xdr:row>
      <xdr:rowOff>128591</xdr:rowOff>
    </xdr:from>
    <xdr:to>
      <xdr:col>14</xdr:col>
      <xdr:colOff>361953</xdr:colOff>
      <xdr:row>31</xdr:row>
      <xdr:rowOff>57153</xdr:rowOff>
    </xdr:to>
    <xdr:sp macro="" textlink="">
      <xdr:nvSpPr>
        <xdr:cNvPr id="186" name="TextBox 115">
          <a:extLst>
            <a:ext uri="{FF2B5EF4-FFF2-40B4-BE49-F238E27FC236}">
              <a16:creationId xmlns:a16="http://schemas.microsoft.com/office/drawing/2014/main" id="{88DE1E83-E3AA-4542-B786-4FA9ECE8A863}"/>
            </a:ext>
          </a:extLst>
        </xdr:cNvPr>
        <xdr:cNvSpPr txBox="1"/>
      </xdr:nvSpPr>
      <xdr:spPr>
        <a:xfrm rot="5400000" flipV="1">
          <a:off x="3776666" y="2814642"/>
          <a:ext cx="3233737" cy="204786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5</xdr:col>
      <xdr:colOff>276225</xdr:colOff>
      <xdr:row>27</xdr:row>
      <xdr:rowOff>80962</xdr:rowOff>
    </xdr:from>
    <xdr:to>
      <xdr:col>6</xdr:col>
      <xdr:colOff>20727</xdr:colOff>
      <xdr:row>28</xdr:row>
      <xdr:rowOff>77395</xdr:rowOff>
    </xdr:to>
    <xdr:grpSp>
      <xdr:nvGrpSpPr>
        <xdr:cNvPr id="187" name="Group 13">
          <a:extLst>
            <a:ext uri="{FF2B5EF4-FFF2-40B4-BE49-F238E27FC236}">
              <a16:creationId xmlns:a16="http://schemas.microsoft.com/office/drawing/2014/main" id="{8A53EE14-0DED-3F48-9216-D9209B6829B4}"/>
            </a:ext>
          </a:extLst>
        </xdr:cNvPr>
        <xdr:cNvGrpSpPr/>
      </xdr:nvGrpSpPr>
      <xdr:grpSpPr>
        <a:xfrm>
          <a:off x="1733964" y="4156005"/>
          <a:ext cx="125502" cy="145520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188" name="Oval 1">
            <a:extLst>
              <a:ext uri="{FF2B5EF4-FFF2-40B4-BE49-F238E27FC236}">
                <a16:creationId xmlns:a16="http://schemas.microsoft.com/office/drawing/2014/main" id="{BB47032C-17D8-54F3-0A31-0397B98FC59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9" name="Straight Connector 3">
            <a:extLst>
              <a:ext uri="{FF2B5EF4-FFF2-40B4-BE49-F238E27FC236}">
                <a16:creationId xmlns:a16="http://schemas.microsoft.com/office/drawing/2014/main" id="{9BD5C0A1-6565-4B35-132A-1DD195552A7B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7">
            <a:extLst>
              <a:ext uri="{FF2B5EF4-FFF2-40B4-BE49-F238E27FC236}">
                <a16:creationId xmlns:a16="http://schemas.microsoft.com/office/drawing/2014/main" id="{E9E5CB6D-29B0-23EA-C613-4032C0B1A2A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309563</xdr:colOff>
      <xdr:row>27</xdr:row>
      <xdr:rowOff>71438</xdr:rowOff>
    </xdr:from>
    <xdr:to>
      <xdr:col>11</xdr:col>
      <xdr:colOff>54065</xdr:colOff>
      <xdr:row>28</xdr:row>
      <xdr:rowOff>67871</xdr:rowOff>
    </xdr:to>
    <xdr:grpSp>
      <xdr:nvGrpSpPr>
        <xdr:cNvPr id="191" name="Group 13">
          <a:extLst>
            <a:ext uri="{FF2B5EF4-FFF2-40B4-BE49-F238E27FC236}">
              <a16:creationId xmlns:a16="http://schemas.microsoft.com/office/drawing/2014/main" id="{52B095E9-7699-FB40-A039-E7801B31E666}"/>
            </a:ext>
          </a:extLst>
        </xdr:cNvPr>
        <xdr:cNvGrpSpPr/>
      </xdr:nvGrpSpPr>
      <xdr:grpSpPr>
        <a:xfrm>
          <a:off x="3672302" y="4146481"/>
          <a:ext cx="125502" cy="145520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192" name="Oval 1">
            <a:extLst>
              <a:ext uri="{FF2B5EF4-FFF2-40B4-BE49-F238E27FC236}">
                <a16:creationId xmlns:a16="http://schemas.microsoft.com/office/drawing/2014/main" id="{30717431-AB3E-DC07-B293-5322C25FEBF8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3" name="Straight Connector 3">
            <a:extLst>
              <a:ext uri="{FF2B5EF4-FFF2-40B4-BE49-F238E27FC236}">
                <a16:creationId xmlns:a16="http://schemas.microsoft.com/office/drawing/2014/main" id="{AB053C91-8C11-9C8C-BDF5-47AAB689EF3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4" name="Straight Connector 7">
            <a:extLst>
              <a:ext uri="{FF2B5EF4-FFF2-40B4-BE49-F238E27FC236}">
                <a16:creationId xmlns:a16="http://schemas.microsoft.com/office/drawing/2014/main" id="{0D227EB0-632B-6A7C-BC7B-F4EA834D092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42863</xdr:colOff>
      <xdr:row>27</xdr:row>
      <xdr:rowOff>52388</xdr:rowOff>
    </xdr:from>
    <xdr:to>
      <xdr:col>15</xdr:col>
      <xdr:colOff>187415</xdr:colOff>
      <xdr:row>28</xdr:row>
      <xdr:rowOff>48821</xdr:rowOff>
    </xdr:to>
    <xdr:grpSp>
      <xdr:nvGrpSpPr>
        <xdr:cNvPr id="195" name="Group 13">
          <a:extLst>
            <a:ext uri="{FF2B5EF4-FFF2-40B4-BE49-F238E27FC236}">
              <a16:creationId xmlns:a16="http://schemas.microsoft.com/office/drawing/2014/main" id="{5C9A2EDF-B713-834F-82CD-65BE38A3BD36}"/>
            </a:ext>
          </a:extLst>
        </xdr:cNvPr>
        <xdr:cNvGrpSpPr/>
      </xdr:nvGrpSpPr>
      <xdr:grpSpPr>
        <a:xfrm>
          <a:off x="5310602" y="4127431"/>
          <a:ext cx="144552" cy="145520"/>
          <a:chOff x="9937028" y="802652"/>
          <a:chExt cx="83991" cy="77961"/>
        </a:xfrm>
        <a:solidFill>
          <a:schemeClr val="tx1"/>
        </a:solidFill>
      </xdr:grpSpPr>
      <xdr:sp macro="" textlink="">
        <xdr:nvSpPr>
          <xdr:cNvPr id="196" name="Oval 1">
            <a:extLst>
              <a:ext uri="{FF2B5EF4-FFF2-40B4-BE49-F238E27FC236}">
                <a16:creationId xmlns:a16="http://schemas.microsoft.com/office/drawing/2014/main" id="{9613979C-B718-2A09-6D77-AF66FC8C517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7" name="Straight Connector 3">
            <a:extLst>
              <a:ext uri="{FF2B5EF4-FFF2-40B4-BE49-F238E27FC236}">
                <a16:creationId xmlns:a16="http://schemas.microsoft.com/office/drawing/2014/main" id="{49C2FE38-D6EF-B9C7-BD49-97F7F5A117DA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8" name="Straight Connector 7">
            <a:extLst>
              <a:ext uri="{FF2B5EF4-FFF2-40B4-BE49-F238E27FC236}">
                <a16:creationId xmlns:a16="http://schemas.microsoft.com/office/drawing/2014/main" id="{7AAEC4E4-80F5-EDFC-422D-51B668FBAA4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138113</xdr:colOff>
      <xdr:row>23</xdr:row>
      <xdr:rowOff>28575</xdr:rowOff>
    </xdr:from>
    <xdr:to>
      <xdr:col>3</xdr:col>
      <xdr:colOff>282665</xdr:colOff>
      <xdr:row>24</xdr:row>
      <xdr:rowOff>25008</xdr:rowOff>
    </xdr:to>
    <xdr:grpSp>
      <xdr:nvGrpSpPr>
        <xdr:cNvPr id="199" name="Group 13">
          <a:extLst>
            <a:ext uri="{FF2B5EF4-FFF2-40B4-BE49-F238E27FC236}">
              <a16:creationId xmlns:a16="http://schemas.microsoft.com/office/drawing/2014/main" id="{78A17E50-F1AB-C94C-9AAA-1486A46F3578}"/>
            </a:ext>
          </a:extLst>
        </xdr:cNvPr>
        <xdr:cNvGrpSpPr/>
      </xdr:nvGrpSpPr>
      <xdr:grpSpPr>
        <a:xfrm>
          <a:off x="833852" y="3507271"/>
          <a:ext cx="144552" cy="145520"/>
          <a:chOff x="9937028" y="802652"/>
          <a:chExt cx="83991" cy="77961"/>
        </a:xfrm>
      </xdr:grpSpPr>
      <xdr:sp macro="" textlink="">
        <xdr:nvSpPr>
          <xdr:cNvPr id="200" name="Oval 1">
            <a:extLst>
              <a:ext uri="{FF2B5EF4-FFF2-40B4-BE49-F238E27FC236}">
                <a16:creationId xmlns:a16="http://schemas.microsoft.com/office/drawing/2014/main" id="{A0E495DC-BD26-43A3-A6AC-1886F62D081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1" name="Straight Connector 3">
            <a:extLst>
              <a:ext uri="{FF2B5EF4-FFF2-40B4-BE49-F238E27FC236}">
                <a16:creationId xmlns:a16="http://schemas.microsoft.com/office/drawing/2014/main" id="{C6B4F910-E4B2-77F9-8143-0ED08B17244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2" name="Straight Connector 7">
            <a:extLst>
              <a:ext uri="{FF2B5EF4-FFF2-40B4-BE49-F238E27FC236}">
                <a16:creationId xmlns:a16="http://schemas.microsoft.com/office/drawing/2014/main" id="{8FD3E3A4-1BBC-5499-BEC1-9CC887F21F84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47626</xdr:colOff>
      <xdr:row>27</xdr:row>
      <xdr:rowOff>76200</xdr:rowOff>
    </xdr:from>
    <xdr:to>
      <xdr:col>2</xdr:col>
      <xdr:colOff>192178</xdr:colOff>
      <xdr:row>28</xdr:row>
      <xdr:rowOff>72633</xdr:rowOff>
    </xdr:to>
    <xdr:grpSp>
      <xdr:nvGrpSpPr>
        <xdr:cNvPr id="203" name="Group 13">
          <a:extLst>
            <a:ext uri="{FF2B5EF4-FFF2-40B4-BE49-F238E27FC236}">
              <a16:creationId xmlns:a16="http://schemas.microsoft.com/office/drawing/2014/main" id="{BED04E3F-579D-4D4A-875C-46A47E5BBFB0}"/>
            </a:ext>
          </a:extLst>
        </xdr:cNvPr>
        <xdr:cNvGrpSpPr/>
      </xdr:nvGrpSpPr>
      <xdr:grpSpPr>
        <a:xfrm>
          <a:off x="246409" y="4151243"/>
          <a:ext cx="144552" cy="145520"/>
          <a:chOff x="9937028" y="802652"/>
          <a:chExt cx="83991" cy="77961"/>
        </a:xfrm>
      </xdr:grpSpPr>
      <xdr:sp macro="" textlink="">
        <xdr:nvSpPr>
          <xdr:cNvPr id="204" name="Oval 1">
            <a:extLst>
              <a:ext uri="{FF2B5EF4-FFF2-40B4-BE49-F238E27FC236}">
                <a16:creationId xmlns:a16="http://schemas.microsoft.com/office/drawing/2014/main" id="{A217A4C6-718B-576D-74AE-BC805E69CE01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05" name="Straight Connector 3">
            <a:extLst>
              <a:ext uri="{FF2B5EF4-FFF2-40B4-BE49-F238E27FC236}">
                <a16:creationId xmlns:a16="http://schemas.microsoft.com/office/drawing/2014/main" id="{C45CEE29-49AF-053E-1529-79C6209A55F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6" name="Straight Connector 7">
            <a:extLst>
              <a:ext uri="{FF2B5EF4-FFF2-40B4-BE49-F238E27FC236}">
                <a16:creationId xmlns:a16="http://schemas.microsoft.com/office/drawing/2014/main" id="{BF77E0E6-7492-13C7-6898-08AAC0D2F8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32896</xdr:colOff>
      <xdr:row>27</xdr:row>
      <xdr:rowOff>72789</xdr:rowOff>
    </xdr:from>
    <xdr:to>
      <xdr:col>15</xdr:col>
      <xdr:colOff>64032</xdr:colOff>
      <xdr:row>27</xdr:row>
      <xdr:rowOff>91839</xdr:rowOff>
    </xdr:to>
    <xdr:cxnSp macro="">
      <xdr:nvCxnSpPr>
        <xdr:cNvPr id="208" name="Straight Connector 139">
          <a:extLst>
            <a:ext uri="{FF2B5EF4-FFF2-40B4-BE49-F238E27FC236}">
              <a16:creationId xmlns:a16="http://schemas.microsoft.com/office/drawing/2014/main" id="{AAA5E206-913C-AD44-A9C3-E20503A723F4}"/>
            </a:ext>
          </a:extLst>
        </xdr:cNvPr>
        <xdr:cNvCxnSpPr>
          <a:cxnSpLocks/>
          <a:stCxn id="192" idx="7"/>
          <a:endCxn id="196" idx="1"/>
        </xdr:cNvCxnSpPr>
      </xdr:nvCxnSpPr>
      <xdr:spPr bwMode="auto">
        <a:xfrm flipV="1">
          <a:off x="3966721" y="3978039"/>
          <a:ext cx="1631336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20727</xdr:colOff>
      <xdr:row>27</xdr:row>
      <xdr:rowOff>141092</xdr:rowOff>
    </xdr:from>
    <xdr:to>
      <xdr:col>10</xdr:col>
      <xdr:colOff>309563</xdr:colOff>
      <xdr:row>28</xdr:row>
      <xdr:rowOff>7741</xdr:rowOff>
    </xdr:to>
    <xdr:cxnSp macro="">
      <xdr:nvCxnSpPr>
        <xdr:cNvPr id="209" name="Straight Connector 139">
          <a:extLst>
            <a:ext uri="{FF2B5EF4-FFF2-40B4-BE49-F238E27FC236}">
              <a16:creationId xmlns:a16="http://schemas.microsoft.com/office/drawing/2014/main" id="{6A857358-223E-EB4B-8867-A683E09BB976}"/>
            </a:ext>
          </a:extLst>
        </xdr:cNvPr>
        <xdr:cNvCxnSpPr>
          <a:cxnSpLocks/>
          <a:stCxn id="188" idx="6"/>
          <a:endCxn id="192" idx="2"/>
        </xdr:cNvCxnSpPr>
      </xdr:nvCxnSpPr>
      <xdr:spPr bwMode="auto">
        <a:xfrm flipV="1">
          <a:off x="1954302" y="4046342"/>
          <a:ext cx="1889036" cy="952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54065</xdr:colOff>
      <xdr:row>27</xdr:row>
      <xdr:rowOff>122042</xdr:rowOff>
    </xdr:from>
    <xdr:to>
      <xdr:col>15</xdr:col>
      <xdr:colOff>42863</xdr:colOff>
      <xdr:row>27</xdr:row>
      <xdr:rowOff>141092</xdr:rowOff>
    </xdr:to>
    <xdr:cxnSp macro="">
      <xdr:nvCxnSpPr>
        <xdr:cNvPr id="210" name="Straight Connector 139">
          <a:extLst>
            <a:ext uri="{FF2B5EF4-FFF2-40B4-BE49-F238E27FC236}">
              <a16:creationId xmlns:a16="http://schemas.microsoft.com/office/drawing/2014/main" id="{7411A446-A35C-2240-837E-F1BD2635924B}"/>
            </a:ext>
          </a:extLst>
        </xdr:cNvPr>
        <xdr:cNvCxnSpPr>
          <a:cxnSpLocks/>
          <a:stCxn id="192" idx="6"/>
          <a:endCxn id="196" idx="2"/>
        </xdr:cNvCxnSpPr>
      </xdr:nvCxnSpPr>
      <xdr:spPr bwMode="auto">
        <a:xfrm flipV="1">
          <a:off x="3987890" y="4027292"/>
          <a:ext cx="1588998" cy="19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171009</xdr:colOff>
      <xdr:row>27</xdr:row>
      <xdr:rowOff>96601</xdr:rowOff>
    </xdr:from>
    <xdr:to>
      <xdr:col>5</xdr:col>
      <xdr:colOff>297394</xdr:colOff>
      <xdr:row>27</xdr:row>
      <xdr:rowOff>101363</xdr:rowOff>
    </xdr:to>
    <xdr:cxnSp macro="">
      <xdr:nvCxnSpPr>
        <xdr:cNvPr id="211" name="Straight Connector 139">
          <a:extLst>
            <a:ext uri="{FF2B5EF4-FFF2-40B4-BE49-F238E27FC236}">
              <a16:creationId xmlns:a16="http://schemas.microsoft.com/office/drawing/2014/main" id="{861800AD-EA90-B24A-AC8F-E69DD5859494}"/>
            </a:ext>
          </a:extLst>
        </xdr:cNvPr>
        <xdr:cNvCxnSpPr>
          <a:cxnSpLocks/>
          <a:stCxn id="204" idx="7"/>
          <a:endCxn id="188" idx="1"/>
        </xdr:cNvCxnSpPr>
      </xdr:nvCxnSpPr>
      <xdr:spPr bwMode="auto">
        <a:xfrm>
          <a:off x="380559" y="4001851"/>
          <a:ext cx="1450360" cy="47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282665</xdr:colOff>
      <xdr:row>23</xdr:row>
      <xdr:rowOff>98229</xdr:rowOff>
    </xdr:from>
    <xdr:to>
      <xdr:col>5</xdr:col>
      <xdr:colOff>297394</xdr:colOff>
      <xdr:row>27</xdr:row>
      <xdr:rowOff>101363</xdr:rowOff>
    </xdr:to>
    <xdr:cxnSp macro="">
      <xdr:nvCxnSpPr>
        <xdr:cNvPr id="212" name="Straight Connector 139">
          <a:extLst>
            <a:ext uri="{FF2B5EF4-FFF2-40B4-BE49-F238E27FC236}">
              <a16:creationId xmlns:a16="http://schemas.microsoft.com/office/drawing/2014/main" id="{6F627A18-8BCE-9947-A669-022A8CB0A274}"/>
            </a:ext>
          </a:extLst>
        </xdr:cNvPr>
        <xdr:cNvCxnSpPr>
          <a:cxnSpLocks/>
          <a:stCxn id="200" idx="6"/>
          <a:endCxn id="188" idx="1"/>
        </xdr:cNvCxnSpPr>
      </xdr:nvCxnSpPr>
      <xdr:spPr bwMode="auto">
        <a:xfrm>
          <a:off x="1016090" y="3431979"/>
          <a:ext cx="814829" cy="57463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171009</xdr:colOff>
      <xdr:row>28</xdr:row>
      <xdr:rowOff>52232</xdr:rowOff>
    </xdr:from>
    <xdr:to>
      <xdr:col>5</xdr:col>
      <xdr:colOff>297394</xdr:colOff>
      <xdr:row>28</xdr:row>
      <xdr:rowOff>56994</xdr:rowOff>
    </xdr:to>
    <xdr:cxnSp macro="">
      <xdr:nvCxnSpPr>
        <xdr:cNvPr id="213" name="Straight Connector 139">
          <a:extLst>
            <a:ext uri="{FF2B5EF4-FFF2-40B4-BE49-F238E27FC236}">
              <a16:creationId xmlns:a16="http://schemas.microsoft.com/office/drawing/2014/main" id="{A809DEF0-788C-214A-B96D-27D04E1A5FD5}"/>
            </a:ext>
          </a:extLst>
        </xdr:cNvPr>
        <xdr:cNvCxnSpPr>
          <a:cxnSpLocks/>
          <a:stCxn id="204" idx="5"/>
          <a:endCxn id="188" idx="3"/>
        </xdr:cNvCxnSpPr>
      </xdr:nvCxnSpPr>
      <xdr:spPr bwMode="auto">
        <a:xfrm>
          <a:off x="380559" y="4100357"/>
          <a:ext cx="1450360" cy="47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166246</xdr:colOff>
      <xdr:row>27</xdr:row>
      <xdr:rowOff>72789</xdr:rowOff>
    </xdr:from>
    <xdr:to>
      <xdr:col>19</xdr:col>
      <xdr:colOff>342900</xdr:colOff>
      <xdr:row>27</xdr:row>
      <xdr:rowOff>76200</xdr:rowOff>
    </xdr:to>
    <xdr:cxnSp macro="">
      <xdr:nvCxnSpPr>
        <xdr:cNvPr id="214" name="Straight Connector 139">
          <a:extLst>
            <a:ext uri="{FF2B5EF4-FFF2-40B4-BE49-F238E27FC236}">
              <a16:creationId xmlns:a16="http://schemas.microsoft.com/office/drawing/2014/main" id="{980FBE45-8824-C340-BE3B-41C0233F661F}"/>
            </a:ext>
          </a:extLst>
        </xdr:cNvPr>
        <xdr:cNvCxnSpPr>
          <a:cxnSpLocks/>
          <a:stCxn id="196" idx="7"/>
        </xdr:cNvCxnSpPr>
      </xdr:nvCxnSpPr>
      <xdr:spPr bwMode="auto">
        <a:xfrm>
          <a:off x="5700271" y="3978039"/>
          <a:ext cx="1776854" cy="341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</xdr:colOff>
      <xdr:row>23</xdr:row>
      <xdr:rowOff>38100</xdr:rowOff>
    </xdr:from>
    <xdr:to>
      <xdr:col>15</xdr:col>
      <xdr:colOff>187414</xdr:colOff>
      <xdr:row>24</xdr:row>
      <xdr:rowOff>34533</xdr:rowOff>
    </xdr:to>
    <xdr:grpSp>
      <xdr:nvGrpSpPr>
        <xdr:cNvPr id="215" name="Group 13">
          <a:extLst>
            <a:ext uri="{FF2B5EF4-FFF2-40B4-BE49-F238E27FC236}">
              <a16:creationId xmlns:a16="http://schemas.microsoft.com/office/drawing/2014/main" id="{759E9B4E-37E5-DD41-8B76-6DB87ECA0652}"/>
            </a:ext>
          </a:extLst>
        </xdr:cNvPr>
        <xdr:cNvGrpSpPr/>
      </xdr:nvGrpSpPr>
      <xdr:grpSpPr>
        <a:xfrm>
          <a:off x="5310601" y="3516796"/>
          <a:ext cx="144552" cy="145520"/>
          <a:chOff x="9937028" y="802652"/>
          <a:chExt cx="83991" cy="77961"/>
        </a:xfrm>
      </xdr:grpSpPr>
      <xdr:sp macro="" textlink="">
        <xdr:nvSpPr>
          <xdr:cNvPr id="216" name="Oval 1">
            <a:extLst>
              <a:ext uri="{FF2B5EF4-FFF2-40B4-BE49-F238E27FC236}">
                <a16:creationId xmlns:a16="http://schemas.microsoft.com/office/drawing/2014/main" id="{F032CFDF-1F8D-34E8-63B1-38EA95649A3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7" name="Straight Connector 3">
            <a:extLst>
              <a:ext uri="{FF2B5EF4-FFF2-40B4-BE49-F238E27FC236}">
                <a16:creationId xmlns:a16="http://schemas.microsoft.com/office/drawing/2014/main" id="{889F5E9E-7706-3ADA-364E-3FD158545C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8" name="Straight Connector 7">
            <a:extLst>
              <a:ext uri="{FF2B5EF4-FFF2-40B4-BE49-F238E27FC236}">
                <a16:creationId xmlns:a16="http://schemas.microsoft.com/office/drawing/2014/main" id="{DC55D711-E5C3-8042-50A4-826B8AC8629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64031</xdr:colOff>
      <xdr:row>24</xdr:row>
      <xdr:rowOff>14132</xdr:rowOff>
    </xdr:from>
    <xdr:to>
      <xdr:col>15</xdr:col>
      <xdr:colOff>64389</xdr:colOff>
      <xdr:row>26</xdr:row>
      <xdr:rowOff>24044</xdr:rowOff>
    </xdr:to>
    <xdr:cxnSp macro="">
      <xdr:nvCxnSpPr>
        <xdr:cNvPr id="219" name="Straight Connector 139">
          <a:extLst>
            <a:ext uri="{FF2B5EF4-FFF2-40B4-BE49-F238E27FC236}">
              <a16:creationId xmlns:a16="http://schemas.microsoft.com/office/drawing/2014/main" id="{B055AB0E-D7B8-DC4F-9A40-7B29389430AC}"/>
            </a:ext>
          </a:extLst>
        </xdr:cNvPr>
        <xdr:cNvCxnSpPr>
          <a:cxnSpLocks/>
          <a:stCxn id="127" idx="1"/>
          <a:endCxn id="216" idx="3"/>
        </xdr:cNvCxnSpPr>
      </xdr:nvCxnSpPr>
      <xdr:spPr bwMode="auto">
        <a:xfrm flipH="1" flipV="1">
          <a:off x="5598056" y="3490757"/>
          <a:ext cx="358" cy="29566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61912</xdr:colOff>
      <xdr:row>26</xdr:row>
      <xdr:rowOff>80962</xdr:rowOff>
    </xdr:from>
    <xdr:to>
      <xdr:col>16</xdr:col>
      <xdr:colOff>223031</xdr:colOff>
      <xdr:row>27</xdr:row>
      <xdr:rowOff>23278</xdr:rowOff>
    </xdr:to>
    <xdr:sp macro="" textlink="">
      <xdr:nvSpPr>
        <xdr:cNvPr id="220" name="Isosceles Triangle 120">
          <a:extLst>
            <a:ext uri="{FF2B5EF4-FFF2-40B4-BE49-F238E27FC236}">
              <a16:creationId xmlns:a16="http://schemas.microsoft.com/office/drawing/2014/main" id="{78004E4F-4185-8A4F-8C38-11C2CC8A7708}"/>
            </a:ext>
          </a:extLst>
        </xdr:cNvPr>
        <xdr:cNvSpPr/>
      </xdr:nvSpPr>
      <xdr:spPr>
        <a:xfrm>
          <a:off x="5995987" y="3843337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147637</xdr:colOff>
      <xdr:row>16</xdr:row>
      <xdr:rowOff>95250</xdr:rowOff>
    </xdr:from>
    <xdr:to>
      <xdr:col>3</xdr:col>
      <xdr:colOff>292189</xdr:colOff>
      <xdr:row>17</xdr:row>
      <xdr:rowOff>91683</xdr:rowOff>
    </xdr:to>
    <xdr:grpSp>
      <xdr:nvGrpSpPr>
        <xdr:cNvPr id="221" name="Group 13">
          <a:extLst>
            <a:ext uri="{FF2B5EF4-FFF2-40B4-BE49-F238E27FC236}">
              <a16:creationId xmlns:a16="http://schemas.microsoft.com/office/drawing/2014/main" id="{F3B9E6B6-1C15-024D-8F99-460589F96BD4}"/>
            </a:ext>
          </a:extLst>
        </xdr:cNvPr>
        <xdr:cNvGrpSpPr/>
      </xdr:nvGrpSpPr>
      <xdr:grpSpPr>
        <a:xfrm>
          <a:off x="843376" y="2530337"/>
          <a:ext cx="144552" cy="145520"/>
          <a:chOff x="9937028" y="802652"/>
          <a:chExt cx="83991" cy="77961"/>
        </a:xfrm>
      </xdr:grpSpPr>
      <xdr:sp macro="" textlink="">
        <xdr:nvSpPr>
          <xdr:cNvPr id="222" name="Oval 1">
            <a:extLst>
              <a:ext uri="{FF2B5EF4-FFF2-40B4-BE49-F238E27FC236}">
                <a16:creationId xmlns:a16="http://schemas.microsoft.com/office/drawing/2014/main" id="{6D6AFFAE-136D-C53C-0D6A-77D4465FDAC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23" name="Straight Connector 3">
            <a:extLst>
              <a:ext uri="{FF2B5EF4-FFF2-40B4-BE49-F238E27FC236}">
                <a16:creationId xmlns:a16="http://schemas.microsoft.com/office/drawing/2014/main" id="{54FCB0E7-9309-5B58-B72F-141927134C9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4" name="Straight Connector 7">
            <a:extLst>
              <a:ext uri="{FF2B5EF4-FFF2-40B4-BE49-F238E27FC236}">
                <a16:creationId xmlns:a16="http://schemas.microsoft.com/office/drawing/2014/main" id="{98B239C4-0FA3-CFF0-B612-ECB2A4610770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159282</xdr:colOff>
      <xdr:row>17</xdr:row>
      <xdr:rowOff>71282</xdr:rowOff>
    </xdr:from>
    <xdr:to>
      <xdr:col>3</xdr:col>
      <xdr:colOff>168806</xdr:colOff>
      <xdr:row>23</xdr:row>
      <xdr:rowOff>48976</xdr:rowOff>
    </xdr:to>
    <xdr:cxnSp macro="">
      <xdr:nvCxnSpPr>
        <xdr:cNvPr id="225" name="Straight Connector 139">
          <a:extLst>
            <a:ext uri="{FF2B5EF4-FFF2-40B4-BE49-F238E27FC236}">
              <a16:creationId xmlns:a16="http://schemas.microsoft.com/office/drawing/2014/main" id="{5F93DFC3-99CE-0B46-8521-485DE54F38ED}"/>
            </a:ext>
          </a:extLst>
        </xdr:cNvPr>
        <xdr:cNvCxnSpPr>
          <a:cxnSpLocks/>
          <a:stCxn id="222" idx="3"/>
          <a:endCxn id="200" idx="1"/>
        </xdr:cNvCxnSpPr>
      </xdr:nvCxnSpPr>
      <xdr:spPr bwMode="auto">
        <a:xfrm flipH="1">
          <a:off x="892707" y="2547782"/>
          <a:ext cx="9524" cy="83494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32896</xdr:colOff>
      <xdr:row>28</xdr:row>
      <xdr:rowOff>28420</xdr:rowOff>
    </xdr:from>
    <xdr:to>
      <xdr:col>15</xdr:col>
      <xdr:colOff>64032</xdr:colOff>
      <xdr:row>28</xdr:row>
      <xdr:rowOff>47470</xdr:rowOff>
    </xdr:to>
    <xdr:cxnSp macro="">
      <xdr:nvCxnSpPr>
        <xdr:cNvPr id="227" name="Straight Connector 139">
          <a:extLst>
            <a:ext uri="{FF2B5EF4-FFF2-40B4-BE49-F238E27FC236}">
              <a16:creationId xmlns:a16="http://schemas.microsoft.com/office/drawing/2014/main" id="{D390CCAB-4506-B645-84C4-69346C25CC2F}"/>
            </a:ext>
          </a:extLst>
        </xdr:cNvPr>
        <xdr:cNvCxnSpPr>
          <a:cxnSpLocks/>
          <a:stCxn id="192" idx="5"/>
          <a:endCxn id="196" idx="3"/>
        </xdr:cNvCxnSpPr>
      </xdr:nvCxnSpPr>
      <xdr:spPr bwMode="auto">
        <a:xfrm flipV="1">
          <a:off x="3966721" y="4076545"/>
          <a:ext cx="1631336" cy="1905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252413</xdr:colOff>
      <xdr:row>28</xdr:row>
      <xdr:rowOff>47470</xdr:rowOff>
    </xdr:from>
    <xdr:to>
      <xdr:col>10</xdr:col>
      <xdr:colOff>330732</xdr:colOff>
      <xdr:row>29</xdr:row>
      <xdr:rowOff>133350</xdr:rowOff>
    </xdr:to>
    <xdr:cxnSp macro="">
      <xdr:nvCxnSpPr>
        <xdr:cNvPr id="228" name="Straight Connector 139">
          <a:extLst>
            <a:ext uri="{FF2B5EF4-FFF2-40B4-BE49-F238E27FC236}">
              <a16:creationId xmlns:a16="http://schemas.microsoft.com/office/drawing/2014/main" id="{B43595F6-3C5A-1445-986F-2591B41B01F6}"/>
            </a:ext>
          </a:extLst>
        </xdr:cNvPr>
        <xdr:cNvCxnSpPr>
          <a:cxnSpLocks/>
          <a:endCxn id="192" idx="3"/>
        </xdr:cNvCxnSpPr>
      </xdr:nvCxnSpPr>
      <xdr:spPr bwMode="auto">
        <a:xfrm flipV="1">
          <a:off x="2986088" y="4095595"/>
          <a:ext cx="878419" cy="22875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147637</xdr:colOff>
      <xdr:row>28</xdr:row>
      <xdr:rowOff>19050</xdr:rowOff>
    </xdr:from>
    <xdr:to>
      <xdr:col>13</xdr:col>
      <xdr:colOff>286772</xdr:colOff>
      <xdr:row>28</xdr:row>
      <xdr:rowOff>76283</xdr:rowOff>
    </xdr:to>
    <xdr:grpSp>
      <xdr:nvGrpSpPr>
        <xdr:cNvPr id="229" name="Grup 228">
          <a:extLst>
            <a:ext uri="{FF2B5EF4-FFF2-40B4-BE49-F238E27FC236}">
              <a16:creationId xmlns:a16="http://schemas.microsoft.com/office/drawing/2014/main" id="{46EA965F-A600-5148-8182-20B56618C972}"/>
            </a:ext>
          </a:extLst>
        </xdr:cNvPr>
        <xdr:cNvGrpSpPr/>
      </xdr:nvGrpSpPr>
      <xdr:grpSpPr>
        <a:xfrm>
          <a:off x="4653376" y="4243180"/>
          <a:ext cx="139135" cy="57233"/>
          <a:chOff x="13302191" y="2320613"/>
          <a:chExt cx="139135" cy="57233"/>
        </a:xfrm>
      </xdr:grpSpPr>
      <xdr:cxnSp macro="">
        <xdr:nvCxnSpPr>
          <xdr:cNvPr id="230" name="Straight Connector 81">
            <a:extLst>
              <a:ext uri="{FF2B5EF4-FFF2-40B4-BE49-F238E27FC236}">
                <a16:creationId xmlns:a16="http://schemas.microsoft.com/office/drawing/2014/main" id="{BBE2B2A6-0B97-4C89-54CF-6F5CDEE94B04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82">
            <a:extLst>
              <a:ext uri="{FF2B5EF4-FFF2-40B4-BE49-F238E27FC236}">
                <a16:creationId xmlns:a16="http://schemas.microsoft.com/office/drawing/2014/main" id="{B7F9A94F-C7C5-FAE7-6D69-20EB1975CA12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2" name="Straight Connector 83">
            <a:extLst>
              <a:ext uri="{FF2B5EF4-FFF2-40B4-BE49-F238E27FC236}">
                <a16:creationId xmlns:a16="http://schemas.microsoft.com/office/drawing/2014/main" id="{B6985E0A-14A6-5877-0596-B94791F8FF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3" name="Straight Connector 84">
            <a:extLst>
              <a:ext uri="{FF2B5EF4-FFF2-40B4-BE49-F238E27FC236}">
                <a16:creationId xmlns:a16="http://schemas.microsoft.com/office/drawing/2014/main" id="{5DF5AC38-49E8-8A8A-583A-7342DEFA14F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347663</xdr:colOff>
      <xdr:row>28</xdr:row>
      <xdr:rowOff>104775</xdr:rowOff>
    </xdr:from>
    <xdr:to>
      <xdr:col>10</xdr:col>
      <xdr:colOff>86748</xdr:colOff>
      <xdr:row>29</xdr:row>
      <xdr:rowOff>19133</xdr:rowOff>
    </xdr:to>
    <xdr:grpSp>
      <xdr:nvGrpSpPr>
        <xdr:cNvPr id="234" name="Grup 233">
          <a:extLst>
            <a:ext uri="{FF2B5EF4-FFF2-40B4-BE49-F238E27FC236}">
              <a16:creationId xmlns:a16="http://schemas.microsoft.com/office/drawing/2014/main" id="{AA426862-ABC9-5449-B27A-ADBE333A2326}"/>
            </a:ext>
          </a:extLst>
        </xdr:cNvPr>
        <xdr:cNvGrpSpPr/>
      </xdr:nvGrpSpPr>
      <xdr:grpSpPr>
        <a:xfrm>
          <a:off x="3329402" y="4328905"/>
          <a:ext cx="120085" cy="63445"/>
          <a:chOff x="13302191" y="2320613"/>
          <a:chExt cx="139135" cy="57233"/>
        </a:xfrm>
      </xdr:grpSpPr>
      <xdr:cxnSp macro="">
        <xdr:nvCxnSpPr>
          <xdr:cNvPr id="235" name="Straight Connector 81">
            <a:extLst>
              <a:ext uri="{FF2B5EF4-FFF2-40B4-BE49-F238E27FC236}">
                <a16:creationId xmlns:a16="http://schemas.microsoft.com/office/drawing/2014/main" id="{6B538C1A-A421-3646-FD85-88E8C1969ED9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6" name="Straight Connector 82">
            <a:extLst>
              <a:ext uri="{FF2B5EF4-FFF2-40B4-BE49-F238E27FC236}">
                <a16:creationId xmlns:a16="http://schemas.microsoft.com/office/drawing/2014/main" id="{4973F250-3AA8-EE0B-9FE8-C117B21FD8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83">
            <a:extLst>
              <a:ext uri="{FF2B5EF4-FFF2-40B4-BE49-F238E27FC236}">
                <a16:creationId xmlns:a16="http://schemas.microsoft.com/office/drawing/2014/main" id="{565C4412-EAEC-9823-999C-EC1629E1581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8" name="Straight Connector 84">
            <a:extLst>
              <a:ext uri="{FF2B5EF4-FFF2-40B4-BE49-F238E27FC236}">
                <a16:creationId xmlns:a16="http://schemas.microsoft.com/office/drawing/2014/main" id="{727B845E-71A2-55A4-0FC0-4540BD618C80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166246</xdr:colOff>
      <xdr:row>28</xdr:row>
      <xdr:rowOff>28420</xdr:rowOff>
    </xdr:from>
    <xdr:to>
      <xdr:col>16</xdr:col>
      <xdr:colOff>19050</xdr:colOff>
      <xdr:row>28</xdr:row>
      <xdr:rowOff>33338</xdr:rowOff>
    </xdr:to>
    <xdr:cxnSp macro="">
      <xdr:nvCxnSpPr>
        <xdr:cNvPr id="239" name="Straight Arrow Connector 166">
          <a:extLst>
            <a:ext uri="{FF2B5EF4-FFF2-40B4-BE49-F238E27FC236}">
              <a16:creationId xmlns:a16="http://schemas.microsoft.com/office/drawing/2014/main" id="{255610C7-AE48-2E40-B531-931F30CB6E61}"/>
            </a:ext>
          </a:extLst>
        </xdr:cNvPr>
        <xdr:cNvCxnSpPr>
          <a:cxnSpLocks/>
          <a:stCxn id="196" idx="5"/>
        </xdr:cNvCxnSpPr>
      </xdr:nvCxnSpPr>
      <xdr:spPr>
        <a:xfrm>
          <a:off x="5700271" y="4076545"/>
          <a:ext cx="252854" cy="491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</xdr:colOff>
      <xdr:row>29</xdr:row>
      <xdr:rowOff>138112</xdr:rowOff>
    </xdr:from>
    <xdr:to>
      <xdr:col>8</xdr:col>
      <xdr:colOff>249013</xdr:colOff>
      <xdr:row>31</xdr:row>
      <xdr:rowOff>93914</xdr:rowOff>
    </xdr:to>
    <xdr:sp macro="" textlink="">
      <xdr:nvSpPr>
        <xdr:cNvPr id="240" name="Rectangle 146">
          <a:extLst>
            <a:ext uri="{FF2B5EF4-FFF2-40B4-BE49-F238E27FC236}">
              <a16:creationId xmlns:a16="http://schemas.microsoft.com/office/drawing/2014/main" id="{652975F5-8E7F-F34A-AD0E-D6DC462442BB}"/>
            </a:ext>
          </a:extLst>
        </xdr:cNvPr>
        <xdr:cNvSpPr/>
      </xdr:nvSpPr>
      <xdr:spPr>
        <a:xfrm>
          <a:off x="2738437" y="4329112"/>
          <a:ext cx="244251" cy="241552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12</xdr:col>
      <xdr:colOff>347663</xdr:colOff>
      <xdr:row>28</xdr:row>
      <xdr:rowOff>128587</xdr:rowOff>
    </xdr:from>
    <xdr:to>
      <xdr:col>14</xdr:col>
      <xdr:colOff>57151</xdr:colOff>
      <xdr:row>30</xdr:row>
      <xdr:rowOff>23812</xdr:rowOff>
    </xdr:to>
    <xdr:sp macro="" textlink="">
      <xdr:nvSpPr>
        <xdr:cNvPr id="241" name="TextBox 161">
          <a:extLst>
            <a:ext uri="{FF2B5EF4-FFF2-40B4-BE49-F238E27FC236}">
              <a16:creationId xmlns:a16="http://schemas.microsoft.com/office/drawing/2014/main" id="{0603CF4B-5227-E940-ACF0-6F797F2E6B60}"/>
            </a:ext>
          </a:extLst>
        </xdr:cNvPr>
        <xdr:cNvSpPr txBox="1"/>
      </xdr:nvSpPr>
      <xdr:spPr>
        <a:xfrm>
          <a:off x="4681538" y="4176712"/>
          <a:ext cx="509588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LID4096" sz="800">
              <a:solidFill>
                <a:srgbClr val="FF0000"/>
              </a:solidFill>
              <a:effectLst/>
            </a:rPr>
            <a:t>56</a:t>
          </a:r>
          <a:r>
            <a:rPr lang="in-ID" sz="800">
              <a:solidFill>
                <a:srgbClr val="FF0000"/>
              </a:solidFill>
              <a:effectLst/>
            </a:rPr>
            <a:t>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</xdr:col>
      <xdr:colOff>66675</xdr:colOff>
      <xdr:row>22</xdr:row>
      <xdr:rowOff>0</xdr:rowOff>
    </xdr:from>
    <xdr:to>
      <xdr:col>3</xdr:col>
      <xdr:colOff>52388</xdr:colOff>
      <xdr:row>23</xdr:row>
      <xdr:rowOff>38100</xdr:rowOff>
    </xdr:to>
    <xdr:sp macro="" textlink="">
      <xdr:nvSpPr>
        <xdr:cNvPr id="242" name="TextBox 161">
          <a:extLst>
            <a:ext uri="{FF2B5EF4-FFF2-40B4-BE49-F238E27FC236}">
              <a16:creationId xmlns:a16="http://schemas.microsoft.com/office/drawing/2014/main" id="{31CF94F6-3E17-D645-9CBA-C6C7EA41DC80}"/>
            </a:ext>
          </a:extLst>
        </xdr:cNvPr>
        <xdr:cNvSpPr txBox="1"/>
      </xdr:nvSpPr>
      <xdr:spPr>
        <a:xfrm>
          <a:off x="276225" y="3190875"/>
          <a:ext cx="509588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44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385762</xdr:colOff>
      <xdr:row>29</xdr:row>
      <xdr:rowOff>104775</xdr:rowOff>
    </xdr:from>
    <xdr:to>
      <xdr:col>10</xdr:col>
      <xdr:colOff>95250</xdr:colOff>
      <xdr:row>31</xdr:row>
      <xdr:rowOff>0</xdr:rowOff>
    </xdr:to>
    <xdr:sp macro="" textlink="">
      <xdr:nvSpPr>
        <xdr:cNvPr id="243" name="TextBox 161">
          <a:extLst>
            <a:ext uri="{FF2B5EF4-FFF2-40B4-BE49-F238E27FC236}">
              <a16:creationId xmlns:a16="http://schemas.microsoft.com/office/drawing/2014/main" id="{A5AC5866-2530-DE42-9C6A-ACFCC345938E}"/>
            </a:ext>
          </a:extLst>
        </xdr:cNvPr>
        <xdr:cNvSpPr txBox="1"/>
      </xdr:nvSpPr>
      <xdr:spPr>
        <a:xfrm>
          <a:off x="3119437" y="4295775"/>
          <a:ext cx="509588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n-ID" sz="800">
              <a:solidFill>
                <a:srgbClr val="FF0000"/>
              </a:solidFill>
              <a:effectLst/>
            </a:rPr>
            <a:t>44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10</xdr:col>
      <xdr:colOff>319088</xdr:colOff>
      <xdr:row>31</xdr:row>
      <xdr:rowOff>104775</xdr:rowOff>
    </xdr:from>
    <xdr:to>
      <xdr:col>13</xdr:col>
      <xdr:colOff>122115</xdr:colOff>
      <xdr:row>38</xdr:row>
      <xdr:rowOff>38100</xdr:rowOff>
    </xdr:to>
    <xdr:sp macro="" textlink="">
      <xdr:nvSpPr>
        <xdr:cNvPr id="244" name="TextBox 157">
          <a:extLst>
            <a:ext uri="{FF2B5EF4-FFF2-40B4-BE49-F238E27FC236}">
              <a16:creationId xmlns:a16="http://schemas.microsoft.com/office/drawing/2014/main" id="{4A7062E7-E966-AA42-A3CC-C04814AA6961}"/>
            </a:ext>
          </a:extLst>
        </xdr:cNvPr>
        <xdr:cNvSpPr txBox="1"/>
      </xdr:nvSpPr>
      <xdr:spPr>
        <a:xfrm>
          <a:off x="3852863" y="4581525"/>
          <a:ext cx="1003177" cy="97155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id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K2-34</a:t>
          </a:r>
          <a:r>
            <a:rPr lang="xx-YY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7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xx-YY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S11-200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 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52387</xdr:colOff>
      <xdr:row>34</xdr:row>
      <xdr:rowOff>57150</xdr:rowOff>
    </xdr:from>
    <xdr:to>
      <xdr:col>9</xdr:col>
      <xdr:colOff>255464</xdr:colOff>
      <xdr:row>36</xdr:row>
      <xdr:rowOff>71438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115E08B9-6AEB-CB47-AA00-D51A174F7F9B}"/>
            </a:ext>
          </a:extLst>
        </xdr:cNvPr>
        <xdr:cNvSpPr txBox="1"/>
      </xdr:nvSpPr>
      <xdr:spPr>
        <a:xfrm>
          <a:off x="2386012" y="4962525"/>
          <a:ext cx="1003177" cy="30003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APP 33 KVA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id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CM2-11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47625</xdr:colOff>
      <xdr:row>27</xdr:row>
      <xdr:rowOff>100013</xdr:rowOff>
    </xdr:from>
    <xdr:to>
      <xdr:col>9</xdr:col>
      <xdr:colOff>150497</xdr:colOff>
      <xdr:row>28</xdr:row>
      <xdr:rowOff>30484</xdr:rowOff>
    </xdr:to>
    <xdr:grpSp>
      <xdr:nvGrpSpPr>
        <xdr:cNvPr id="248" name="Group 73">
          <a:extLst>
            <a:ext uri="{FF2B5EF4-FFF2-40B4-BE49-F238E27FC236}">
              <a16:creationId xmlns:a16="http://schemas.microsoft.com/office/drawing/2014/main" id="{21AE0D7E-6F3C-4247-AF0F-403B04405F8B}"/>
            </a:ext>
          </a:extLst>
        </xdr:cNvPr>
        <xdr:cNvGrpSpPr/>
      </xdr:nvGrpSpPr>
      <xdr:grpSpPr>
        <a:xfrm rot="21429191">
          <a:off x="3029364" y="4175056"/>
          <a:ext cx="102872" cy="79558"/>
          <a:chOff x="12175074" y="2285812"/>
          <a:chExt cx="107252" cy="65186"/>
        </a:xfrm>
      </xdr:grpSpPr>
      <xdr:cxnSp macro="">
        <xdr:nvCxnSpPr>
          <xdr:cNvPr id="249" name="Straight Connector 74">
            <a:extLst>
              <a:ext uri="{FF2B5EF4-FFF2-40B4-BE49-F238E27FC236}">
                <a16:creationId xmlns:a16="http://schemas.microsoft.com/office/drawing/2014/main" id="{51338D4B-6DDA-1471-A3E1-D047B99699B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5">
            <a:extLst>
              <a:ext uri="{FF2B5EF4-FFF2-40B4-BE49-F238E27FC236}">
                <a16:creationId xmlns:a16="http://schemas.microsoft.com/office/drawing/2014/main" id="{3A27EAE6-3481-882D-BFF2-D498ECCEDA7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1" name="Straight Connector 76">
            <a:extLst>
              <a:ext uri="{FF2B5EF4-FFF2-40B4-BE49-F238E27FC236}">
                <a16:creationId xmlns:a16="http://schemas.microsoft.com/office/drawing/2014/main" id="{66BF986C-FAA9-717D-37E1-65E8BBBB21B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223836</xdr:colOff>
      <xdr:row>27</xdr:row>
      <xdr:rowOff>80962</xdr:rowOff>
    </xdr:from>
    <xdr:to>
      <xdr:col>11</xdr:col>
      <xdr:colOff>326708</xdr:colOff>
      <xdr:row>28</xdr:row>
      <xdr:rowOff>11433</xdr:rowOff>
    </xdr:to>
    <xdr:grpSp>
      <xdr:nvGrpSpPr>
        <xdr:cNvPr id="252" name="Group 73">
          <a:extLst>
            <a:ext uri="{FF2B5EF4-FFF2-40B4-BE49-F238E27FC236}">
              <a16:creationId xmlns:a16="http://schemas.microsoft.com/office/drawing/2014/main" id="{A425561F-5DDA-B546-9E26-749A0979AF14}"/>
            </a:ext>
          </a:extLst>
        </xdr:cNvPr>
        <xdr:cNvGrpSpPr/>
      </xdr:nvGrpSpPr>
      <xdr:grpSpPr>
        <a:xfrm rot="21429191">
          <a:off x="3967575" y="4156005"/>
          <a:ext cx="102872" cy="79558"/>
          <a:chOff x="12175074" y="2285812"/>
          <a:chExt cx="107252" cy="65186"/>
        </a:xfrm>
      </xdr:grpSpPr>
      <xdr:cxnSp macro="">
        <xdr:nvCxnSpPr>
          <xdr:cNvPr id="253" name="Straight Connector 74">
            <a:extLst>
              <a:ext uri="{FF2B5EF4-FFF2-40B4-BE49-F238E27FC236}">
                <a16:creationId xmlns:a16="http://schemas.microsoft.com/office/drawing/2014/main" id="{0E4AB341-A28C-9CDF-67FE-1CEB5398A76B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Connector 75">
            <a:extLst>
              <a:ext uri="{FF2B5EF4-FFF2-40B4-BE49-F238E27FC236}">
                <a16:creationId xmlns:a16="http://schemas.microsoft.com/office/drawing/2014/main" id="{8F591242-0FBE-F064-9A4B-3BDE6177C64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Connector 76">
            <a:extLst>
              <a:ext uri="{FF2B5EF4-FFF2-40B4-BE49-F238E27FC236}">
                <a16:creationId xmlns:a16="http://schemas.microsoft.com/office/drawing/2014/main" id="{E4626AB0-85AC-D333-EF62-3BA25C0E1D0C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3B7128-C5E8-475E-8965-841FD915A07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01293" y="9674862"/>
          <a:ext cx="543287" cy="498214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11B2416-B070-444A-9A3D-203C2B2143DC}"/>
            </a:ext>
          </a:extLst>
        </xdr:cNvPr>
        <xdr:cNvSpPr/>
      </xdr:nvSpPr>
      <xdr:spPr>
        <a:xfrm>
          <a:off x="5861984" y="5735759"/>
          <a:ext cx="1570322" cy="593618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935885F2-6236-41EB-B7D3-71900A6AF3FE}"/>
            </a:ext>
          </a:extLst>
        </xdr:cNvPr>
        <xdr:cNvSpPr/>
      </xdr:nvSpPr>
      <xdr:spPr>
        <a:xfrm>
          <a:off x="4948229" y="5939465"/>
          <a:ext cx="3476371" cy="169024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3B4AB6-1D35-423D-9F1D-205ED4BBF0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450913" y="10065884"/>
          <a:ext cx="622525" cy="824427"/>
        </a:xfrm>
        <a:prstGeom prst="rect">
          <a:avLst/>
        </a:prstGeom>
      </xdr:spPr>
    </xdr:pic>
    <xdr:clientData/>
  </xdr:twoCellAnchor>
  <xdr:twoCellAnchor editAs="oneCell">
    <xdr:from>
      <xdr:col>10</xdr:col>
      <xdr:colOff>265815</xdr:colOff>
      <xdr:row>7</xdr:row>
      <xdr:rowOff>0</xdr:rowOff>
    </xdr:from>
    <xdr:to>
      <xdr:col>21</xdr:col>
      <xdr:colOff>797442</xdr:colOff>
      <xdr:row>55</xdr:row>
      <xdr:rowOff>22151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3D606E-5A68-8B00-44C3-30B30132F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94768" y="1063256"/>
          <a:ext cx="7354186" cy="7464942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411A10D-6B91-07D0-9D02-9467F529C84A}"/>
            </a:ext>
          </a:extLst>
        </xdr:cNvPr>
        <xdr:cNvSpPr txBox="1"/>
      </xdr:nvSpPr>
      <xdr:spPr>
        <a:xfrm>
          <a:off x="9835117" y="372139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2\PRK%20AI\BLANKO%20PRK%20UPDATE%202023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Agung\PRK.2021.DJTY.007.01%20Program%20Keandalan%20Jaringan%20untuk%20Material%20Gangguan%20UID%20Jateng%20Zona%20Utara_master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terbilang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83">
          <cell r="B83">
            <v>2008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</sheetNames>
    <sheetDataSet>
      <sheetData sheetId="0" refreshError="1"/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</sheetNames>
    <sheetDataSet>
      <sheetData sheetId="0" refreshError="1"/>
      <sheetData sheetId="1">
        <row r="10">
          <cell r="A10">
            <v>1</v>
          </cell>
        </row>
      </sheetData>
      <sheetData sheetId="2"/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"/>
      <sheetName val="KKO"/>
      <sheetName val="REKAP USULAN"/>
      <sheetName val="SAMPUL"/>
      <sheetName val="PENGESAHAN"/>
      <sheetName val="DATA MATERIAL"/>
      <sheetName val="REKAP MDU"/>
      <sheetName val="REKAP TIANG"/>
      <sheetName val="DB ENS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HARGA SATUAN"/>
      <sheetName val="PROGRAM"/>
      <sheetName val="DETAIL USULAN"/>
      <sheetName val="pembagian"/>
      <sheetName val="RAB"/>
      <sheetName val="REVITALISASI JARINGAN"/>
      <sheetName val="SAMPUL"/>
      <sheetName val="PENGESAHAN"/>
      <sheetName val="DATA"/>
      <sheetName val="Kinerja DIFIENS"/>
      <sheetName val="KKO"/>
      <sheetName val="KKF"/>
      <sheetName val="KR"/>
      <sheetName val="REKAP USULAN"/>
      <sheetName val="DATA MATERIAL"/>
      <sheetName val="REKAP MDU"/>
      <sheetName val="REKAP TIANG"/>
      <sheetName val="REKAP KONSTRUKSI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  <sheetName val="Submission Form"/>
      <sheetName val="INISIATIF STRATEGIS"/>
      <sheetName val="IS"/>
      <sheetName val="REKAP RAB"/>
      <sheetName val="SURVEY"/>
      <sheetName val="GAMBAR (3)"/>
      <sheetName val="GAMBAR (2)"/>
      <sheetName val="PETA 1"/>
      <sheetName val="ANALISA BEBAN"/>
      <sheetName val="GAMBAR"/>
      <sheetName val="REKAP BEBAN PMT"/>
      <sheetName val="REKAP GANGGUAN"/>
      <sheetName val="APBN"/>
      <sheetName val="01 A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9">
          <cell r="I69">
            <v>1</v>
          </cell>
          <cell r="J69">
            <v>1</v>
          </cell>
          <cell r="K69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 refreshError="1"/>
      <sheetData sheetId="41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 tint="0.249977111117893"/>
  </sheetPr>
  <dimension ref="A1:AD1564"/>
  <sheetViews>
    <sheetView showGridLines="0" zoomScale="85" zoomScaleNormal="85" zoomScaleSheetLayoutView="75" workbookViewId="0">
      <pane xSplit="3" ySplit="6" topLeftCell="D737" activePane="bottomRight" state="frozen"/>
      <selection activeCell="H1093" sqref="H1093"/>
      <selection pane="topRight" activeCell="H1093" sqref="H1093"/>
      <selection pane="bottomLeft" activeCell="H1093" sqref="H1093"/>
      <selection pane="bottomRight" activeCell="C744" sqref="C744:E74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2" t="s">
        <v>43</v>
      </c>
      <c r="C2" s="53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3" t="s">
        <v>23</v>
      </c>
      <c r="C4" s="534" t="s">
        <v>1051</v>
      </c>
      <c r="D4" s="534" t="s">
        <v>44</v>
      </c>
      <c r="E4" s="533" t="s">
        <v>45</v>
      </c>
      <c r="F4" s="108" t="s">
        <v>1428</v>
      </c>
      <c r="G4" s="108" t="s">
        <v>1585</v>
      </c>
      <c r="H4" s="531" t="s">
        <v>1064</v>
      </c>
      <c r="I4" s="194" t="s">
        <v>482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3"/>
      <c r="C5" s="534"/>
      <c r="D5" s="534"/>
      <c r="E5" s="533"/>
      <c r="F5" s="93"/>
      <c r="G5" s="93"/>
      <c r="H5" s="531"/>
      <c r="I5" s="194" t="s">
        <v>1585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90"/>
      <c r="C6" s="191"/>
      <c r="D6" s="192"/>
      <c r="E6" s="192"/>
      <c r="F6" s="108"/>
      <c r="G6" s="108"/>
      <c r="H6" s="193"/>
      <c r="I6" s="192"/>
      <c r="J6" s="163"/>
      <c r="K6" s="160">
        <f>MAX(L7:L1455)</f>
        <v>145</v>
      </c>
      <c r="L6" s="160"/>
      <c r="M6" s="160">
        <f>MAX(M7:M1455)</f>
        <v>201227489.79893059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5" t="s">
        <v>483</v>
      </c>
      <c r="C8" s="109" t="s">
        <v>484</v>
      </c>
      <c r="D8" s="215"/>
      <c r="E8" s="216"/>
      <c r="F8" s="177">
        <f>(IF(D8="JASA",G8*'[91]DETAIL USULAN'!$K$58,0))+(IF(D8="HDW",G8*'[91]DETAIL USULAN'!$J$58,0))+(IF(D8="MDU",G8*'[91]DETAIL USULAN'!$I$58,0))+(IF(D8="MDU-KD",G8*'[91]DETAIL USULAN'!$I$58,0))</f>
        <v>0</v>
      </c>
      <c r="G8" s="177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5">
        <v>1</v>
      </c>
      <c r="C9" s="109" t="s">
        <v>485</v>
      </c>
      <c r="D9" s="215" t="s">
        <v>46</v>
      </c>
      <c r="E9" s="216" t="s">
        <v>8</v>
      </c>
      <c r="F9" s="177">
        <v>239640</v>
      </c>
      <c r="G9" s="217">
        <v>294100</v>
      </c>
      <c r="H9" s="171"/>
      <c r="I9" s="88">
        <f>IF($I$5=$G$4,G9,(IF($I$5=$F$4,F9,0)))</f>
        <v>294100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5">
        <v>2</v>
      </c>
      <c r="C10" s="109" t="s">
        <v>486</v>
      </c>
      <c r="D10" s="215" t="s">
        <v>47</v>
      </c>
      <c r="E10" s="216" t="s">
        <v>8</v>
      </c>
      <c r="F10" s="177">
        <v>1719200</v>
      </c>
      <c r="G10" s="217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146</v>
      </c>
      <c r="N10" s="165">
        <f t="shared" si="2"/>
        <v>146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5">
        <v>3</v>
      </c>
      <c r="C11" s="109" t="s">
        <v>487</v>
      </c>
      <c r="D11" s="215" t="s">
        <v>46</v>
      </c>
      <c r="E11" s="216" t="s">
        <v>8</v>
      </c>
      <c r="F11" s="177">
        <v>188950</v>
      </c>
      <c r="G11" s="217">
        <v>151000</v>
      </c>
      <c r="H11" s="171"/>
      <c r="I11" s="88">
        <f t="shared" si="4"/>
        <v>151000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5">
        <v>4</v>
      </c>
      <c r="C12" s="109" t="s">
        <v>1184</v>
      </c>
      <c r="D12" s="215" t="s">
        <v>46</v>
      </c>
      <c r="E12" s="216" t="s">
        <v>8</v>
      </c>
      <c r="F12" s="177">
        <v>1490000</v>
      </c>
      <c r="G12" s="217">
        <v>1430000</v>
      </c>
      <c r="H12" s="171"/>
      <c r="I12" s="88">
        <f t="shared" si="4"/>
        <v>1430000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5">
        <v>5</v>
      </c>
      <c r="C13" s="109" t="s">
        <v>1183</v>
      </c>
      <c r="D13" s="215" t="s">
        <v>46</v>
      </c>
      <c r="E13" s="216" t="s">
        <v>8</v>
      </c>
      <c r="F13" s="177">
        <v>16495000</v>
      </c>
      <c r="G13" s="217">
        <v>16495000</v>
      </c>
      <c r="H13" s="171"/>
      <c r="I13" s="88">
        <f t="shared" si="4"/>
        <v>16495000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5">
        <v>6</v>
      </c>
      <c r="C14" s="109" t="s">
        <v>1244</v>
      </c>
      <c r="D14" s="215" t="s">
        <v>46</v>
      </c>
      <c r="E14" s="216" t="s">
        <v>8</v>
      </c>
      <c r="F14" s="177">
        <v>1305430</v>
      </c>
      <c r="G14" s="217">
        <v>1281430</v>
      </c>
      <c r="H14" s="171"/>
      <c r="I14" s="88">
        <f t="shared" si="4"/>
        <v>1281430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5">
        <v>7</v>
      </c>
      <c r="C15" s="109" t="s">
        <v>1245</v>
      </c>
      <c r="D15" s="215" t="s">
        <v>46</v>
      </c>
      <c r="E15" s="216" t="s">
        <v>8</v>
      </c>
      <c r="F15" s="177">
        <v>1424430</v>
      </c>
      <c r="G15" s="217">
        <v>1344430</v>
      </c>
      <c r="H15" s="171"/>
      <c r="I15" s="88">
        <f t="shared" si="4"/>
        <v>1344430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5">
        <v>8</v>
      </c>
      <c r="C16" s="109" t="s">
        <v>1243</v>
      </c>
      <c r="D16" s="215" t="s">
        <v>46</v>
      </c>
      <c r="E16" s="216" t="s">
        <v>8</v>
      </c>
      <c r="F16" s="177">
        <v>1363430</v>
      </c>
      <c r="G16" s="217">
        <v>1350430</v>
      </c>
      <c r="H16" s="171"/>
      <c r="I16" s="88">
        <f t="shared" si="4"/>
        <v>1350430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5">
        <v>9</v>
      </c>
      <c r="C17" s="109" t="s">
        <v>1185</v>
      </c>
      <c r="D17" s="215" t="s">
        <v>47</v>
      </c>
      <c r="E17" s="216" t="s">
        <v>14</v>
      </c>
      <c r="F17" s="177">
        <v>1000000</v>
      </c>
      <c r="G17" s="217">
        <v>1000000</v>
      </c>
      <c r="H17" s="171"/>
      <c r="I17" s="88">
        <f t="shared" si="4"/>
        <v>1000000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147</v>
      </c>
      <c r="N17" s="165">
        <f t="shared" si="2"/>
        <v>147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5">
        <v>10</v>
      </c>
      <c r="C18" s="109" t="s">
        <v>488</v>
      </c>
      <c r="D18" s="215" t="s">
        <v>46</v>
      </c>
      <c r="E18" s="216" t="s">
        <v>8</v>
      </c>
      <c r="F18" s="177">
        <v>30650</v>
      </c>
      <c r="G18" s="217">
        <v>35000</v>
      </c>
      <c r="H18" s="171"/>
      <c r="I18" s="88">
        <f t="shared" si="4"/>
        <v>35000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5">
        <v>11</v>
      </c>
      <c r="C19" s="109" t="s">
        <v>489</v>
      </c>
      <c r="D19" s="215" t="s">
        <v>46</v>
      </c>
      <c r="E19" s="216" t="s">
        <v>8</v>
      </c>
      <c r="F19" s="177">
        <v>30650</v>
      </c>
      <c r="G19" s="217">
        <v>35000</v>
      </c>
      <c r="H19" s="171"/>
      <c r="I19" s="88">
        <f t="shared" si="4"/>
        <v>35000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5">
        <v>12</v>
      </c>
      <c r="C20" s="109" t="s">
        <v>490</v>
      </c>
      <c r="D20" s="215" t="s">
        <v>46</v>
      </c>
      <c r="E20" s="216" t="s">
        <v>8</v>
      </c>
      <c r="F20" s="177">
        <v>30650</v>
      </c>
      <c r="G20" s="217">
        <v>35000</v>
      </c>
      <c r="H20" s="171"/>
      <c r="I20" s="88">
        <f t="shared" si="4"/>
        <v>35000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5">
        <v>13</v>
      </c>
      <c r="C21" s="109" t="s">
        <v>491</v>
      </c>
      <c r="D21" s="215" t="s">
        <v>46</v>
      </c>
      <c r="E21" s="216" t="s">
        <v>8</v>
      </c>
      <c r="F21" s="177">
        <v>30650</v>
      </c>
      <c r="G21" s="217">
        <v>35000</v>
      </c>
      <c r="H21" s="171"/>
      <c r="I21" s="88">
        <f t="shared" si="4"/>
        <v>35000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5">
        <v>14</v>
      </c>
      <c r="C22" s="109" t="s">
        <v>492</v>
      </c>
      <c r="D22" s="215" t="s">
        <v>46</v>
      </c>
      <c r="E22" s="216" t="s">
        <v>8</v>
      </c>
      <c r="F22" s="177">
        <v>30650</v>
      </c>
      <c r="G22" s="217">
        <v>35000</v>
      </c>
      <c r="H22" s="171"/>
      <c r="I22" s="88">
        <f t="shared" si="4"/>
        <v>35000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5">
        <v>15</v>
      </c>
      <c r="C23" s="109" t="s">
        <v>493</v>
      </c>
      <c r="D23" s="215" t="s">
        <v>46</v>
      </c>
      <c r="E23" s="216" t="s">
        <v>8</v>
      </c>
      <c r="F23" s="177">
        <v>30650</v>
      </c>
      <c r="G23" s="217">
        <v>35000</v>
      </c>
      <c r="H23" s="171"/>
      <c r="I23" s="88">
        <f t="shared" si="4"/>
        <v>35000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5">
        <v>16</v>
      </c>
      <c r="C24" s="109" t="s">
        <v>494</v>
      </c>
      <c r="D24" s="215" t="s">
        <v>46</v>
      </c>
      <c r="E24" s="216" t="s">
        <v>8</v>
      </c>
      <c r="F24" s="177">
        <v>30650</v>
      </c>
      <c r="G24" s="217">
        <v>35000</v>
      </c>
      <c r="H24" s="171"/>
      <c r="I24" s="88">
        <f t="shared" si="4"/>
        <v>35000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5">
        <v>17</v>
      </c>
      <c r="C25" s="109" t="s">
        <v>495</v>
      </c>
      <c r="D25" s="215" t="s">
        <v>46</v>
      </c>
      <c r="E25" s="216" t="s">
        <v>8</v>
      </c>
      <c r="F25" s="177">
        <v>30650</v>
      </c>
      <c r="G25" s="217">
        <v>35000</v>
      </c>
      <c r="H25" s="171"/>
      <c r="I25" s="88">
        <f t="shared" si="4"/>
        <v>35000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5">
        <v>18</v>
      </c>
      <c r="C26" s="109" t="s">
        <v>496</v>
      </c>
      <c r="D26" s="215" t="s">
        <v>46</v>
      </c>
      <c r="E26" s="216" t="s">
        <v>8</v>
      </c>
      <c r="F26" s="177">
        <v>30650</v>
      </c>
      <c r="G26" s="217">
        <v>35000</v>
      </c>
      <c r="H26" s="171"/>
      <c r="I26" s="88">
        <f t="shared" si="4"/>
        <v>35000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5">
        <v>19</v>
      </c>
      <c r="C27" s="109" t="s">
        <v>497</v>
      </c>
      <c r="D27" s="215" t="s">
        <v>46</v>
      </c>
      <c r="E27" s="216" t="s">
        <v>8</v>
      </c>
      <c r="F27" s="177">
        <v>131950</v>
      </c>
      <c r="G27" s="217">
        <v>155100</v>
      </c>
      <c r="H27" s="171"/>
      <c r="I27" s="88">
        <f t="shared" si="4"/>
        <v>155100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5">
        <v>20</v>
      </c>
      <c r="C28" s="109" t="s">
        <v>498</v>
      </c>
      <c r="D28" s="215" t="s">
        <v>46</v>
      </c>
      <c r="E28" s="216" t="s">
        <v>8</v>
      </c>
      <c r="F28" s="177">
        <v>131950</v>
      </c>
      <c r="G28" s="217">
        <v>155100</v>
      </c>
      <c r="H28" s="171"/>
      <c r="I28" s="88">
        <f t="shared" si="4"/>
        <v>155100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5">
        <v>21</v>
      </c>
      <c r="C29" s="109" t="s">
        <v>499</v>
      </c>
      <c r="D29" s="215" t="s">
        <v>46</v>
      </c>
      <c r="E29" s="216" t="s">
        <v>8</v>
      </c>
      <c r="F29" s="177">
        <v>131950</v>
      </c>
      <c r="G29" s="217">
        <v>155100</v>
      </c>
      <c r="H29" s="171"/>
      <c r="I29" s="88">
        <f t="shared" si="4"/>
        <v>155100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5">
        <v>22</v>
      </c>
      <c r="C30" s="109" t="s">
        <v>500</v>
      </c>
      <c r="D30" s="215" t="s">
        <v>46</v>
      </c>
      <c r="E30" s="216" t="s">
        <v>8</v>
      </c>
      <c r="F30" s="177">
        <v>131950</v>
      </c>
      <c r="G30" s="217">
        <v>155100</v>
      </c>
      <c r="H30" s="171"/>
      <c r="I30" s="88">
        <f t="shared" si="4"/>
        <v>155100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5">
        <v>23</v>
      </c>
      <c r="C31" s="109" t="s">
        <v>501</v>
      </c>
      <c r="D31" s="215" t="s">
        <v>46</v>
      </c>
      <c r="E31" s="216" t="s">
        <v>8</v>
      </c>
      <c r="F31" s="177">
        <v>131950</v>
      </c>
      <c r="G31" s="217">
        <v>155100</v>
      </c>
      <c r="H31" s="171"/>
      <c r="I31" s="88">
        <f t="shared" si="4"/>
        <v>155100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5">
        <v>24</v>
      </c>
      <c r="C32" s="109" t="s">
        <v>502</v>
      </c>
      <c r="D32" s="215" t="s">
        <v>47</v>
      </c>
      <c r="E32" s="216" t="s">
        <v>8</v>
      </c>
      <c r="F32" s="177">
        <v>723500</v>
      </c>
      <c r="G32" s="217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148</v>
      </c>
      <c r="N32" s="165">
        <f t="shared" si="2"/>
        <v>148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5">
        <v>25</v>
      </c>
      <c r="C33" s="109" t="s">
        <v>503</v>
      </c>
      <c r="D33" s="215" t="s">
        <v>47</v>
      </c>
      <c r="E33" s="216" t="s">
        <v>8</v>
      </c>
      <c r="F33" s="177">
        <v>723500</v>
      </c>
      <c r="G33" s="217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149</v>
      </c>
      <c r="N33" s="165">
        <f t="shared" si="2"/>
        <v>149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5">
        <v>26</v>
      </c>
      <c r="C34" s="109" t="s">
        <v>504</v>
      </c>
      <c r="D34" s="215" t="s">
        <v>47</v>
      </c>
      <c r="E34" s="216" t="s">
        <v>8</v>
      </c>
      <c r="F34" s="177">
        <v>757500</v>
      </c>
      <c r="G34" s="217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150</v>
      </c>
      <c r="N34" s="165">
        <f t="shared" si="2"/>
        <v>150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5">
        <v>27</v>
      </c>
      <c r="C35" s="109" t="s">
        <v>505</v>
      </c>
      <c r="D35" s="215" t="s">
        <v>47</v>
      </c>
      <c r="E35" s="216" t="s">
        <v>8</v>
      </c>
      <c r="F35" s="177">
        <v>757500</v>
      </c>
      <c r="G35" s="217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151</v>
      </c>
      <c r="N35" s="165">
        <f t="shared" si="2"/>
        <v>151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5">
        <v>28</v>
      </c>
      <c r="C36" s="109" t="s">
        <v>506</v>
      </c>
      <c r="D36" s="215" t="s">
        <v>47</v>
      </c>
      <c r="E36" s="216" t="s">
        <v>8</v>
      </c>
      <c r="F36" s="177">
        <v>545000</v>
      </c>
      <c r="G36" s="217">
        <v>545000</v>
      </c>
      <c r="H36" s="171"/>
      <c r="I36" s="88">
        <f t="shared" si="4"/>
        <v>545000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152</v>
      </c>
      <c r="N36" s="165">
        <f t="shared" si="2"/>
        <v>152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5">
        <v>29</v>
      </c>
      <c r="C37" s="109" t="s">
        <v>507</v>
      </c>
      <c r="D37" s="215" t="s">
        <v>47</v>
      </c>
      <c r="E37" s="216" t="s">
        <v>8</v>
      </c>
      <c r="F37" s="177">
        <v>545000</v>
      </c>
      <c r="G37" s="217">
        <v>545000</v>
      </c>
      <c r="H37" s="171"/>
      <c r="I37" s="88">
        <f t="shared" si="4"/>
        <v>545000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153</v>
      </c>
      <c r="N37" s="165">
        <f t="shared" si="2"/>
        <v>153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5">
        <v>30</v>
      </c>
      <c r="C38" s="109" t="s">
        <v>1370</v>
      </c>
      <c r="D38" s="215" t="s">
        <v>46</v>
      </c>
      <c r="E38" s="216" t="s">
        <v>8</v>
      </c>
      <c r="F38" s="177">
        <v>2250810</v>
      </c>
      <c r="G38" s="217">
        <v>2250810</v>
      </c>
      <c r="H38" s="171"/>
      <c r="I38" s="88">
        <f t="shared" si="4"/>
        <v>2250810</v>
      </c>
      <c r="J38" s="163">
        <f t="shared" si="0"/>
        <v>1</v>
      </c>
      <c r="K38" s="155">
        <f t="shared" si="1"/>
        <v>0</v>
      </c>
      <c r="L38" s="155">
        <f>IF(J38=1,SUM($J$6:J38),0)</f>
        <v>22</v>
      </c>
      <c r="M38" s="155">
        <f>IF(K38=1,SUM($K$6:K38),0)</f>
        <v>0</v>
      </c>
      <c r="N38" s="165">
        <f t="shared" si="2"/>
        <v>22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5">
        <v>31</v>
      </c>
      <c r="C39" s="109" t="s">
        <v>1371</v>
      </c>
      <c r="D39" s="215" t="s">
        <v>46</v>
      </c>
      <c r="E39" s="216" t="s">
        <v>8</v>
      </c>
      <c r="F39" s="177">
        <v>2250810</v>
      </c>
      <c r="G39" s="217">
        <v>2250810</v>
      </c>
      <c r="H39" s="171"/>
      <c r="I39" s="88">
        <f t="shared" ref="I39:I57" si="5">IF($I$5=$G$4,G39,(IF($I$5=$F$4,F39,0)))</f>
        <v>2250810</v>
      </c>
      <c r="J39" s="163">
        <f t="shared" si="0"/>
        <v>1</v>
      </c>
      <c r="K39" s="155">
        <f t="shared" si="1"/>
        <v>0</v>
      </c>
      <c r="L39" s="155">
        <f>IF(J39=1,SUM($J$6:J39),0)</f>
        <v>23</v>
      </c>
      <c r="M39" s="155">
        <f>IF(K39=1,SUM($K$6:K39),0)</f>
        <v>0</v>
      </c>
      <c r="N39" s="165">
        <f t="shared" si="2"/>
        <v>23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5">
        <v>32</v>
      </c>
      <c r="C40" s="109" t="s">
        <v>1372</v>
      </c>
      <c r="D40" s="215" t="s">
        <v>46</v>
      </c>
      <c r="E40" s="216" t="s">
        <v>8</v>
      </c>
      <c r="F40" s="177">
        <v>2250810</v>
      </c>
      <c r="G40" s="217">
        <v>2250810</v>
      </c>
      <c r="H40" s="171"/>
      <c r="I40" s="88">
        <f t="shared" si="5"/>
        <v>2250810</v>
      </c>
      <c r="J40" s="163">
        <f t="shared" si="0"/>
        <v>1</v>
      </c>
      <c r="K40" s="155">
        <f t="shared" si="1"/>
        <v>0</v>
      </c>
      <c r="L40" s="155">
        <f>IF(J40=1,SUM($J$6:J40),0)</f>
        <v>24</v>
      </c>
      <c r="M40" s="155">
        <f>IF(K40=1,SUM($K$6:K40),0)</f>
        <v>0</v>
      </c>
      <c r="N40" s="165">
        <f t="shared" si="2"/>
        <v>24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5">
        <v>33</v>
      </c>
      <c r="C41" s="109" t="s">
        <v>1373</v>
      </c>
      <c r="D41" s="215" t="s">
        <v>46</v>
      </c>
      <c r="E41" s="216" t="s">
        <v>8</v>
      </c>
      <c r="F41" s="177">
        <v>2250810</v>
      </c>
      <c r="G41" s="217">
        <v>2250810</v>
      </c>
      <c r="H41" s="171"/>
      <c r="I41" s="88">
        <f t="shared" si="5"/>
        <v>2250810</v>
      </c>
      <c r="J41" s="163">
        <f t="shared" si="0"/>
        <v>1</v>
      </c>
      <c r="K41" s="155">
        <f t="shared" si="1"/>
        <v>0</v>
      </c>
      <c r="L41" s="155">
        <f>IF(J41=1,SUM($J$6:J41),0)</f>
        <v>25</v>
      </c>
      <c r="M41" s="155">
        <f>IF(K41=1,SUM($K$6:K41),0)</f>
        <v>0</v>
      </c>
      <c r="N41" s="165">
        <f t="shared" si="2"/>
        <v>25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5">
        <v>34</v>
      </c>
      <c r="C42" s="109" t="s">
        <v>1374</v>
      </c>
      <c r="D42" s="215" t="s">
        <v>46</v>
      </c>
      <c r="E42" s="216" t="s">
        <v>8</v>
      </c>
      <c r="F42" s="177">
        <v>2250810</v>
      </c>
      <c r="G42" s="217">
        <v>2250810</v>
      </c>
      <c r="H42" s="171"/>
      <c r="I42" s="88">
        <f t="shared" si="5"/>
        <v>2250810</v>
      </c>
      <c r="J42" s="163">
        <f t="shared" si="0"/>
        <v>1</v>
      </c>
      <c r="K42" s="155">
        <f t="shared" si="1"/>
        <v>0</v>
      </c>
      <c r="L42" s="155">
        <f>IF(J42=1,SUM($J$6:J42),0)</f>
        <v>26</v>
      </c>
      <c r="M42" s="155">
        <f>IF(K42=1,SUM($K$6:K42),0)</f>
        <v>0</v>
      </c>
      <c r="N42" s="165">
        <f t="shared" si="2"/>
        <v>26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5">
        <v>35</v>
      </c>
      <c r="C43" s="109" t="s">
        <v>1375</v>
      </c>
      <c r="D43" s="215" t="s">
        <v>46</v>
      </c>
      <c r="E43" s="216" t="s">
        <v>8</v>
      </c>
      <c r="F43" s="177">
        <v>2250810</v>
      </c>
      <c r="G43" s="217">
        <v>2250810</v>
      </c>
      <c r="H43" s="171"/>
      <c r="I43" s="88">
        <f t="shared" si="5"/>
        <v>2250810</v>
      </c>
      <c r="J43" s="163">
        <f t="shared" si="0"/>
        <v>1</v>
      </c>
      <c r="K43" s="155">
        <f t="shared" si="1"/>
        <v>0</v>
      </c>
      <c r="L43" s="155">
        <f>IF(J43=1,SUM($J$6:J43),0)</f>
        <v>27</v>
      </c>
      <c r="M43" s="155">
        <f>IF(K43=1,SUM($K$6:K43),0)</f>
        <v>0</v>
      </c>
      <c r="N43" s="165">
        <f t="shared" si="2"/>
        <v>27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5">
        <v>36</v>
      </c>
      <c r="C44" s="109" t="s">
        <v>1376</v>
      </c>
      <c r="D44" s="215" t="s">
        <v>46</v>
      </c>
      <c r="E44" s="216" t="s">
        <v>8</v>
      </c>
      <c r="F44" s="177">
        <v>2250810</v>
      </c>
      <c r="G44" s="217">
        <v>2250810</v>
      </c>
      <c r="H44" s="171"/>
      <c r="I44" s="88">
        <f t="shared" si="5"/>
        <v>2250810</v>
      </c>
      <c r="J44" s="163">
        <f t="shared" si="0"/>
        <v>1</v>
      </c>
      <c r="K44" s="155">
        <f t="shared" si="1"/>
        <v>0</v>
      </c>
      <c r="L44" s="155">
        <f>IF(J44=1,SUM($J$6:J44),0)</f>
        <v>28</v>
      </c>
      <c r="M44" s="155">
        <f>IF(K44=1,SUM($K$6:K44),0)</f>
        <v>0</v>
      </c>
      <c r="N44" s="165">
        <f t="shared" si="2"/>
        <v>28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5">
        <v>37</v>
      </c>
      <c r="C45" s="109" t="s">
        <v>1377</v>
      </c>
      <c r="D45" s="215" t="s">
        <v>46</v>
      </c>
      <c r="E45" s="216" t="s">
        <v>8</v>
      </c>
      <c r="F45" s="177">
        <v>2250810</v>
      </c>
      <c r="G45" s="217">
        <v>2250810</v>
      </c>
      <c r="H45" s="171"/>
      <c r="I45" s="88">
        <f t="shared" si="5"/>
        <v>2250810</v>
      </c>
      <c r="J45" s="163">
        <f t="shared" si="0"/>
        <v>1</v>
      </c>
      <c r="K45" s="155">
        <f t="shared" si="1"/>
        <v>0</v>
      </c>
      <c r="L45" s="155">
        <f>IF(J45=1,SUM($J$6:J45),0)</f>
        <v>29</v>
      </c>
      <c r="M45" s="155">
        <f>IF(K45=1,SUM($K$6:K45),0)</f>
        <v>0</v>
      </c>
      <c r="N45" s="165">
        <f t="shared" si="2"/>
        <v>29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5">
        <v>38</v>
      </c>
      <c r="C46" s="109" t="s">
        <v>1378</v>
      </c>
      <c r="D46" s="215" t="s">
        <v>46</v>
      </c>
      <c r="E46" s="216" t="s">
        <v>8</v>
      </c>
      <c r="F46" s="177">
        <v>2250810</v>
      </c>
      <c r="G46" s="217">
        <v>2250810</v>
      </c>
      <c r="H46" s="171"/>
      <c r="I46" s="88">
        <f t="shared" si="5"/>
        <v>2250810</v>
      </c>
      <c r="J46" s="163">
        <f t="shared" si="0"/>
        <v>1</v>
      </c>
      <c r="K46" s="155">
        <f t="shared" si="1"/>
        <v>0</v>
      </c>
      <c r="L46" s="155">
        <f>IF(J46=1,SUM($J$6:J46),0)</f>
        <v>30</v>
      </c>
      <c r="M46" s="155">
        <f>IF(K46=1,SUM($K$6:K46),0)</f>
        <v>0</v>
      </c>
      <c r="N46" s="165">
        <f t="shared" si="2"/>
        <v>30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5">
        <v>39</v>
      </c>
      <c r="C47" s="109" t="s">
        <v>1379</v>
      </c>
      <c r="D47" s="215" t="s">
        <v>46</v>
      </c>
      <c r="E47" s="216" t="s">
        <v>8</v>
      </c>
      <c r="F47" s="177">
        <v>2250810</v>
      </c>
      <c r="G47" s="217">
        <v>2250810</v>
      </c>
      <c r="H47" s="171"/>
      <c r="I47" s="88">
        <f t="shared" si="5"/>
        <v>2250810</v>
      </c>
      <c r="J47" s="163">
        <f t="shared" si="0"/>
        <v>1</v>
      </c>
      <c r="K47" s="155">
        <f t="shared" si="1"/>
        <v>0</v>
      </c>
      <c r="L47" s="155">
        <f>IF(J47=1,SUM($J$6:J47),0)</f>
        <v>31</v>
      </c>
      <c r="M47" s="155">
        <f>IF(K47=1,SUM($K$6:K47),0)</f>
        <v>0</v>
      </c>
      <c r="N47" s="165">
        <f t="shared" si="2"/>
        <v>31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5">
        <v>40</v>
      </c>
      <c r="C48" s="109" t="s">
        <v>1380</v>
      </c>
      <c r="D48" s="215" t="s">
        <v>46</v>
      </c>
      <c r="E48" s="216" t="s">
        <v>8</v>
      </c>
      <c r="F48" s="177">
        <v>2250810</v>
      </c>
      <c r="G48" s="217">
        <v>2250810</v>
      </c>
      <c r="H48" s="171"/>
      <c r="I48" s="88">
        <f t="shared" si="5"/>
        <v>2250810</v>
      </c>
      <c r="J48" s="163">
        <f t="shared" si="0"/>
        <v>1</v>
      </c>
      <c r="K48" s="155">
        <f t="shared" si="1"/>
        <v>0</v>
      </c>
      <c r="L48" s="155">
        <f>IF(J48=1,SUM($J$6:J48),0)</f>
        <v>32</v>
      </c>
      <c r="M48" s="155">
        <f>IF(K48=1,SUM($K$6:K48),0)</f>
        <v>0</v>
      </c>
      <c r="N48" s="165">
        <f t="shared" si="2"/>
        <v>32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5">
        <v>41</v>
      </c>
      <c r="C49" s="109" t="s">
        <v>1381</v>
      </c>
      <c r="D49" s="215" t="s">
        <v>46</v>
      </c>
      <c r="E49" s="216" t="s">
        <v>8</v>
      </c>
      <c r="F49" s="177">
        <v>2250810</v>
      </c>
      <c r="G49" s="217">
        <v>2250810</v>
      </c>
      <c r="H49" s="171"/>
      <c r="I49" s="88">
        <f t="shared" si="5"/>
        <v>2250810</v>
      </c>
      <c r="J49" s="163">
        <f t="shared" si="0"/>
        <v>1</v>
      </c>
      <c r="K49" s="155">
        <f t="shared" si="1"/>
        <v>0</v>
      </c>
      <c r="L49" s="155">
        <f>IF(J49=1,SUM($J$6:J49),0)</f>
        <v>33</v>
      </c>
      <c r="M49" s="155">
        <f>IF(K49=1,SUM($K$6:K49),0)</f>
        <v>0</v>
      </c>
      <c r="N49" s="165">
        <f t="shared" si="2"/>
        <v>33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5">
        <v>42</v>
      </c>
      <c r="C50" s="109" t="s">
        <v>1382</v>
      </c>
      <c r="D50" s="215" t="s">
        <v>46</v>
      </c>
      <c r="E50" s="216" t="s">
        <v>8</v>
      </c>
      <c r="F50" s="177">
        <v>2250810</v>
      </c>
      <c r="G50" s="217">
        <v>2250810</v>
      </c>
      <c r="H50" s="171"/>
      <c r="I50" s="88">
        <f t="shared" si="5"/>
        <v>2250810</v>
      </c>
      <c r="J50" s="163">
        <f t="shared" si="0"/>
        <v>1</v>
      </c>
      <c r="K50" s="155">
        <f t="shared" si="1"/>
        <v>0</v>
      </c>
      <c r="L50" s="155">
        <f>IF(J50=1,SUM($J$6:J50),0)</f>
        <v>34</v>
      </c>
      <c r="M50" s="155">
        <f>IF(K50=1,SUM($K$6:K50),0)</f>
        <v>0</v>
      </c>
      <c r="N50" s="165">
        <f t="shared" si="2"/>
        <v>34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5">
        <v>43</v>
      </c>
      <c r="C51" s="109" t="s">
        <v>1383</v>
      </c>
      <c r="D51" s="215" t="s">
        <v>46</v>
      </c>
      <c r="E51" s="216" t="s">
        <v>8</v>
      </c>
      <c r="F51" s="177">
        <v>2250810</v>
      </c>
      <c r="G51" s="217">
        <v>2250810</v>
      </c>
      <c r="H51" s="171"/>
      <c r="I51" s="88">
        <f t="shared" si="5"/>
        <v>2250810</v>
      </c>
      <c r="J51" s="163">
        <f t="shared" si="0"/>
        <v>1</v>
      </c>
      <c r="K51" s="155">
        <f t="shared" si="1"/>
        <v>0</v>
      </c>
      <c r="L51" s="155">
        <f>IF(J51=1,SUM($J$6:J51),0)</f>
        <v>35</v>
      </c>
      <c r="M51" s="155">
        <f>IF(K51=1,SUM($K$6:K51),0)</f>
        <v>0</v>
      </c>
      <c r="N51" s="165">
        <f t="shared" si="2"/>
        <v>35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5">
        <v>44</v>
      </c>
      <c r="C52" s="109" t="s">
        <v>1384</v>
      </c>
      <c r="D52" s="215" t="s">
        <v>46</v>
      </c>
      <c r="E52" s="216" t="s">
        <v>8</v>
      </c>
      <c r="F52" s="177">
        <v>2250810</v>
      </c>
      <c r="G52" s="217">
        <v>2250810</v>
      </c>
      <c r="H52" s="171"/>
      <c r="I52" s="88">
        <f t="shared" si="5"/>
        <v>2250810</v>
      </c>
      <c r="J52" s="163">
        <f t="shared" si="0"/>
        <v>1</v>
      </c>
      <c r="K52" s="155">
        <f t="shared" si="1"/>
        <v>0</v>
      </c>
      <c r="L52" s="155">
        <f>IF(J52=1,SUM($J$6:J52),0)</f>
        <v>36</v>
      </c>
      <c r="M52" s="155">
        <f>IF(K52=1,SUM($K$6:K52),0)</f>
        <v>0</v>
      </c>
      <c r="N52" s="165">
        <f t="shared" si="2"/>
        <v>36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5">
        <v>45</v>
      </c>
      <c r="C53" s="109" t="s">
        <v>1385</v>
      </c>
      <c r="D53" s="215" t="s">
        <v>46</v>
      </c>
      <c r="E53" s="216" t="s">
        <v>8</v>
      </c>
      <c r="F53" s="177">
        <v>2250810</v>
      </c>
      <c r="G53" s="217">
        <v>2250810</v>
      </c>
      <c r="H53" s="171"/>
      <c r="I53" s="88">
        <f t="shared" si="5"/>
        <v>2250810</v>
      </c>
      <c r="J53" s="163">
        <f t="shared" si="0"/>
        <v>1</v>
      </c>
      <c r="K53" s="155">
        <f t="shared" si="1"/>
        <v>0</v>
      </c>
      <c r="L53" s="155">
        <f>IF(J53=1,SUM($J$6:J53),0)</f>
        <v>37</v>
      </c>
      <c r="M53" s="155">
        <f>IF(K53=1,SUM($K$6:K53),0)</f>
        <v>0</v>
      </c>
      <c r="N53" s="165">
        <f t="shared" si="2"/>
        <v>37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5">
        <v>46</v>
      </c>
      <c r="C54" s="109" t="s">
        <v>1386</v>
      </c>
      <c r="D54" s="215" t="s">
        <v>46</v>
      </c>
      <c r="E54" s="216" t="s">
        <v>8</v>
      </c>
      <c r="F54" s="177">
        <v>2250810</v>
      </c>
      <c r="G54" s="217">
        <v>2250810</v>
      </c>
      <c r="H54" s="171"/>
      <c r="I54" s="88">
        <f t="shared" si="5"/>
        <v>2250810</v>
      </c>
      <c r="J54" s="163">
        <f t="shared" si="0"/>
        <v>1</v>
      </c>
      <c r="K54" s="155">
        <f t="shared" si="1"/>
        <v>0</v>
      </c>
      <c r="L54" s="155">
        <f>IF(J54=1,SUM($J$6:J54),0)</f>
        <v>38</v>
      </c>
      <c r="M54" s="155">
        <f>IF(K54=1,SUM($K$6:K54),0)</f>
        <v>0</v>
      </c>
      <c r="N54" s="165">
        <f t="shared" si="2"/>
        <v>38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5">
        <v>47</v>
      </c>
      <c r="C55" s="109" t="s">
        <v>1387</v>
      </c>
      <c r="D55" s="215" t="s">
        <v>46</v>
      </c>
      <c r="E55" s="216" t="s">
        <v>8</v>
      </c>
      <c r="F55" s="177">
        <v>2250810</v>
      </c>
      <c r="G55" s="217">
        <v>2250810</v>
      </c>
      <c r="H55" s="171"/>
      <c r="I55" s="88">
        <f t="shared" si="5"/>
        <v>2250810</v>
      </c>
      <c r="J55" s="163">
        <f t="shared" si="0"/>
        <v>1</v>
      </c>
      <c r="K55" s="155">
        <f t="shared" si="1"/>
        <v>0</v>
      </c>
      <c r="L55" s="155">
        <f>IF(J55=1,SUM($J$6:J55),0)</f>
        <v>39</v>
      </c>
      <c r="M55" s="155">
        <f>IF(K55=1,SUM($K$6:K55),0)</f>
        <v>0</v>
      </c>
      <c r="N55" s="165">
        <f t="shared" si="2"/>
        <v>39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5">
        <v>48</v>
      </c>
      <c r="C56" s="109" t="s">
        <v>1388</v>
      </c>
      <c r="D56" s="215" t="s">
        <v>46</v>
      </c>
      <c r="E56" s="216" t="s">
        <v>8</v>
      </c>
      <c r="F56" s="177">
        <v>2250810</v>
      </c>
      <c r="G56" s="217">
        <v>2250810</v>
      </c>
      <c r="H56" s="171"/>
      <c r="I56" s="88">
        <f t="shared" si="5"/>
        <v>2250810</v>
      </c>
      <c r="J56" s="163">
        <f t="shared" si="0"/>
        <v>1</v>
      </c>
      <c r="K56" s="155">
        <f t="shared" si="1"/>
        <v>0</v>
      </c>
      <c r="L56" s="155">
        <f>IF(J56=1,SUM($J$6:J56),0)</f>
        <v>40</v>
      </c>
      <c r="M56" s="155">
        <f>IF(K56=1,SUM($K$6:K56),0)</f>
        <v>0</v>
      </c>
      <c r="N56" s="165">
        <f t="shared" si="2"/>
        <v>40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5">
        <v>49</v>
      </c>
      <c r="C57" s="109" t="s">
        <v>1389</v>
      </c>
      <c r="D57" s="215" t="s">
        <v>46</v>
      </c>
      <c r="E57" s="216" t="s">
        <v>8</v>
      </c>
      <c r="F57" s="177">
        <v>2250810</v>
      </c>
      <c r="G57" s="217">
        <v>2250810</v>
      </c>
      <c r="H57" s="171"/>
      <c r="I57" s="88">
        <f t="shared" si="5"/>
        <v>2250810</v>
      </c>
      <c r="J57" s="163">
        <f t="shared" si="0"/>
        <v>1</v>
      </c>
      <c r="K57" s="155">
        <f t="shared" si="1"/>
        <v>0</v>
      </c>
      <c r="L57" s="155">
        <f>IF(J57=1,SUM($J$6:J57),0)</f>
        <v>41</v>
      </c>
      <c r="M57" s="155">
        <f>IF(K57=1,SUM($K$6:K57),0)</f>
        <v>0</v>
      </c>
      <c r="N57" s="165">
        <f t="shared" si="2"/>
        <v>41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5">
        <v>50</v>
      </c>
      <c r="C58" s="109" t="s">
        <v>1390</v>
      </c>
      <c r="D58" s="215" t="s">
        <v>46</v>
      </c>
      <c r="E58" s="216" t="s">
        <v>8</v>
      </c>
      <c r="F58" s="177">
        <v>7034000</v>
      </c>
      <c r="G58" s="217">
        <v>7034000</v>
      </c>
      <c r="H58" s="171"/>
      <c r="I58" s="88">
        <f t="shared" si="4"/>
        <v>7034000</v>
      </c>
      <c r="J58" s="163">
        <f t="shared" si="0"/>
        <v>1</v>
      </c>
      <c r="K58" s="155">
        <f t="shared" si="1"/>
        <v>0</v>
      </c>
      <c r="L58" s="155">
        <f>IF(J58=1,SUM($J$6:J58),0)</f>
        <v>42</v>
      </c>
      <c r="M58" s="155">
        <f>IF(K58=1,SUM($K$6:K58),0)</f>
        <v>0</v>
      </c>
      <c r="N58" s="165">
        <f t="shared" si="2"/>
        <v>42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5">
        <v>51</v>
      </c>
      <c r="C59" s="109" t="s">
        <v>1391</v>
      </c>
      <c r="D59" s="215" t="s">
        <v>46</v>
      </c>
      <c r="E59" s="216" t="s">
        <v>8</v>
      </c>
      <c r="F59" s="177">
        <v>7034000</v>
      </c>
      <c r="G59" s="217">
        <v>7034000</v>
      </c>
      <c r="H59" s="171"/>
      <c r="I59" s="88">
        <f>IF($I$5=$G$4,G59,(IF($I$5=$F$4,F59,0)))</f>
        <v>7034000</v>
      </c>
      <c r="J59" s="163">
        <f t="shared" si="0"/>
        <v>1</v>
      </c>
      <c r="K59" s="155">
        <f t="shared" si="1"/>
        <v>0</v>
      </c>
      <c r="L59" s="155">
        <f>IF(J59=1,SUM($J$6:J59),0)</f>
        <v>43</v>
      </c>
      <c r="M59" s="155">
        <f>IF(K59=1,SUM($K$6:K59),0)</f>
        <v>0</v>
      </c>
      <c r="N59" s="165">
        <f t="shared" si="2"/>
        <v>43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5">
        <v>52</v>
      </c>
      <c r="C60" s="109" t="s">
        <v>1429</v>
      </c>
      <c r="D60" s="215" t="s">
        <v>46</v>
      </c>
      <c r="E60" s="216" t="s">
        <v>8</v>
      </c>
      <c r="F60" s="177">
        <v>3844500</v>
      </c>
      <c r="G60" s="217">
        <v>3826640</v>
      </c>
      <c r="H60" s="171"/>
      <c r="I60" s="88">
        <f t="shared" si="4"/>
        <v>3826640</v>
      </c>
      <c r="J60" s="163">
        <f t="shared" si="0"/>
        <v>1</v>
      </c>
      <c r="K60" s="155">
        <f t="shared" si="1"/>
        <v>0</v>
      </c>
      <c r="L60" s="155">
        <f>IF(J60=1,SUM($J$6:J60),0)</f>
        <v>44</v>
      </c>
      <c r="M60" s="155">
        <f>IF(K60=1,SUM($K$6:K60),0)</f>
        <v>0</v>
      </c>
      <c r="N60" s="165">
        <f t="shared" si="2"/>
        <v>44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5">
        <v>53</v>
      </c>
      <c r="C61" s="109" t="s">
        <v>1430</v>
      </c>
      <c r="D61" s="215" t="s">
        <v>46</v>
      </c>
      <c r="E61" s="216" t="s">
        <v>8</v>
      </c>
      <c r="F61" s="177">
        <v>3844500</v>
      </c>
      <c r="G61" s="217">
        <v>3826640</v>
      </c>
      <c r="H61" s="171"/>
      <c r="I61" s="88">
        <f t="shared" ref="I61:I75" si="6">IF($I$5=$G$4,G61,(IF($I$5=$F$4,F61,0)))</f>
        <v>3826640</v>
      </c>
      <c r="J61" s="163">
        <f t="shared" si="0"/>
        <v>1</v>
      </c>
      <c r="K61" s="155">
        <f t="shared" si="1"/>
        <v>0</v>
      </c>
      <c r="L61" s="155">
        <f>IF(J61=1,SUM($J$6:J61),0)</f>
        <v>45</v>
      </c>
      <c r="M61" s="155">
        <f>IF(K61=1,SUM($K$6:K61),0)</f>
        <v>0</v>
      </c>
      <c r="N61" s="165">
        <f t="shared" si="2"/>
        <v>45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5">
        <v>54</v>
      </c>
      <c r="C62" s="109" t="s">
        <v>1431</v>
      </c>
      <c r="D62" s="215" t="s">
        <v>46</v>
      </c>
      <c r="E62" s="216" t="s">
        <v>8</v>
      </c>
      <c r="F62" s="177">
        <v>3844500</v>
      </c>
      <c r="G62" s="217">
        <v>3826640</v>
      </c>
      <c r="H62" s="171"/>
      <c r="I62" s="88">
        <f t="shared" si="6"/>
        <v>3826640</v>
      </c>
      <c r="J62" s="163">
        <f t="shared" si="0"/>
        <v>1</v>
      </c>
      <c r="K62" s="155">
        <f t="shared" si="1"/>
        <v>0</v>
      </c>
      <c r="L62" s="155">
        <f>IF(J62=1,SUM($J$6:J62),0)</f>
        <v>46</v>
      </c>
      <c r="M62" s="155">
        <f>IF(K62=1,SUM($K$6:K62),0)</f>
        <v>0</v>
      </c>
      <c r="N62" s="165">
        <f t="shared" si="2"/>
        <v>46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5">
        <v>55</v>
      </c>
      <c r="C63" s="109" t="s">
        <v>1432</v>
      </c>
      <c r="D63" s="215" t="s">
        <v>46</v>
      </c>
      <c r="E63" s="216" t="s">
        <v>8</v>
      </c>
      <c r="F63" s="177">
        <v>3844500</v>
      </c>
      <c r="G63" s="217">
        <v>3826640</v>
      </c>
      <c r="H63" s="171"/>
      <c r="I63" s="88">
        <f t="shared" si="6"/>
        <v>3826640</v>
      </c>
      <c r="J63" s="163">
        <f t="shared" si="0"/>
        <v>1</v>
      </c>
      <c r="K63" s="155">
        <f t="shared" si="1"/>
        <v>0</v>
      </c>
      <c r="L63" s="155">
        <f>IF(J63=1,SUM($J$6:J63),0)</f>
        <v>47</v>
      </c>
      <c r="M63" s="155">
        <f>IF(K63=1,SUM($K$6:K63),0)</f>
        <v>0</v>
      </c>
      <c r="N63" s="165">
        <f t="shared" si="2"/>
        <v>47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5">
        <v>56</v>
      </c>
      <c r="C64" s="109" t="s">
        <v>1433</v>
      </c>
      <c r="D64" s="215" t="s">
        <v>46</v>
      </c>
      <c r="E64" s="216" t="s">
        <v>8</v>
      </c>
      <c r="F64" s="177">
        <v>3844500</v>
      </c>
      <c r="G64" s="217">
        <v>3826640</v>
      </c>
      <c r="H64" s="171"/>
      <c r="I64" s="88">
        <f t="shared" si="6"/>
        <v>3826640</v>
      </c>
      <c r="J64" s="163">
        <f t="shared" si="0"/>
        <v>1</v>
      </c>
      <c r="K64" s="155">
        <f t="shared" si="1"/>
        <v>0</v>
      </c>
      <c r="L64" s="155">
        <f>IF(J64=1,SUM($J$6:J64),0)</f>
        <v>48</v>
      </c>
      <c r="M64" s="155">
        <f>IF(K64=1,SUM($K$6:K64),0)</f>
        <v>0</v>
      </c>
      <c r="N64" s="165">
        <f t="shared" si="2"/>
        <v>48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5">
        <v>57</v>
      </c>
      <c r="C65" s="109" t="s">
        <v>1434</v>
      </c>
      <c r="D65" s="215" t="s">
        <v>46</v>
      </c>
      <c r="E65" s="216" t="s">
        <v>8</v>
      </c>
      <c r="F65" s="177">
        <v>3844500</v>
      </c>
      <c r="G65" s="217">
        <v>3826640</v>
      </c>
      <c r="H65" s="171"/>
      <c r="I65" s="88">
        <f t="shared" si="6"/>
        <v>3826640</v>
      </c>
      <c r="J65" s="163">
        <f t="shared" si="0"/>
        <v>1</v>
      </c>
      <c r="K65" s="155">
        <f t="shared" si="1"/>
        <v>0</v>
      </c>
      <c r="L65" s="155">
        <f>IF(J65=1,SUM($J$6:J65),0)</f>
        <v>49</v>
      </c>
      <c r="M65" s="155">
        <f>IF(K65=1,SUM($K$6:K65),0)</f>
        <v>0</v>
      </c>
      <c r="N65" s="165">
        <f t="shared" si="2"/>
        <v>49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5">
        <v>58</v>
      </c>
      <c r="C66" s="109" t="s">
        <v>1435</v>
      </c>
      <c r="D66" s="215" t="s">
        <v>46</v>
      </c>
      <c r="E66" s="216" t="s">
        <v>8</v>
      </c>
      <c r="F66" s="177">
        <v>3759500</v>
      </c>
      <c r="G66" s="217">
        <v>3826640</v>
      </c>
      <c r="H66" s="171"/>
      <c r="I66" s="88">
        <f t="shared" si="6"/>
        <v>3826640</v>
      </c>
      <c r="J66" s="163">
        <f t="shared" si="0"/>
        <v>1</v>
      </c>
      <c r="K66" s="155">
        <f t="shared" si="1"/>
        <v>0</v>
      </c>
      <c r="L66" s="155">
        <f>IF(J66=1,SUM($J$6:J66),0)</f>
        <v>50</v>
      </c>
      <c r="M66" s="155">
        <f>IF(K66=1,SUM($K$6:K66),0)</f>
        <v>0</v>
      </c>
      <c r="N66" s="165">
        <f t="shared" si="2"/>
        <v>50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5">
        <v>59</v>
      </c>
      <c r="C67" s="109" t="s">
        <v>1436</v>
      </c>
      <c r="D67" s="215" t="s">
        <v>46</v>
      </c>
      <c r="E67" s="216" t="s">
        <v>8</v>
      </c>
      <c r="F67" s="177">
        <v>3759500</v>
      </c>
      <c r="G67" s="217">
        <v>3826640</v>
      </c>
      <c r="H67" s="171"/>
      <c r="I67" s="88">
        <f t="shared" si="6"/>
        <v>3826640</v>
      </c>
      <c r="J67" s="163">
        <f t="shared" si="0"/>
        <v>1</v>
      </c>
      <c r="K67" s="155">
        <f t="shared" si="1"/>
        <v>0</v>
      </c>
      <c r="L67" s="155">
        <f>IF(J67=1,SUM($J$6:J67),0)</f>
        <v>51</v>
      </c>
      <c r="M67" s="155">
        <f>IF(K67=1,SUM($K$6:K67),0)</f>
        <v>0</v>
      </c>
      <c r="N67" s="165">
        <f t="shared" si="2"/>
        <v>51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5">
        <v>60</v>
      </c>
      <c r="C68" s="109" t="s">
        <v>1437</v>
      </c>
      <c r="D68" s="215" t="s">
        <v>46</v>
      </c>
      <c r="E68" s="216" t="s">
        <v>8</v>
      </c>
      <c r="F68" s="177">
        <v>3759500</v>
      </c>
      <c r="G68" s="217">
        <v>3826640</v>
      </c>
      <c r="H68" s="171"/>
      <c r="I68" s="88">
        <f t="shared" si="6"/>
        <v>3826640</v>
      </c>
      <c r="J68" s="163">
        <f t="shared" si="0"/>
        <v>1</v>
      </c>
      <c r="K68" s="155">
        <f t="shared" si="1"/>
        <v>0</v>
      </c>
      <c r="L68" s="155">
        <f>IF(J68=1,SUM($J$6:J68),0)</f>
        <v>52</v>
      </c>
      <c r="M68" s="155">
        <f>IF(K68=1,SUM($K$6:K68),0)</f>
        <v>0</v>
      </c>
      <c r="N68" s="165">
        <f t="shared" si="2"/>
        <v>52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5">
        <v>61</v>
      </c>
      <c r="C69" s="109" t="s">
        <v>1438</v>
      </c>
      <c r="D69" s="215" t="s">
        <v>46</v>
      </c>
      <c r="E69" s="216" t="s">
        <v>8</v>
      </c>
      <c r="F69" s="177">
        <v>3759500</v>
      </c>
      <c r="G69" s="217">
        <v>3826640</v>
      </c>
      <c r="H69" s="171"/>
      <c r="I69" s="88">
        <f t="shared" si="6"/>
        <v>3826640</v>
      </c>
      <c r="J69" s="163">
        <f t="shared" si="0"/>
        <v>1</v>
      </c>
      <c r="K69" s="155">
        <f t="shared" si="1"/>
        <v>0</v>
      </c>
      <c r="L69" s="155">
        <f>IF(J69=1,SUM($J$6:J69),0)</f>
        <v>53</v>
      </c>
      <c r="M69" s="155">
        <f>IF(K69=1,SUM($K$6:K69),0)</f>
        <v>0</v>
      </c>
      <c r="N69" s="165">
        <f t="shared" si="2"/>
        <v>53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5">
        <v>62</v>
      </c>
      <c r="C70" s="109" t="s">
        <v>1439</v>
      </c>
      <c r="D70" s="215" t="s">
        <v>46</v>
      </c>
      <c r="E70" s="216" t="s">
        <v>8</v>
      </c>
      <c r="F70" s="177">
        <v>3759500</v>
      </c>
      <c r="G70" s="217">
        <v>3826640</v>
      </c>
      <c r="H70" s="171"/>
      <c r="I70" s="88">
        <f t="shared" si="6"/>
        <v>3826640</v>
      </c>
      <c r="J70" s="163">
        <f t="shared" si="0"/>
        <v>1</v>
      </c>
      <c r="K70" s="155">
        <f t="shared" si="1"/>
        <v>0</v>
      </c>
      <c r="L70" s="155">
        <f>IF(J70=1,SUM($J$6:J70),0)</f>
        <v>54</v>
      </c>
      <c r="M70" s="155">
        <f>IF(K70=1,SUM($K$6:K70),0)</f>
        <v>0</v>
      </c>
      <c r="N70" s="165">
        <f t="shared" si="2"/>
        <v>54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5">
        <v>63</v>
      </c>
      <c r="C71" s="109" t="s">
        <v>1440</v>
      </c>
      <c r="D71" s="215" t="s">
        <v>46</v>
      </c>
      <c r="E71" s="216" t="s">
        <v>8</v>
      </c>
      <c r="F71" s="177">
        <v>3759500</v>
      </c>
      <c r="G71" s="217">
        <v>3826640</v>
      </c>
      <c r="H71" s="171"/>
      <c r="I71" s="88">
        <f t="shared" si="6"/>
        <v>3826640</v>
      </c>
      <c r="J71" s="163">
        <f t="shared" si="0"/>
        <v>1</v>
      </c>
      <c r="K71" s="155">
        <f t="shared" si="1"/>
        <v>0</v>
      </c>
      <c r="L71" s="155">
        <f>IF(J71=1,SUM($J$6:J71),0)</f>
        <v>55</v>
      </c>
      <c r="M71" s="155">
        <f>IF(K71=1,SUM($K$6:K71),0)</f>
        <v>0</v>
      </c>
      <c r="N71" s="165">
        <f t="shared" si="2"/>
        <v>55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5">
        <v>64</v>
      </c>
      <c r="C72" s="109" t="s">
        <v>1441</v>
      </c>
      <c r="D72" s="215" t="s">
        <v>46</v>
      </c>
      <c r="E72" s="216" t="s">
        <v>8</v>
      </c>
      <c r="F72" s="177">
        <v>3759500</v>
      </c>
      <c r="G72" s="217">
        <v>3826640</v>
      </c>
      <c r="H72" s="171"/>
      <c r="I72" s="88">
        <f t="shared" si="6"/>
        <v>3826640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56</v>
      </c>
      <c r="M72" s="155">
        <f>IF(K72=1,SUM($K$6:K72),0)</f>
        <v>0</v>
      </c>
      <c r="N72" s="165">
        <f t="shared" ref="N72:N136" si="9">IF(L72=0,M72,L72)</f>
        <v>56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5">
        <v>65</v>
      </c>
      <c r="C73" s="109" t="s">
        <v>1442</v>
      </c>
      <c r="D73" s="215" t="s">
        <v>46</v>
      </c>
      <c r="E73" s="216" t="s">
        <v>8</v>
      </c>
      <c r="F73" s="177">
        <v>3759500</v>
      </c>
      <c r="G73" s="217">
        <v>3826640</v>
      </c>
      <c r="H73" s="171"/>
      <c r="I73" s="88">
        <f t="shared" si="6"/>
        <v>3826640</v>
      </c>
      <c r="J73" s="163">
        <f t="shared" si="7"/>
        <v>1</v>
      </c>
      <c r="K73" s="155">
        <f t="shared" si="8"/>
        <v>0</v>
      </c>
      <c r="L73" s="155">
        <f>IF(J73=1,SUM($J$6:J73),0)</f>
        <v>57</v>
      </c>
      <c r="M73" s="155">
        <f>IF(K73=1,SUM($K$6:K73),0)</f>
        <v>0</v>
      </c>
      <c r="N73" s="165">
        <f t="shared" si="9"/>
        <v>57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5">
        <v>66</v>
      </c>
      <c r="C74" s="109" t="s">
        <v>1443</v>
      </c>
      <c r="D74" s="215" t="s">
        <v>46</v>
      </c>
      <c r="E74" s="216" t="s">
        <v>8</v>
      </c>
      <c r="F74" s="177">
        <v>3759500</v>
      </c>
      <c r="G74" s="217">
        <v>3826640</v>
      </c>
      <c r="H74" s="171"/>
      <c r="I74" s="88">
        <f t="shared" si="6"/>
        <v>3826640</v>
      </c>
      <c r="J74" s="163">
        <f t="shared" si="7"/>
        <v>1</v>
      </c>
      <c r="K74" s="155">
        <f t="shared" si="8"/>
        <v>0</v>
      </c>
      <c r="L74" s="155">
        <f>IF(J74=1,SUM($J$6:J74),0)</f>
        <v>58</v>
      </c>
      <c r="M74" s="155">
        <f>IF(K74=1,SUM($K$6:K74),0)</f>
        <v>0</v>
      </c>
      <c r="N74" s="165">
        <f t="shared" si="9"/>
        <v>58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5">
        <v>67</v>
      </c>
      <c r="C75" s="109" t="s">
        <v>1444</v>
      </c>
      <c r="D75" s="215" t="s">
        <v>46</v>
      </c>
      <c r="E75" s="216" t="s">
        <v>8</v>
      </c>
      <c r="F75" s="177">
        <v>3759500</v>
      </c>
      <c r="G75" s="217">
        <v>3826640</v>
      </c>
      <c r="H75" s="171"/>
      <c r="I75" s="88">
        <f t="shared" si="6"/>
        <v>3826640</v>
      </c>
      <c r="J75" s="163">
        <f t="shared" si="7"/>
        <v>1</v>
      </c>
      <c r="K75" s="155">
        <f t="shared" si="8"/>
        <v>0</v>
      </c>
      <c r="L75" s="155">
        <f>IF(J75=1,SUM($J$6:J75),0)</f>
        <v>59</v>
      </c>
      <c r="M75" s="155">
        <f>IF(K75=1,SUM($K$6:K75),0)</f>
        <v>0</v>
      </c>
      <c r="N75" s="165">
        <f t="shared" si="9"/>
        <v>59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5">
        <v>68</v>
      </c>
      <c r="C76" s="109" t="s">
        <v>1392</v>
      </c>
      <c r="D76" s="215" t="s">
        <v>46</v>
      </c>
      <c r="E76" s="216" t="s">
        <v>8</v>
      </c>
      <c r="F76" s="177">
        <v>3607644</v>
      </c>
      <c r="G76" s="217">
        <v>3551000</v>
      </c>
      <c r="H76" s="171"/>
      <c r="I76" s="88">
        <f t="shared" si="4"/>
        <v>3551000</v>
      </c>
      <c r="J76" s="163">
        <f t="shared" si="7"/>
        <v>1</v>
      </c>
      <c r="K76" s="155">
        <f t="shared" si="8"/>
        <v>0</v>
      </c>
      <c r="L76" s="155">
        <f>IF(J76=1,SUM($J$6:J76),0)</f>
        <v>60</v>
      </c>
      <c r="M76" s="155">
        <f>IF(K76=1,SUM($K$6:K76),0)</f>
        <v>0</v>
      </c>
      <c r="N76" s="165">
        <f t="shared" si="9"/>
        <v>60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5">
        <v>69</v>
      </c>
      <c r="C77" s="109" t="s">
        <v>1393</v>
      </c>
      <c r="D77" s="215" t="s">
        <v>46</v>
      </c>
      <c r="E77" s="216" t="s">
        <v>8</v>
      </c>
      <c r="F77" s="177">
        <v>4620308</v>
      </c>
      <c r="G77" s="217">
        <v>4585000</v>
      </c>
      <c r="H77" s="171"/>
      <c r="I77" s="88">
        <f t="shared" si="4"/>
        <v>4585000</v>
      </c>
      <c r="J77" s="163">
        <f t="shared" si="7"/>
        <v>1</v>
      </c>
      <c r="K77" s="155">
        <f t="shared" si="8"/>
        <v>0</v>
      </c>
      <c r="L77" s="155">
        <f>IF(J77=1,SUM($J$6:J77),0)</f>
        <v>61</v>
      </c>
      <c r="M77" s="155">
        <f>IF(K77=1,SUM($K$6:K77),0)</f>
        <v>0</v>
      </c>
      <c r="N77" s="165">
        <f t="shared" si="9"/>
        <v>61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5"/>
      <c r="C78" s="109"/>
      <c r="D78" s="215" t="s">
        <v>50</v>
      </c>
      <c r="E78" s="216"/>
      <c r="F78" s="177">
        <v>0</v>
      </c>
      <c r="G78" s="217"/>
      <c r="H78" s="171"/>
      <c r="I78" s="88">
        <f t="shared" si="4"/>
        <v>0</v>
      </c>
      <c r="J78" s="163">
        <f t="shared" si="7"/>
        <v>0</v>
      </c>
      <c r="K78" s="155">
        <f t="shared" si="8"/>
        <v>0</v>
      </c>
      <c r="L78" s="155">
        <f>IF(J78=1,SUM($J$6:J78),0)</f>
        <v>0</v>
      </c>
      <c r="M78" s="155">
        <f>IF(K78=1,SUM($K$6:K78),0)</f>
        <v>0</v>
      </c>
      <c r="N78" s="165">
        <f t="shared" si="9"/>
        <v>0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5" t="s">
        <v>508</v>
      </c>
      <c r="C79" s="109" t="s">
        <v>509</v>
      </c>
      <c r="D79" s="215" t="s">
        <v>50</v>
      </c>
      <c r="E79" s="216"/>
      <c r="F79" s="177">
        <v>0</v>
      </c>
      <c r="G79" s="217"/>
      <c r="H79" s="171"/>
      <c r="I79" s="88">
        <f t="shared" si="4"/>
        <v>0</v>
      </c>
      <c r="J79" s="163">
        <f t="shared" si="7"/>
        <v>0</v>
      </c>
      <c r="K79" s="155">
        <f t="shared" si="8"/>
        <v>0</v>
      </c>
      <c r="L79" s="155">
        <f>IF(J79=1,SUM($J$6:J79),0)</f>
        <v>0</v>
      </c>
      <c r="M79" s="155">
        <f>IF(K79=1,SUM($K$6:K79),0)</f>
        <v>0</v>
      </c>
      <c r="N79" s="165">
        <f t="shared" si="9"/>
        <v>0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74">
        <v>1</v>
      </c>
      <c r="C80" s="109" t="s">
        <v>510</v>
      </c>
      <c r="D80" s="215" t="s">
        <v>46</v>
      </c>
      <c r="E80" s="216" t="s">
        <v>14</v>
      </c>
      <c r="F80" s="177">
        <v>2980000</v>
      </c>
      <c r="G80" s="217">
        <v>2980000</v>
      </c>
      <c r="H80" s="171"/>
      <c r="I80" s="88">
        <f t="shared" si="4"/>
        <v>2980000</v>
      </c>
      <c r="J80" s="163">
        <f t="shared" si="7"/>
        <v>1</v>
      </c>
      <c r="K80" s="203">
        <v>2980000</v>
      </c>
      <c r="L80" s="155">
        <f>IF(J80=1,SUM($J$6:J80),0)</f>
        <v>62</v>
      </c>
      <c r="M80" s="155">
        <f>IF(K80=1,SUM($K$6:K80),0)</f>
        <v>0</v>
      </c>
      <c r="N80" s="165">
        <f t="shared" si="9"/>
        <v>62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74">
        <v>2</v>
      </c>
      <c r="C81" s="109" t="s">
        <v>511</v>
      </c>
      <c r="D81" s="215" t="s">
        <v>46</v>
      </c>
      <c r="E81" s="216" t="s">
        <v>14</v>
      </c>
      <c r="F81" s="177">
        <v>2980000</v>
      </c>
      <c r="G81" s="217">
        <v>2980000</v>
      </c>
      <c r="H81" s="171"/>
      <c r="I81" s="88">
        <f t="shared" si="4"/>
        <v>2980000</v>
      </c>
      <c r="J81" s="163">
        <f t="shared" si="7"/>
        <v>1</v>
      </c>
      <c r="K81" s="203">
        <v>2980000</v>
      </c>
      <c r="L81" s="155">
        <f>IF(J81=1,SUM($J$6:J81),0)</f>
        <v>63</v>
      </c>
      <c r="M81" s="155">
        <f>IF(K81=1,SUM($K$6:K81),0)</f>
        <v>0</v>
      </c>
      <c r="N81" s="165">
        <f t="shared" si="9"/>
        <v>63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74">
        <v>3</v>
      </c>
      <c r="C82" s="109" t="s">
        <v>512</v>
      </c>
      <c r="D82" s="215" t="s">
        <v>46</v>
      </c>
      <c r="E82" s="216" t="s">
        <v>14</v>
      </c>
      <c r="F82" s="177">
        <v>2980000</v>
      </c>
      <c r="G82" s="217">
        <v>2980000</v>
      </c>
      <c r="H82" s="171"/>
      <c r="I82" s="88">
        <f t="shared" si="4"/>
        <v>2980000</v>
      </c>
      <c r="J82" s="163">
        <f t="shared" si="7"/>
        <v>1</v>
      </c>
      <c r="K82" s="203">
        <v>2980000</v>
      </c>
      <c r="L82" s="155">
        <f>IF(J82=1,SUM($J$6:J82),0)</f>
        <v>64</v>
      </c>
      <c r="M82" s="155">
        <f>IF(K82=1,SUM($K$6:K82),0)</f>
        <v>0</v>
      </c>
      <c r="N82" s="165">
        <f t="shared" si="9"/>
        <v>64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74">
        <v>4</v>
      </c>
      <c r="C83" s="109" t="s">
        <v>513</v>
      </c>
      <c r="D83" s="215" t="s">
        <v>46</v>
      </c>
      <c r="E83" s="216" t="s">
        <v>14</v>
      </c>
      <c r="F83" s="177">
        <v>2980000</v>
      </c>
      <c r="G83" s="217">
        <v>2980000</v>
      </c>
      <c r="H83" s="171"/>
      <c r="I83" s="88">
        <f t="shared" si="4"/>
        <v>2980000</v>
      </c>
      <c r="J83" s="163">
        <f t="shared" si="7"/>
        <v>1</v>
      </c>
      <c r="K83" s="203">
        <v>2980000</v>
      </c>
      <c r="L83" s="155">
        <f>IF(J83=1,SUM($J$6:J83),0)</f>
        <v>65</v>
      </c>
      <c r="M83" s="155">
        <f>IF(K83=1,SUM($K$6:K83),0)</f>
        <v>0</v>
      </c>
      <c r="N83" s="165">
        <f t="shared" si="9"/>
        <v>65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74">
        <v>5</v>
      </c>
      <c r="C84" s="109" t="s">
        <v>514</v>
      </c>
      <c r="D84" s="215" t="s">
        <v>46</v>
      </c>
      <c r="E84" s="216" t="s">
        <v>14</v>
      </c>
      <c r="F84" s="177">
        <v>2980000</v>
      </c>
      <c r="G84" s="217">
        <v>2980000</v>
      </c>
      <c r="H84" s="171"/>
      <c r="I84" s="88">
        <f t="shared" si="4"/>
        <v>2980000</v>
      </c>
      <c r="J84" s="163">
        <f t="shared" si="7"/>
        <v>1</v>
      </c>
      <c r="K84" s="203">
        <v>2980000</v>
      </c>
      <c r="L84" s="155">
        <f>IF(J84=1,SUM($J$6:J84),0)</f>
        <v>66</v>
      </c>
      <c r="M84" s="155">
        <f>IF(K84=1,SUM($K$6:K84),0)</f>
        <v>0</v>
      </c>
      <c r="N84" s="165">
        <f t="shared" si="9"/>
        <v>66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74">
        <v>6</v>
      </c>
      <c r="C85" s="109" t="s">
        <v>515</v>
      </c>
      <c r="D85" s="215" t="s">
        <v>46</v>
      </c>
      <c r="E85" s="216" t="s">
        <v>14</v>
      </c>
      <c r="F85" s="177">
        <v>2980000</v>
      </c>
      <c r="G85" s="217">
        <v>2980000</v>
      </c>
      <c r="H85" s="171"/>
      <c r="I85" s="88">
        <f t="shared" si="4"/>
        <v>2980000</v>
      </c>
      <c r="J85" s="163">
        <f t="shared" si="7"/>
        <v>1</v>
      </c>
      <c r="K85" s="203">
        <v>2980000</v>
      </c>
      <c r="L85" s="155">
        <f>IF(J85=1,SUM($J$6:J85),0)</f>
        <v>67</v>
      </c>
      <c r="M85" s="155">
        <f>IF(K85=1,SUM($K$6:K85),0)</f>
        <v>0</v>
      </c>
      <c r="N85" s="165">
        <f t="shared" si="9"/>
        <v>67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74">
        <v>7</v>
      </c>
      <c r="C86" s="109" t="s">
        <v>516</v>
      </c>
      <c r="D86" s="215" t="s">
        <v>46</v>
      </c>
      <c r="E86" s="216" t="s">
        <v>14</v>
      </c>
      <c r="F86" s="177">
        <v>2980000</v>
      </c>
      <c r="G86" s="217">
        <v>2980000</v>
      </c>
      <c r="H86" s="171"/>
      <c r="I86" s="88">
        <f t="shared" si="4"/>
        <v>2980000</v>
      </c>
      <c r="J86" s="163">
        <f t="shared" si="7"/>
        <v>1</v>
      </c>
      <c r="K86" s="203">
        <v>2980000</v>
      </c>
      <c r="L86" s="155">
        <f>IF(J86=1,SUM($J$6:J86),0)</f>
        <v>68</v>
      </c>
      <c r="M86" s="155">
        <f>IF(K86=1,SUM($K$6:K86),0)</f>
        <v>0</v>
      </c>
      <c r="N86" s="165">
        <f t="shared" si="9"/>
        <v>68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74">
        <v>8</v>
      </c>
      <c r="C87" s="109" t="s">
        <v>517</v>
      </c>
      <c r="D87" s="215" t="s">
        <v>46</v>
      </c>
      <c r="E87" s="216" t="s">
        <v>14</v>
      </c>
      <c r="F87" s="177">
        <v>2980000</v>
      </c>
      <c r="G87" s="217">
        <v>2980000</v>
      </c>
      <c r="H87" s="171"/>
      <c r="I87" s="88">
        <f t="shared" si="4"/>
        <v>2980000</v>
      </c>
      <c r="J87" s="163">
        <f t="shared" si="7"/>
        <v>1</v>
      </c>
      <c r="K87" s="203">
        <v>2980000</v>
      </c>
      <c r="L87" s="155">
        <f>IF(J87=1,SUM($J$6:J87),0)</f>
        <v>69</v>
      </c>
      <c r="M87" s="155">
        <f>IF(K87=1,SUM($K$6:K87),0)</f>
        <v>0</v>
      </c>
      <c r="N87" s="165">
        <f t="shared" si="9"/>
        <v>69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9</v>
      </c>
      <c r="C88" s="109" t="s">
        <v>518</v>
      </c>
      <c r="D88" s="215" t="s">
        <v>46</v>
      </c>
      <c r="E88" s="216" t="s">
        <v>14</v>
      </c>
      <c r="F88" s="177">
        <v>11955000</v>
      </c>
      <c r="G88" s="217">
        <v>12249100</v>
      </c>
      <c r="H88" s="171"/>
      <c r="I88" s="88">
        <f t="shared" si="4"/>
        <v>12249100</v>
      </c>
      <c r="J88" s="163">
        <f t="shared" si="7"/>
        <v>1</v>
      </c>
      <c r="K88" s="203">
        <v>11955000</v>
      </c>
      <c r="L88" s="155">
        <f>IF(J88=1,SUM($J$6:J88),0)</f>
        <v>70</v>
      </c>
      <c r="M88" s="155">
        <f>IF(K88=1,SUM($K$6:K88),0)</f>
        <v>0</v>
      </c>
      <c r="N88" s="165">
        <f t="shared" si="9"/>
        <v>70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10</v>
      </c>
      <c r="C89" s="109" t="s">
        <v>519</v>
      </c>
      <c r="D89" s="215" t="s">
        <v>46</v>
      </c>
      <c r="E89" s="216" t="s">
        <v>14</v>
      </c>
      <c r="F89" s="177">
        <v>11955000</v>
      </c>
      <c r="G89" s="217">
        <v>12249100</v>
      </c>
      <c r="H89" s="171"/>
      <c r="I89" s="88">
        <f t="shared" si="4"/>
        <v>12249100</v>
      </c>
      <c r="J89" s="163">
        <f t="shared" si="7"/>
        <v>1</v>
      </c>
      <c r="K89" s="203">
        <v>11955000</v>
      </c>
      <c r="L89" s="155">
        <f>IF(J89=1,SUM($J$6:J89),0)</f>
        <v>71</v>
      </c>
      <c r="M89" s="155">
        <f>IF(K89=1,SUM($K$6:K89),0)</f>
        <v>0</v>
      </c>
      <c r="N89" s="165">
        <f t="shared" si="9"/>
        <v>71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11</v>
      </c>
      <c r="C90" s="109" t="s">
        <v>520</v>
      </c>
      <c r="D90" s="215" t="s">
        <v>46</v>
      </c>
      <c r="E90" s="216" t="s">
        <v>14</v>
      </c>
      <c r="F90" s="177">
        <v>12470000</v>
      </c>
      <c r="G90" s="217">
        <v>12764100</v>
      </c>
      <c r="H90" s="171"/>
      <c r="I90" s="88">
        <f t="shared" si="4"/>
        <v>12764100</v>
      </c>
      <c r="J90" s="163">
        <f t="shared" si="7"/>
        <v>1</v>
      </c>
      <c r="K90" s="203">
        <v>12470000</v>
      </c>
      <c r="L90" s="155">
        <f>IF(J90=1,SUM($J$6:J90),0)</f>
        <v>72</v>
      </c>
      <c r="M90" s="155">
        <f>IF(K90=1,SUM($K$6:K90),0)</f>
        <v>0</v>
      </c>
      <c r="N90" s="165">
        <f t="shared" si="9"/>
        <v>72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12</v>
      </c>
      <c r="C91" s="109" t="s">
        <v>521</v>
      </c>
      <c r="D91" s="215" t="s">
        <v>46</v>
      </c>
      <c r="E91" s="216" t="s">
        <v>14</v>
      </c>
      <c r="F91" s="177">
        <v>12470000</v>
      </c>
      <c r="G91" s="217">
        <v>12764100</v>
      </c>
      <c r="H91" s="171"/>
      <c r="I91" s="88">
        <f t="shared" si="4"/>
        <v>12764100</v>
      </c>
      <c r="J91" s="163">
        <f t="shared" si="7"/>
        <v>1</v>
      </c>
      <c r="K91" s="203">
        <v>12470000</v>
      </c>
      <c r="L91" s="155">
        <f>IF(J91=1,SUM($J$6:J91),0)</f>
        <v>73</v>
      </c>
      <c r="M91" s="155">
        <f>IF(K91=1,SUM($K$6:K91),0)</f>
        <v>0</v>
      </c>
      <c r="N91" s="165">
        <f t="shared" si="9"/>
        <v>73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13</v>
      </c>
      <c r="C92" s="109" t="s">
        <v>522</v>
      </c>
      <c r="D92" s="215" t="s">
        <v>46</v>
      </c>
      <c r="E92" s="216" t="s">
        <v>14</v>
      </c>
      <c r="F92" s="177">
        <v>13150000</v>
      </c>
      <c r="G92" s="217">
        <v>13444100</v>
      </c>
      <c r="H92" s="171"/>
      <c r="I92" s="88">
        <f t="shared" si="4"/>
        <v>13444100</v>
      </c>
      <c r="J92" s="163">
        <f t="shared" si="7"/>
        <v>1</v>
      </c>
      <c r="K92" s="203">
        <v>13150000</v>
      </c>
      <c r="L92" s="155">
        <f>IF(J92=1,SUM($J$6:J92),0)</f>
        <v>74</v>
      </c>
      <c r="M92" s="155">
        <f>IF(K92=1,SUM($K$6:K92),0)</f>
        <v>0</v>
      </c>
      <c r="N92" s="165">
        <f t="shared" si="9"/>
        <v>74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14</v>
      </c>
      <c r="C93" s="109" t="s">
        <v>523</v>
      </c>
      <c r="D93" s="215" t="s">
        <v>46</v>
      </c>
      <c r="E93" s="216" t="s">
        <v>14</v>
      </c>
      <c r="F93" s="177">
        <v>13150000</v>
      </c>
      <c r="G93" s="217">
        <v>13444100</v>
      </c>
      <c r="H93" s="171"/>
      <c r="I93" s="88">
        <f t="shared" si="4"/>
        <v>13444100</v>
      </c>
      <c r="J93" s="163">
        <f t="shared" si="7"/>
        <v>1</v>
      </c>
      <c r="K93" s="203">
        <v>13150000</v>
      </c>
      <c r="L93" s="155">
        <f>IF(J93=1,SUM($J$6:J93),0)</f>
        <v>75</v>
      </c>
      <c r="M93" s="155">
        <f>IF(K93=1,SUM($K$6:K93),0)</f>
        <v>0</v>
      </c>
      <c r="N93" s="165">
        <f t="shared" si="9"/>
        <v>75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15</v>
      </c>
      <c r="C94" s="109" t="s">
        <v>524</v>
      </c>
      <c r="D94" s="215" t="s">
        <v>46</v>
      </c>
      <c r="E94" s="216" t="s">
        <v>14</v>
      </c>
      <c r="F94" s="177">
        <v>13150000</v>
      </c>
      <c r="G94" s="217">
        <v>13444100</v>
      </c>
      <c r="H94" s="171"/>
      <c r="I94" s="88">
        <f t="shared" si="4"/>
        <v>13444100</v>
      </c>
      <c r="J94" s="163">
        <f t="shared" si="7"/>
        <v>1</v>
      </c>
      <c r="K94" s="203">
        <v>13150000</v>
      </c>
      <c r="L94" s="155">
        <f>IF(J94=1,SUM($J$6:J94),0)</f>
        <v>76</v>
      </c>
      <c r="M94" s="155">
        <f>IF(K94=1,SUM($K$6:K94),0)</f>
        <v>0</v>
      </c>
      <c r="N94" s="165">
        <f t="shared" si="9"/>
        <v>76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16</v>
      </c>
      <c r="C95" s="109" t="s">
        <v>525</v>
      </c>
      <c r="D95" s="215" t="s">
        <v>46</v>
      </c>
      <c r="E95" s="216" t="s">
        <v>14</v>
      </c>
      <c r="F95" s="177">
        <v>13825000</v>
      </c>
      <c r="G95" s="217">
        <v>14119100</v>
      </c>
      <c r="H95" s="171"/>
      <c r="I95" s="88">
        <f t="shared" si="4"/>
        <v>14119100</v>
      </c>
      <c r="J95" s="163">
        <f t="shared" si="7"/>
        <v>1</v>
      </c>
      <c r="K95" s="203">
        <v>13825000</v>
      </c>
      <c r="L95" s="155">
        <f>IF(J95=1,SUM($J$6:J95),0)</f>
        <v>77</v>
      </c>
      <c r="M95" s="155">
        <f>IF(K95=1,SUM($K$6:K95),0)</f>
        <v>0</v>
      </c>
      <c r="N95" s="165">
        <f t="shared" si="9"/>
        <v>77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17</v>
      </c>
      <c r="C96" s="109" t="s">
        <v>526</v>
      </c>
      <c r="D96" s="215" t="s">
        <v>46</v>
      </c>
      <c r="E96" s="216" t="s">
        <v>14</v>
      </c>
      <c r="F96" s="177">
        <v>3050000</v>
      </c>
      <c r="G96" s="217">
        <v>3050000</v>
      </c>
      <c r="H96" s="171"/>
      <c r="I96" s="88">
        <f t="shared" si="4"/>
        <v>3050000</v>
      </c>
      <c r="J96" s="163">
        <f t="shared" si="7"/>
        <v>1</v>
      </c>
      <c r="K96" s="203">
        <v>3050000</v>
      </c>
      <c r="L96" s="155">
        <f>IF(J96=1,SUM($J$6:J96),0)</f>
        <v>78</v>
      </c>
      <c r="M96" s="155">
        <f>IF(K96=1,SUM($K$6:K96),0)</f>
        <v>0</v>
      </c>
      <c r="N96" s="165">
        <f t="shared" si="9"/>
        <v>78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18</v>
      </c>
      <c r="C97" s="109" t="s">
        <v>146</v>
      </c>
      <c r="D97" s="215" t="s">
        <v>47</v>
      </c>
      <c r="E97" s="216" t="s">
        <v>24</v>
      </c>
      <c r="F97" s="177">
        <v>61350.369301283834</v>
      </c>
      <c r="G97" s="217">
        <v>61350.369301283834</v>
      </c>
      <c r="H97" s="171"/>
      <c r="I97" s="88">
        <f t="shared" si="4"/>
        <v>61350.369301283834</v>
      </c>
      <c r="J97" s="163">
        <f t="shared" si="7"/>
        <v>0</v>
      </c>
      <c r="K97" s="203">
        <v>61350.369301283834</v>
      </c>
      <c r="L97" s="155">
        <f>IF(J97=1,SUM($J$6:J97),0)</f>
        <v>0</v>
      </c>
      <c r="M97" s="155">
        <f>IF(K97=1,SUM($K$6:K97),0)</f>
        <v>0</v>
      </c>
      <c r="N97" s="165">
        <f t="shared" si="9"/>
        <v>0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19</v>
      </c>
      <c r="C98" s="109" t="s">
        <v>147</v>
      </c>
      <c r="D98" s="215" t="s">
        <v>47</v>
      </c>
      <c r="E98" s="216" t="s">
        <v>24</v>
      </c>
      <c r="F98" s="177">
        <v>297606.44984038931</v>
      </c>
      <c r="G98" s="217">
        <v>297606.44984038931</v>
      </c>
      <c r="H98" s="171"/>
      <c r="I98" s="88">
        <f t="shared" si="4"/>
        <v>297606.44984038931</v>
      </c>
      <c r="J98" s="163">
        <f t="shared" si="7"/>
        <v>0</v>
      </c>
      <c r="K98" s="203">
        <v>297606.44984038931</v>
      </c>
      <c r="L98" s="155">
        <f>IF(J98=1,SUM($J$6:J98),0)</f>
        <v>0</v>
      </c>
      <c r="M98" s="155">
        <f>IF(K98=1,SUM($K$6:K98),0)</f>
        <v>0</v>
      </c>
      <c r="N98" s="165">
        <f t="shared" si="9"/>
        <v>0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20</v>
      </c>
      <c r="C99" s="109" t="s">
        <v>51</v>
      </c>
      <c r="D99" s="215" t="s">
        <v>47</v>
      </c>
      <c r="E99" s="216" t="s">
        <v>8</v>
      </c>
      <c r="F99" s="177">
        <v>63410.286500000002</v>
      </c>
      <c r="G99" s="217">
        <v>63410.286500000002</v>
      </c>
      <c r="H99" s="171"/>
      <c r="I99" s="88">
        <f t="shared" si="4"/>
        <v>63410.286500000002</v>
      </c>
      <c r="J99" s="163">
        <f t="shared" si="7"/>
        <v>0</v>
      </c>
      <c r="K99" s="203">
        <v>63410.286500000002</v>
      </c>
      <c r="L99" s="155">
        <f>IF(J99=1,SUM($J$6:J99),0)</f>
        <v>0</v>
      </c>
      <c r="M99" s="155">
        <f>IF(K99=1,SUM($K$6:K99),0)</f>
        <v>0</v>
      </c>
      <c r="N99" s="165">
        <f t="shared" si="9"/>
        <v>0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21</v>
      </c>
      <c r="C100" s="109" t="s">
        <v>52</v>
      </c>
      <c r="D100" s="215" t="s">
        <v>47</v>
      </c>
      <c r="E100" s="216" t="s">
        <v>8</v>
      </c>
      <c r="F100" s="177">
        <v>259574.27222222224</v>
      </c>
      <c r="G100" s="217">
        <v>259574.27222222224</v>
      </c>
      <c r="H100" s="171"/>
      <c r="I100" s="88">
        <f t="shared" si="4"/>
        <v>259574.27222222224</v>
      </c>
      <c r="J100" s="163">
        <f t="shared" si="7"/>
        <v>0</v>
      </c>
      <c r="K100" s="203">
        <v>259574.27222222224</v>
      </c>
      <c r="L100" s="155">
        <f>IF(J100=1,SUM($J$6:J100),0)</f>
        <v>0</v>
      </c>
      <c r="M100" s="155">
        <f>IF(K100=1,SUM($K$6:K100),0)</f>
        <v>0</v>
      </c>
      <c r="N100" s="165">
        <f t="shared" si="9"/>
        <v>0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22</v>
      </c>
      <c r="C101" s="109" t="s">
        <v>53</v>
      </c>
      <c r="D101" s="215" t="s">
        <v>47</v>
      </c>
      <c r="E101" s="216" t="s">
        <v>8</v>
      </c>
      <c r="F101" s="177">
        <v>5918293.4066666672</v>
      </c>
      <c r="G101" s="217">
        <v>5918293.4066666672</v>
      </c>
      <c r="H101" s="171"/>
      <c r="I101" s="88">
        <f t="shared" ref="I101:I165" si="11">IF($I$5=$G$4,G101,(IF($I$5=$F$4,F101,0)))</f>
        <v>5918293.4066666672</v>
      </c>
      <c r="J101" s="163">
        <f t="shared" si="7"/>
        <v>0</v>
      </c>
      <c r="K101" s="203">
        <v>5918293.4066666672</v>
      </c>
      <c r="L101" s="155">
        <f>IF(J101=1,SUM($J$6:J101),0)</f>
        <v>0</v>
      </c>
      <c r="M101" s="155">
        <f>IF(K101=1,SUM($K$6:K101),0)</f>
        <v>0</v>
      </c>
      <c r="N101" s="165">
        <f t="shared" si="9"/>
        <v>0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23</v>
      </c>
      <c r="C102" s="109" t="s">
        <v>54</v>
      </c>
      <c r="D102" s="215" t="s">
        <v>47</v>
      </c>
      <c r="E102" s="216" t="s">
        <v>8</v>
      </c>
      <c r="F102" s="177">
        <v>7304865.0047999993</v>
      </c>
      <c r="G102" s="217">
        <v>7304865.0047999993</v>
      </c>
      <c r="H102" s="171"/>
      <c r="I102" s="88">
        <f t="shared" si="11"/>
        <v>7304865.0047999993</v>
      </c>
      <c r="J102" s="163">
        <f t="shared" si="7"/>
        <v>0</v>
      </c>
      <c r="K102" s="203">
        <v>7304865.0047999993</v>
      </c>
      <c r="L102" s="155">
        <f>IF(J102=1,SUM($J$6:J102),0)</f>
        <v>0</v>
      </c>
      <c r="M102" s="155">
        <f>IF(K102=1,SUM($K$6:K102),0)</f>
        <v>0</v>
      </c>
      <c r="N102" s="165">
        <f t="shared" si="9"/>
        <v>0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24</v>
      </c>
      <c r="C103" s="109" t="s">
        <v>41</v>
      </c>
      <c r="D103" s="215" t="s">
        <v>47</v>
      </c>
      <c r="E103" s="216" t="s">
        <v>8</v>
      </c>
      <c r="F103" s="177">
        <v>7575415.5605333354</v>
      </c>
      <c r="G103" s="217">
        <v>7575415.5605333354</v>
      </c>
      <c r="H103" s="171"/>
      <c r="I103" s="88">
        <f t="shared" si="11"/>
        <v>7575415.5605333354</v>
      </c>
      <c r="J103" s="163">
        <f t="shared" si="7"/>
        <v>0</v>
      </c>
      <c r="K103" s="203">
        <v>7575415.5605333354</v>
      </c>
      <c r="L103" s="155">
        <f>IF(J103=1,SUM($J$6:J103),0)</f>
        <v>0</v>
      </c>
      <c r="M103" s="155">
        <f>IF(K103=1,SUM($K$6:K103),0)</f>
        <v>0</v>
      </c>
      <c r="N103" s="165">
        <f t="shared" si="9"/>
        <v>0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25</v>
      </c>
      <c r="C104" s="109" t="s">
        <v>55</v>
      </c>
      <c r="D104" s="215" t="s">
        <v>47</v>
      </c>
      <c r="E104" s="216" t="s">
        <v>8</v>
      </c>
      <c r="F104" s="177">
        <v>7034314.449066666</v>
      </c>
      <c r="G104" s="217">
        <v>7034314.449066666</v>
      </c>
      <c r="H104" s="171"/>
      <c r="I104" s="88">
        <f t="shared" si="11"/>
        <v>7034314.449066666</v>
      </c>
      <c r="J104" s="163">
        <f t="shared" si="7"/>
        <v>0</v>
      </c>
      <c r="K104" s="203">
        <v>7034314.449066666</v>
      </c>
      <c r="L104" s="155">
        <f>IF(J104=1,SUM($J$6:J104),0)</f>
        <v>0</v>
      </c>
      <c r="M104" s="155">
        <f>IF(K104=1,SUM($K$6:K104),0)</f>
        <v>0</v>
      </c>
      <c r="N104" s="165">
        <f t="shared" si="9"/>
        <v>0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26</v>
      </c>
      <c r="C105" s="196" t="s">
        <v>1445</v>
      </c>
      <c r="D105" s="215" t="s">
        <v>47</v>
      </c>
      <c r="E105" s="216" t="s">
        <v>14</v>
      </c>
      <c r="F105" s="177">
        <v>10475860</v>
      </c>
      <c r="G105" s="217">
        <v>10270090</v>
      </c>
      <c r="H105" s="171"/>
      <c r="I105" s="88">
        <f t="shared" si="11"/>
        <v>10270090</v>
      </c>
      <c r="J105" s="163">
        <f t="shared" si="7"/>
        <v>0</v>
      </c>
      <c r="K105" s="203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27</v>
      </c>
      <c r="C106" s="196" t="s">
        <v>1446</v>
      </c>
      <c r="D106" s="215" t="s">
        <v>47</v>
      </c>
      <c r="E106" s="216" t="s">
        <v>14</v>
      </c>
      <c r="F106" s="177">
        <v>9152100</v>
      </c>
      <c r="G106" s="217">
        <v>8972560</v>
      </c>
      <c r="H106" s="171"/>
      <c r="I106" s="88">
        <f t="shared" si="11"/>
        <v>8972560</v>
      </c>
      <c r="J106" s="163">
        <f t="shared" si="7"/>
        <v>0</v>
      </c>
      <c r="K106" s="203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28</v>
      </c>
      <c r="C107" s="196" t="s">
        <v>1447</v>
      </c>
      <c r="D107" s="215" t="s">
        <v>47</v>
      </c>
      <c r="E107" s="216" t="s">
        <v>14</v>
      </c>
      <c r="F107" s="177">
        <v>11193980</v>
      </c>
      <c r="G107" s="217">
        <v>10973865</v>
      </c>
      <c r="H107" s="171"/>
      <c r="I107" s="88">
        <f>IF($I$5=$G$4,G107,(IF($I$5=$F$4,F107,0)))</f>
        <v>10973865</v>
      </c>
      <c r="J107" s="163">
        <f>IF(D107="MDU-KD",1,0)</f>
        <v>0</v>
      </c>
      <c r="K107" s="203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29</v>
      </c>
      <c r="C108" s="196" t="s">
        <v>1448</v>
      </c>
      <c r="D108" s="215" t="s">
        <v>47</v>
      </c>
      <c r="E108" s="216" t="s">
        <v>14</v>
      </c>
      <c r="F108" s="177">
        <v>12875140</v>
      </c>
      <c r="G108" s="217">
        <v>12622540</v>
      </c>
      <c r="H108" s="171"/>
      <c r="I108" s="88">
        <f t="shared" si="11"/>
        <v>12622540</v>
      </c>
      <c r="J108" s="163">
        <f t="shared" si="7"/>
        <v>0</v>
      </c>
      <c r="K108" s="203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/>
      <c r="C109" s="109"/>
      <c r="D109" s="215"/>
      <c r="E109" s="216"/>
      <c r="F109" s="177"/>
      <c r="G109" s="217"/>
      <c r="H109" s="171"/>
      <c r="I109" s="88">
        <f t="shared" si="11"/>
        <v>0</v>
      </c>
      <c r="J109" s="163">
        <f t="shared" si="7"/>
        <v>0</v>
      </c>
      <c r="K109" s="155">
        <f t="shared" si="8"/>
        <v>0</v>
      </c>
      <c r="L109" s="155">
        <f>IF(J109=1,SUM($J$6:J109),0)</f>
        <v>0</v>
      </c>
      <c r="M109" s="155">
        <f>IF(K109=1,SUM($K$6:K109),0)</f>
        <v>0</v>
      </c>
      <c r="N109" s="165">
        <f t="shared" si="9"/>
        <v>0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95"/>
      <c r="C110" s="109"/>
      <c r="D110" s="215" t="s">
        <v>50</v>
      </c>
      <c r="E110" s="216"/>
      <c r="F110" s="177">
        <v>0</v>
      </c>
      <c r="G110" s="217"/>
      <c r="H110" s="171"/>
      <c r="I110" s="88">
        <f t="shared" si="11"/>
        <v>0</v>
      </c>
      <c r="J110" s="163">
        <f t="shared" si="7"/>
        <v>0</v>
      </c>
      <c r="K110" s="155">
        <f t="shared" si="8"/>
        <v>0</v>
      </c>
      <c r="L110" s="155">
        <f>IF(J110=1,SUM($J$6:J110),0)</f>
        <v>0</v>
      </c>
      <c r="M110" s="155">
        <f>IF(K110=1,SUM($K$6:K110),0)</f>
        <v>0</v>
      </c>
      <c r="N110" s="165">
        <f t="shared" si="9"/>
        <v>0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95" t="s">
        <v>527</v>
      </c>
      <c r="C111" s="109" t="s">
        <v>1241</v>
      </c>
      <c r="D111" s="215" t="s">
        <v>50</v>
      </c>
      <c r="E111" s="216"/>
      <c r="F111" s="177">
        <v>0</v>
      </c>
      <c r="G111" s="217"/>
      <c r="H111" s="171"/>
      <c r="I111" s="88">
        <f t="shared" si="11"/>
        <v>0</v>
      </c>
      <c r="J111" s="163">
        <f t="shared" si="7"/>
        <v>0</v>
      </c>
      <c r="K111" s="155">
        <f t="shared" si="8"/>
        <v>0</v>
      </c>
      <c r="L111" s="155">
        <f>IF(J111=1,SUM($J$6:J111),0)</f>
        <v>0</v>
      </c>
      <c r="M111" s="155">
        <f>IF(K111=1,SUM($K$6:K111),0)</f>
        <v>0</v>
      </c>
      <c r="N111" s="165">
        <f t="shared" si="9"/>
        <v>0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95">
        <v>1</v>
      </c>
      <c r="C112" s="109" t="s">
        <v>1242</v>
      </c>
      <c r="D112" s="215" t="s">
        <v>47</v>
      </c>
      <c r="E112" s="216" t="s">
        <v>14</v>
      </c>
      <c r="F112" s="177">
        <v>0</v>
      </c>
      <c r="G112" s="217"/>
      <c r="H112" s="171"/>
      <c r="I112" s="88">
        <f t="shared" si="11"/>
        <v>0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201227063.79893059</v>
      </c>
      <c r="N112" s="165">
        <f t="shared" si="9"/>
        <v>201227063.79893059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5">
        <v>2</v>
      </c>
      <c r="C113" s="109" t="s">
        <v>1052</v>
      </c>
      <c r="D113" s="215" t="s">
        <v>46</v>
      </c>
      <c r="E113" s="216" t="s">
        <v>528</v>
      </c>
      <c r="F113" s="177">
        <v>14592920</v>
      </c>
      <c r="G113" s="217">
        <v>16002920</v>
      </c>
      <c r="H113" s="171"/>
      <c r="I113" s="88">
        <f t="shared" si="11"/>
        <v>16002920</v>
      </c>
      <c r="J113" s="163">
        <f t="shared" si="7"/>
        <v>1</v>
      </c>
      <c r="K113" s="155">
        <f t="shared" si="8"/>
        <v>0</v>
      </c>
      <c r="L113" s="155">
        <f>IF(J113=1,SUM($J$6:J113),0)</f>
        <v>79</v>
      </c>
      <c r="M113" s="155">
        <f>IF(K113=1,SUM($K$6:K113),0)</f>
        <v>0</v>
      </c>
      <c r="N113" s="165">
        <f t="shared" si="9"/>
        <v>79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5">
        <v>3</v>
      </c>
      <c r="C114" s="197" t="s">
        <v>1053</v>
      </c>
      <c r="D114" s="215" t="s">
        <v>46</v>
      </c>
      <c r="E114" s="216" t="s">
        <v>528</v>
      </c>
      <c r="F114" s="177">
        <v>17792920</v>
      </c>
      <c r="G114" s="217">
        <v>18311920</v>
      </c>
      <c r="H114" s="171"/>
      <c r="I114" s="88">
        <f t="shared" si="11"/>
        <v>18311920</v>
      </c>
      <c r="J114" s="163">
        <f t="shared" si="7"/>
        <v>1</v>
      </c>
      <c r="K114" s="155">
        <f t="shared" si="8"/>
        <v>0</v>
      </c>
      <c r="L114" s="155">
        <f>IF(J114=1,SUM($J$6:J114),0)</f>
        <v>80</v>
      </c>
      <c r="M114" s="155">
        <f>IF(K114=1,SUM($K$6:K114),0)</f>
        <v>0</v>
      </c>
      <c r="N114" s="165">
        <f t="shared" si="9"/>
        <v>80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5">
        <v>4</v>
      </c>
      <c r="C115" s="109" t="s">
        <v>1054</v>
      </c>
      <c r="D115" s="215" t="s">
        <v>46</v>
      </c>
      <c r="E115" s="216" t="s">
        <v>528</v>
      </c>
      <c r="F115" s="177">
        <v>77216150</v>
      </c>
      <c r="G115" s="217">
        <v>79514150</v>
      </c>
      <c r="H115" s="171"/>
      <c r="I115" s="88">
        <f t="shared" si="11"/>
        <v>79514150</v>
      </c>
      <c r="J115" s="163">
        <f t="shared" si="7"/>
        <v>1</v>
      </c>
      <c r="K115" s="155">
        <f t="shared" si="8"/>
        <v>0</v>
      </c>
      <c r="L115" s="155">
        <f>IF(J115=1,SUM($J$6:J115),0)</f>
        <v>81</v>
      </c>
      <c r="M115" s="155">
        <f>IF(K115=1,SUM($K$6:K115),0)</f>
        <v>0</v>
      </c>
      <c r="N115" s="165">
        <f t="shared" si="9"/>
        <v>81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5">
        <v>5</v>
      </c>
      <c r="C116" s="109" t="s">
        <v>1055</v>
      </c>
      <c r="D116" s="215" t="s">
        <v>46</v>
      </c>
      <c r="E116" s="216" t="s">
        <v>528</v>
      </c>
      <c r="F116" s="177">
        <v>46492920</v>
      </c>
      <c r="G116" s="217">
        <v>46492920</v>
      </c>
      <c r="H116" s="171"/>
      <c r="I116" s="88">
        <f t="shared" si="11"/>
        <v>46492920</v>
      </c>
      <c r="J116" s="163">
        <f t="shared" si="7"/>
        <v>1</v>
      </c>
      <c r="K116" s="155">
        <f t="shared" si="8"/>
        <v>0</v>
      </c>
      <c r="L116" s="155">
        <f>IF(J116=1,SUM($J$6:J116),0)</f>
        <v>82</v>
      </c>
      <c r="M116" s="155">
        <f>IF(K116=1,SUM($K$6:K116),0)</f>
        <v>0</v>
      </c>
      <c r="N116" s="165">
        <f t="shared" si="9"/>
        <v>82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5">
        <v>6</v>
      </c>
      <c r="C117" s="109" t="s">
        <v>1056</v>
      </c>
      <c r="D117" s="215" t="s">
        <v>46</v>
      </c>
      <c r="E117" s="216" t="s">
        <v>528</v>
      </c>
      <c r="F117" s="177">
        <v>229416150</v>
      </c>
      <c r="G117" s="217">
        <v>229416150</v>
      </c>
      <c r="H117" s="171"/>
      <c r="I117" s="88">
        <f t="shared" si="11"/>
        <v>229416150</v>
      </c>
      <c r="J117" s="163">
        <f t="shared" si="7"/>
        <v>1</v>
      </c>
      <c r="K117" s="155">
        <f t="shared" si="8"/>
        <v>0</v>
      </c>
      <c r="L117" s="155">
        <f>IF(J117=1,SUM($J$6:J117),0)</f>
        <v>83</v>
      </c>
      <c r="M117" s="155">
        <f>IF(K117=1,SUM($K$6:K117),0)</f>
        <v>0</v>
      </c>
      <c r="N117" s="165">
        <f t="shared" si="9"/>
        <v>83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5">
        <v>7</v>
      </c>
      <c r="C118" s="109" t="s">
        <v>1240</v>
      </c>
      <c r="D118" s="215" t="s">
        <v>46</v>
      </c>
      <c r="E118" s="216" t="s">
        <v>528</v>
      </c>
      <c r="F118" s="177">
        <v>46425420</v>
      </c>
      <c r="G118" s="217">
        <v>46425420</v>
      </c>
      <c r="H118" s="171"/>
      <c r="I118" s="88">
        <f>IF($I$5=$G$4,G118,(IF($I$5=$F$4,F118,0)))</f>
        <v>46425420</v>
      </c>
      <c r="J118" s="163">
        <f t="shared" si="7"/>
        <v>1</v>
      </c>
      <c r="K118" s="155">
        <f t="shared" si="8"/>
        <v>0</v>
      </c>
      <c r="L118" s="155">
        <f>IF(J118=1,SUM($J$6:J118),0)</f>
        <v>84</v>
      </c>
      <c r="M118" s="155">
        <f>IF(K118=1,SUM($K$6:K118),0)</f>
        <v>0</v>
      </c>
      <c r="N118" s="165">
        <f t="shared" si="9"/>
        <v>84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5"/>
      <c r="C119" s="196" t="s">
        <v>1449</v>
      </c>
      <c r="D119" s="215" t="s">
        <v>50</v>
      </c>
      <c r="E119" s="216"/>
      <c r="F119" s="177">
        <v>0</v>
      </c>
      <c r="G119" s="217"/>
      <c r="H119" s="171"/>
      <c r="I119" s="88">
        <f>IF($I$5=$G$4,G119,(IF($I$5=$F$4,F119,0)))</f>
        <v>0</v>
      </c>
      <c r="J119" s="163">
        <f t="shared" si="7"/>
        <v>0</v>
      </c>
      <c r="K119" s="155">
        <f t="shared" si="8"/>
        <v>0</v>
      </c>
      <c r="L119" s="155">
        <f>IF(J119=1,SUM($J$6:J119),0)</f>
        <v>0</v>
      </c>
      <c r="M119" s="155">
        <f>IF(K119=1,SUM($K$6:K119),0)</f>
        <v>0</v>
      </c>
      <c r="N119" s="165">
        <f t="shared" si="9"/>
        <v>0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5">
        <v>8</v>
      </c>
      <c r="C120" s="197" t="s">
        <v>1450</v>
      </c>
      <c r="D120" s="215" t="s">
        <v>46</v>
      </c>
      <c r="E120" s="216" t="s">
        <v>528</v>
      </c>
      <c r="F120" s="177">
        <v>211300000</v>
      </c>
      <c r="G120" s="217">
        <v>241300000</v>
      </c>
      <c r="H120" s="171"/>
      <c r="I120" s="88">
        <f>IF($I$5=$G$4,G120,(IF($I$5=$F$4,F120,0)))</f>
        <v>241300000</v>
      </c>
      <c r="J120" s="163">
        <f t="shared" si="7"/>
        <v>1</v>
      </c>
      <c r="K120" s="155">
        <f t="shared" si="8"/>
        <v>0</v>
      </c>
      <c r="L120" s="155">
        <f>IF(J120=1,SUM($J$6:J120),0)</f>
        <v>85</v>
      </c>
      <c r="M120" s="155">
        <f>IF(K120=1,SUM($K$6:K120),0)</f>
        <v>0</v>
      </c>
      <c r="N120" s="165">
        <f t="shared" si="9"/>
        <v>85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5">
        <v>9</v>
      </c>
      <c r="C121" s="197" t="s">
        <v>1451</v>
      </c>
      <c r="D121" s="215" t="s">
        <v>46</v>
      </c>
      <c r="E121" s="216" t="s">
        <v>14</v>
      </c>
      <c r="F121" s="177">
        <v>42700000</v>
      </c>
      <c r="G121" s="217">
        <v>42499000</v>
      </c>
      <c r="H121" s="171"/>
      <c r="I121" s="88">
        <f t="shared" si="11"/>
        <v>42499000</v>
      </c>
      <c r="J121" s="163">
        <f t="shared" si="7"/>
        <v>1</v>
      </c>
      <c r="K121" s="155">
        <f t="shared" si="8"/>
        <v>0</v>
      </c>
      <c r="L121" s="155">
        <f>IF(J121=1,SUM($J$6:J121),0)</f>
        <v>86</v>
      </c>
      <c r="M121" s="155">
        <f>IF(K121=1,SUM($K$6:K121),0)</f>
        <v>0</v>
      </c>
      <c r="N121" s="165">
        <f t="shared" si="9"/>
        <v>86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5"/>
      <c r="C122" s="109"/>
      <c r="D122" s="215"/>
      <c r="E122" s="216"/>
      <c r="F122" s="177"/>
      <c r="G122" s="217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5" t="s">
        <v>529</v>
      </c>
      <c r="C123" s="109" t="s">
        <v>530</v>
      </c>
      <c r="D123" s="215" t="s">
        <v>50</v>
      </c>
      <c r="E123" s="216"/>
      <c r="F123" s="177">
        <v>0</v>
      </c>
      <c r="G123" s="217"/>
      <c r="H123" s="172"/>
      <c r="I123" s="88">
        <f t="shared" si="11"/>
        <v>0</v>
      </c>
      <c r="J123" s="163">
        <f t="shared" si="7"/>
        <v>0</v>
      </c>
      <c r="K123" s="155">
        <f t="shared" si="8"/>
        <v>0</v>
      </c>
      <c r="L123" s="155">
        <f>IF(J123=1,SUM($J$6:J123),0)</f>
        <v>0</v>
      </c>
      <c r="M123" s="155">
        <f>IF(K123=1,SUM($K$6:K123),0)</f>
        <v>0</v>
      </c>
      <c r="N123" s="165">
        <f t="shared" si="9"/>
        <v>0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5">
        <v>1</v>
      </c>
      <c r="C124" s="109" t="s">
        <v>531</v>
      </c>
      <c r="D124" s="215" t="s">
        <v>46</v>
      </c>
      <c r="E124" s="216" t="s">
        <v>528</v>
      </c>
      <c r="F124" s="177">
        <v>104904830</v>
      </c>
      <c r="G124" s="217">
        <v>126104830</v>
      </c>
      <c r="H124" s="172"/>
      <c r="I124" s="88">
        <f t="shared" si="11"/>
        <v>126104830</v>
      </c>
      <c r="J124" s="163">
        <f t="shared" si="7"/>
        <v>1</v>
      </c>
      <c r="K124" s="155">
        <f t="shared" si="8"/>
        <v>0</v>
      </c>
      <c r="L124" s="155">
        <f>IF(J124=1,SUM($J$6:J124),0)</f>
        <v>87</v>
      </c>
      <c r="M124" s="155">
        <f>IF(K124=1,SUM($K$6:K124),0)</f>
        <v>0</v>
      </c>
      <c r="N124" s="165">
        <f t="shared" si="9"/>
        <v>87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5">
        <v>2</v>
      </c>
      <c r="C125" s="109" t="s">
        <v>532</v>
      </c>
      <c r="D125" s="215" t="s">
        <v>46</v>
      </c>
      <c r="E125" s="216" t="s">
        <v>528</v>
      </c>
      <c r="F125" s="177">
        <v>159004830</v>
      </c>
      <c r="G125" s="217">
        <v>191704830</v>
      </c>
      <c r="H125" s="172"/>
      <c r="I125" s="88">
        <f t="shared" si="11"/>
        <v>191704830</v>
      </c>
      <c r="J125" s="163">
        <f t="shared" si="7"/>
        <v>1</v>
      </c>
      <c r="K125" s="155">
        <f t="shared" si="8"/>
        <v>0</v>
      </c>
      <c r="L125" s="155">
        <f>IF(J125=1,SUM($J$6:J125),0)</f>
        <v>88</v>
      </c>
      <c r="M125" s="155">
        <f>IF(K125=1,SUM($K$6:K125),0)</f>
        <v>0</v>
      </c>
      <c r="N125" s="165">
        <f t="shared" si="9"/>
        <v>88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5">
        <v>3</v>
      </c>
      <c r="C126" s="109" t="s">
        <v>1186</v>
      </c>
      <c r="D126" s="215" t="s">
        <v>47</v>
      </c>
      <c r="E126" s="216" t="s">
        <v>528</v>
      </c>
      <c r="F126" s="177">
        <v>79200000</v>
      </c>
      <c r="G126" s="217">
        <v>79200000</v>
      </c>
      <c r="H126" s="172"/>
      <c r="I126" s="88">
        <f t="shared" si="11"/>
        <v>79200000</v>
      </c>
      <c r="J126" s="163">
        <f t="shared" si="7"/>
        <v>0</v>
      </c>
      <c r="K126" s="155">
        <f t="shared" si="8"/>
        <v>1</v>
      </c>
      <c r="L126" s="155">
        <f>IF(J126=1,SUM($J$6:J126),0)</f>
        <v>0</v>
      </c>
      <c r="M126" s="155">
        <f>IF(K126=1,SUM($K$6:K126),0)</f>
        <v>201227064.79893059</v>
      </c>
      <c r="N126" s="165">
        <f t="shared" si="9"/>
        <v>201227064.79893059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5">
        <v>4</v>
      </c>
      <c r="C127" s="109" t="s">
        <v>1187</v>
      </c>
      <c r="D127" s="215" t="s">
        <v>47</v>
      </c>
      <c r="E127" s="216" t="s">
        <v>14</v>
      </c>
      <c r="F127" s="177">
        <v>5975000</v>
      </c>
      <c r="G127" s="217">
        <v>5975000</v>
      </c>
      <c r="H127" s="172"/>
      <c r="I127" s="88">
        <f t="shared" si="11"/>
        <v>5975000</v>
      </c>
      <c r="J127" s="163">
        <f t="shared" si="7"/>
        <v>0</v>
      </c>
      <c r="K127" s="155">
        <f t="shared" si="8"/>
        <v>1</v>
      </c>
      <c r="L127" s="155">
        <f>IF(J127=1,SUM($J$6:J127),0)</f>
        <v>0</v>
      </c>
      <c r="M127" s="155">
        <f>IF(K127=1,SUM($K$6:K127),0)</f>
        <v>201227065.79893059</v>
      </c>
      <c r="N127" s="165">
        <f t="shared" si="9"/>
        <v>201227065.79893059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5">
        <v>5</v>
      </c>
      <c r="C128" s="109" t="s">
        <v>1188</v>
      </c>
      <c r="D128" s="215" t="s">
        <v>47</v>
      </c>
      <c r="E128" s="216" t="s">
        <v>24</v>
      </c>
      <c r="F128" s="177">
        <v>12500000</v>
      </c>
      <c r="G128" s="217">
        <v>12500000</v>
      </c>
      <c r="H128" s="172"/>
      <c r="I128" s="88">
        <f t="shared" si="11"/>
        <v>12500000</v>
      </c>
      <c r="J128" s="163">
        <f t="shared" si="7"/>
        <v>0</v>
      </c>
      <c r="K128" s="155">
        <f t="shared" si="8"/>
        <v>1</v>
      </c>
      <c r="L128" s="155">
        <f>IF(J128=1,SUM($J$6:J128),0)</f>
        <v>0</v>
      </c>
      <c r="M128" s="155">
        <f>IF(K128=1,SUM($K$6:K128),0)</f>
        <v>201227066.79893059</v>
      </c>
      <c r="N128" s="165">
        <f t="shared" si="9"/>
        <v>201227066.79893059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5"/>
      <c r="C129" s="109"/>
      <c r="D129" s="215" t="s">
        <v>50</v>
      </c>
      <c r="E129" s="216"/>
      <c r="F129" s="177">
        <v>0</v>
      </c>
      <c r="G129" s="217"/>
      <c r="H129" s="172"/>
      <c r="I129" s="88">
        <f t="shared" si="11"/>
        <v>0</v>
      </c>
      <c r="J129" s="163">
        <f t="shared" si="7"/>
        <v>0</v>
      </c>
      <c r="K129" s="155">
        <f t="shared" si="8"/>
        <v>0</v>
      </c>
      <c r="L129" s="155">
        <f>IF(J129=1,SUM($J$6:J129),0)</f>
        <v>0</v>
      </c>
      <c r="M129" s="155">
        <f>IF(K129=1,SUM($K$6:K129),0)</f>
        <v>0</v>
      </c>
      <c r="N129" s="165">
        <f t="shared" si="9"/>
        <v>0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5" t="s">
        <v>533</v>
      </c>
      <c r="C130" s="109" t="s">
        <v>534</v>
      </c>
      <c r="D130" s="215" t="s">
        <v>50</v>
      </c>
      <c r="E130" s="216"/>
      <c r="F130" s="177">
        <v>0</v>
      </c>
      <c r="G130" s="217"/>
      <c r="H130" s="172"/>
      <c r="I130" s="88">
        <f t="shared" si="11"/>
        <v>0</v>
      </c>
      <c r="J130" s="163">
        <f t="shared" si="7"/>
        <v>0</v>
      </c>
      <c r="K130" s="155">
        <f t="shared" si="8"/>
        <v>0</v>
      </c>
      <c r="L130" s="155">
        <f>IF(J130=1,SUM($J$6:J130),0)</f>
        <v>0</v>
      </c>
      <c r="M130" s="155">
        <f>IF(K130=1,SUM($K$6:K130),0)</f>
        <v>0</v>
      </c>
      <c r="N130" s="165">
        <f t="shared" si="9"/>
        <v>0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5">
        <v>1</v>
      </c>
      <c r="C131" s="109" t="s">
        <v>535</v>
      </c>
      <c r="D131" s="215" t="s">
        <v>46</v>
      </c>
      <c r="E131" s="216" t="s">
        <v>8</v>
      </c>
      <c r="F131" s="177">
        <v>18010100</v>
      </c>
      <c r="G131" s="217">
        <v>24998100</v>
      </c>
      <c r="H131" s="172"/>
      <c r="I131" s="88">
        <f t="shared" si="11"/>
        <v>24998100</v>
      </c>
      <c r="J131" s="163">
        <f t="shared" si="7"/>
        <v>1</v>
      </c>
      <c r="K131" s="155">
        <f t="shared" si="8"/>
        <v>0</v>
      </c>
      <c r="L131" s="155">
        <f>IF(J131=1,SUM($J$6:J131),0)</f>
        <v>89</v>
      </c>
      <c r="M131" s="155">
        <f>IF(K131=1,SUM($K$6:K131),0)</f>
        <v>0</v>
      </c>
      <c r="N131" s="165">
        <f t="shared" si="9"/>
        <v>89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5">
        <v>2</v>
      </c>
      <c r="C132" s="109" t="s">
        <v>1189</v>
      </c>
      <c r="D132" s="215" t="s">
        <v>46</v>
      </c>
      <c r="E132" s="216" t="s">
        <v>8</v>
      </c>
      <c r="F132" s="177">
        <v>20120100</v>
      </c>
      <c r="G132" s="217">
        <v>26746100</v>
      </c>
      <c r="H132" s="172"/>
      <c r="I132" s="88">
        <f t="shared" si="11"/>
        <v>26746100</v>
      </c>
      <c r="J132" s="163">
        <f t="shared" si="7"/>
        <v>1</v>
      </c>
      <c r="K132" s="155">
        <f t="shared" si="8"/>
        <v>0</v>
      </c>
      <c r="L132" s="155">
        <f>IF(J132=1,SUM($J$6:J132),0)</f>
        <v>90</v>
      </c>
      <c r="M132" s="155">
        <f>IF(K132=1,SUM($K$6:K132),0)</f>
        <v>0</v>
      </c>
      <c r="N132" s="165">
        <f t="shared" si="9"/>
        <v>90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5">
        <v>3</v>
      </c>
      <c r="C133" s="109" t="s">
        <v>1190</v>
      </c>
      <c r="D133" s="215" t="s">
        <v>46</v>
      </c>
      <c r="E133" s="216" t="s">
        <v>8</v>
      </c>
      <c r="F133" s="177">
        <v>24760800</v>
      </c>
      <c r="G133" s="217">
        <v>38097500</v>
      </c>
      <c r="H133" s="172"/>
      <c r="I133" s="88">
        <f t="shared" si="11"/>
        <v>38097500</v>
      </c>
      <c r="J133" s="163">
        <f t="shared" si="7"/>
        <v>1</v>
      </c>
      <c r="K133" s="155">
        <f t="shared" si="8"/>
        <v>0</v>
      </c>
      <c r="L133" s="155">
        <f>IF(J133=1,SUM($J$6:J133),0)</f>
        <v>91</v>
      </c>
      <c r="M133" s="155">
        <f>IF(K133=1,SUM($K$6:K133),0)</f>
        <v>0</v>
      </c>
      <c r="N133" s="165">
        <f t="shared" si="9"/>
        <v>91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5">
        <v>4</v>
      </c>
      <c r="C134" s="109" t="s">
        <v>1191</v>
      </c>
      <c r="D134" s="215" t="s">
        <v>46</v>
      </c>
      <c r="E134" s="216" t="s">
        <v>8</v>
      </c>
      <c r="F134" s="177">
        <v>30330800</v>
      </c>
      <c r="G134" s="217">
        <v>46697500</v>
      </c>
      <c r="H134" s="172"/>
      <c r="I134" s="88">
        <f t="shared" si="11"/>
        <v>46697500</v>
      </c>
      <c r="J134" s="163">
        <f t="shared" si="7"/>
        <v>1</v>
      </c>
      <c r="K134" s="155">
        <f t="shared" si="8"/>
        <v>0</v>
      </c>
      <c r="L134" s="155">
        <f>IF(J134=1,SUM($J$6:J134),0)</f>
        <v>92</v>
      </c>
      <c r="M134" s="155">
        <f>IF(K134=1,SUM($K$6:K134),0)</f>
        <v>0</v>
      </c>
      <c r="N134" s="165">
        <f t="shared" si="9"/>
        <v>92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5">
        <v>5</v>
      </c>
      <c r="C135" s="109" t="s">
        <v>1192</v>
      </c>
      <c r="D135" s="215" t="s">
        <v>46</v>
      </c>
      <c r="E135" s="216" t="s">
        <v>8</v>
      </c>
      <c r="F135" s="177">
        <v>37473100</v>
      </c>
      <c r="G135" s="217">
        <v>37473100</v>
      </c>
      <c r="H135" s="172"/>
      <c r="I135" s="88">
        <f t="shared" si="11"/>
        <v>37473100</v>
      </c>
      <c r="J135" s="163">
        <f t="shared" si="7"/>
        <v>1</v>
      </c>
      <c r="K135" s="155">
        <f t="shared" si="8"/>
        <v>0</v>
      </c>
      <c r="L135" s="155">
        <f>IF(J135=1,SUM($J$6:J135),0)</f>
        <v>93</v>
      </c>
      <c r="M135" s="155">
        <f>IF(K135=1,SUM($K$6:K135),0)</f>
        <v>0</v>
      </c>
      <c r="N135" s="165">
        <f t="shared" si="9"/>
        <v>93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5">
        <v>6</v>
      </c>
      <c r="C136" s="109" t="s">
        <v>1193</v>
      </c>
      <c r="D136" s="215" t="s">
        <v>46</v>
      </c>
      <c r="E136" s="216" t="s">
        <v>8</v>
      </c>
      <c r="F136" s="177">
        <v>21530100</v>
      </c>
      <c r="G136" s="217">
        <v>21530100</v>
      </c>
      <c r="H136" s="171"/>
      <c r="I136" s="88">
        <f t="shared" si="11"/>
        <v>21530100</v>
      </c>
      <c r="J136" s="163">
        <f t="shared" si="7"/>
        <v>1</v>
      </c>
      <c r="K136" s="155">
        <f t="shared" si="8"/>
        <v>0</v>
      </c>
      <c r="L136" s="155">
        <f>IF(J136=1,SUM($J$6:J136),0)</f>
        <v>94</v>
      </c>
      <c r="M136" s="155">
        <f>IF(K136=1,SUM($K$6:K136),0)</f>
        <v>0</v>
      </c>
      <c r="N136" s="165">
        <f t="shared" si="9"/>
        <v>94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5">
        <v>7</v>
      </c>
      <c r="C137" s="109" t="s">
        <v>1194</v>
      </c>
      <c r="D137" s="215" t="s">
        <v>46</v>
      </c>
      <c r="E137" s="216" t="s">
        <v>8</v>
      </c>
      <c r="F137" s="177">
        <v>31630800</v>
      </c>
      <c r="G137" s="217">
        <v>31630800</v>
      </c>
      <c r="H137" s="171"/>
      <c r="I137" s="88">
        <f t="shared" si="11"/>
        <v>31630800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95</v>
      </c>
      <c r="M137" s="155">
        <f>IF(K137=1,SUM($K$6:K137),0)</f>
        <v>0</v>
      </c>
      <c r="N137" s="165">
        <f t="shared" ref="N137:N200" si="14">IF(L137=0,M137,L137)</f>
        <v>95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5">
        <v>8</v>
      </c>
      <c r="C138" s="109" t="s">
        <v>1195</v>
      </c>
      <c r="D138" s="215" t="s">
        <v>46</v>
      </c>
      <c r="E138" s="216" t="s">
        <v>8</v>
      </c>
      <c r="F138" s="177">
        <v>32680800</v>
      </c>
      <c r="G138" s="217">
        <v>32680800</v>
      </c>
      <c r="H138" s="171"/>
      <c r="I138" s="88">
        <f t="shared" si="11"/>
        <v>32680800</v>
      </c>
      <c r="J138" s="163">
        <f t="shared" si="12"/>
        <v>1</v>
      </c>
      <c r="K138" s="155">
        <f t="shared" si="13"/>
        <v>0</v>
      </c>
      <c r="L138" s="155">
        <f>IF(J138=1,SUM($J$6:J138),0)</f>
        <v>96</v>
      </c>
      <c r="M138" s="155">
        <f>IF(K138=1,SUM($K$6:K138),0)</f>
        <v>0</v>
      </c>
      <c r="N138" s="165">
        <f t="shared" si="14"/>
        <v>96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5">
        <v>9</v>
      </c>
      <c r="C139" s="109" t="s">
        <v>1196</v>
      </c>
      <c r="D139" s="215" t="s">
        <v>46</v>
      </c>
      <c r="E139" s="216" t="s">
        <v>8</v>
      </c>
      <c r="F139" s="177">
        <v>37313100</v>
      </c>
      <c r="G139" s="217">
        <v>37313100</v>
      </c>
      <c r="H139" s="171"/>
      <c r="I139" s="88">
        <f t="shared" si="11"/>
        <v>37313100</v>
      </c>
      <c r="J139" s="163">
        <f t="shared" si="12"/>
        <v>1</v>
      </c>
      <c r="K139" s="155">
        <f t="shared" si="13"/>
        <v>0</v>
      </c>
      <c r="L139" s="155">
        <f>IF(J139=1,SUM($J$6:J139),0)</f>
        <v>97</v>
      </c>
      <c r="M139" s="155">
        <f>IF(K139=1,SUM($K$6:K139),0)</f>
        <v>0</v>
      </c>
      <c r="N139" s="165">
        <f t="shared" si="14"/>
        <v>97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5">
        <v>10</v>
      </c>
      <c r="C140" s="109" t="s">
        <v>1514</v>
      </c>
      <c r="D140" s="215" t="s">
        <v>46</v>
      </c>
      <c r="E140" s="216" t="s">
        <v>8</v>
      </c>
      <c r="F140" s="177">
        <v>63057400</v>
      </c>
      <c r="G140" s="217">
        <v>63057400</v>
      </c>
      <c r="H140" s="171"/>
      <c r="I140" s="88">
        <f t="shared" si="11"/>
        <v>63057400</v>
      </c>
      <c r="J140" s="163">
        <f t="shared" si="12"/>
        <v>1</v>
      </c>
      <c r="K140" s="155">
        <f t="shared" si="13"/>
        <v>0</v>
      </c>
      <c r="L140" s="155">
        <f>IF(J140=1,SUM($J$6:J140),0)</f>
        <v>98</v>
      </c>
      <c r="M140" s="155">
        <f>IF(K140=1,SUM($K$6:K140),0)</f>
        <v>0</v>
      </c>
      <c r="N140" s="165">
        <f t="shared" si="14"/>
        <v>98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5">
        <v>11</v>
      </c>
      <c r="C141" s="109" t="s">
        <v>1082</v>
      </c>
      <c r="D141" s="215" t="s">
        <v>46</v>
      </c>
      <c r="E141" s="216" t="s">
        <v>8</v>
      </c>
      <c r="F141" s="177">
        <v>10475860</v>
      </c>
      <c r="G141" s="217">
        <v>10475860</v>
      </c>
      <c r="H141" s="171"/>
      <c r="I141" s="88">
        <f t="shared" si="11"/>
        <v>10475860</v>
      </c>
      <c r="J141" s="163">
        <f t="shared" si="12"/>
        <v>1</v>
      </c>
      <c r="K141" s="155">
        <f t="shared" si="13"/>
        <v>0</v>
      </c>
      <c r="L141" s="155">
        <f>IF(J141=1,SUM($J$6:J141),0)</f>
        <v>99</v>
      </c>
      <c r="M141" s="155">
        <f>IF(K141=1,SUM($K$6:K141),0)</f>
        <v>0</v>
      </c>
      <c r="N141" s="165">
        <f t="shared" si="14"/>
        <v>99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5">
        <v>12</v>
      </c>
      <c r="C142" s="109" t="s">
        <v>1083</v>
      </c>
      <c r="D142" s="215" t="s">
        <v>46</v>
      </c>
      <c r="E142" s="216" t="s">
        <v>8</v>
      </c>
      <c r="F142" s="177">
        <v>9152100</v>
      </c>
      <c r="G142" s="217">
        <v>9152100</v>
      </c>
      <c r="H142" s="171"/>
      <c r="I142" s="88">
        <f t="shared" si="11"/>
        <v>9152100</v>
      </c>
      <c r="J142" s="163">
        <f t="shared" si="12"/>
        <v>1</v>
      </c>
      <c r="K142" s="155">
        <f t="shared" si="13"/>
        <v>0</v>
      </c>
      <c r="L142" s="155">
        <f>IF(J142=1,SUM($J$6:J142),0)</f>
        <v>100</v>
      </c>
      <c r="M142" s="155">
        <f>IF(K142=1,SUM($K$6:K142),0)</f>
        <v>0</v>
      </c>
      <c r="N142" s="165">
        <f t="shared" si="14"/>
        <v>100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5">
        <v>13</v>
      </c>
      <c r="C143" s="109" t="s">
        <v>1084</v>
      </c>
      <c r="D143" s="215" t="s">
        <v>46</v>
      </c>
      <c r="E143" s="216" t="s">
        <v>8</v>
      </c>
      <c r="F143" s="177">
        <v>11193980</v>
      </c>
      <c r="G143" s="217">
        <v>11193980</v>
      </c>
      <c r="H143" s="171"/>
      <c r="I143" s="88">
        <f t="shared" si="11"/>
        <v>11193980</v>
      </c>
      <c r="J143" s="163">
        <f t="shared" si="12"/>
        <v>1</v>
      </c>
      <c r="K143" s="155">
        <f t="shared" si="13"/>
        <v>0</v>
      </c>
      <c r="L143" s="155">
        <f>IF(J143=1,SUM($J$6:J143),0)</f>
        <v>101</v>
      </c>
      <c r="M143" s="155">
        <f>IF(K143=1,SUM($K$6:K143),0)</f>
        <v>0</v>
      </c>
      <c r="N143" s="165">
        <f t="shared" si="14"/>
        <v>101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5">
        <v>14</v>
      </c>
      <c r="C144" s="109" t="s">
        <v>1085</v>
      </c>
      <c r="D144" s="215" t="s">
        <v>46</v>
      </c>
      <c r="E144" s="216" t="s">
        <v>8</v>
      </c>
      <c r="F144" s="177">
        <v>12875140</v>
      </c>
      <c r="G144" s="217">
        <v>12875140</v>
      </c>
      <c r="H144" s="171"/>
      <c r="I144" s="88">
        <f t="shared" si="11"/>
        <v>12875140</v>
      </c>
      <c r="J144" s="163">
        <f t="shared" si="12"/>
        <v>1</v>
      </c>
      <c r="K144" s="155">
        <f t="shared" si="13"/>
        <v>0</v>
      </c>
      <c r="L144" s="155">
        <f>IF(J144=1,SUM($J$6:J144),0)</f>
        <v>102</v>
      </c>
      <c r="M144" s="155">
        <f>IF(K144=1,SUM($K$6:K144),0)</f>
        <v>0</v>
      </c>
      <c r="N144" s="165">
        <f t="shared" si="14"/>
        <v>102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5"/>
      <c r="C145" s="109"/>
      <c r="D145" s="215" t="s">
        <v>50</v>
      </c>
      <c r="E145" s="216"/>
      <c r="F145" s="177">
        <v>0</v>
      </c>
      <c r="G145" s="217"/>
      <c r="H145" s="171"/>
      <c r="I145" s="88">
        <f t="shared" si="11"/>
        <v>0</v>
      </c>
      <c r="J145" s="163">
        <f t="shared" si="12"/>
        <v>0</v>
      </c>
      <c r="K145" s="155">
        <f t="shared" si="13"/>
        <v>0</v>
      </c>
      <c r="L145" s="155">
        <f>IF(J145=1,SUM($J$6:J145),0)</f>
        <v>0</v>
      </c>
      <c r="M145" s="155">
        <f>IF(K145=1,SUM($K$6:K145),0)</f>
        <v>0</v>
      </c>
      <c r="N145" s="165">
        <f t="shared" si="14"/>
        <v>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5" t="s">
        <v>536</v>
      </c>
      <c r="C146" s="109" t="s">
        <v>537</v>
      </c>
      <c r="D146" s="215" t="s">
        <v>50</v>
      </c>
      <c r="E146" s="216"/>
      <c r="F146" s="177">
        <v>0</v>
      </c>
      <c r="G146" s="217"/>
      <c r="H146" s="171"/>
      <c r="I146" s="88">
        <f t="shared" si="11"/>
        <v>0</v>
      </c>
      <c r="J146" s="163">
        <f t="shared" si="12"/>
        <v>0</v>
      </c>
      <c r="K146" s="155">
        <f t="shared" si="13"/>
        <v>0</v>
      </c>
      <c r="L146" s="155">
        <f>IF(J146=1,SUM($J$6:J146),0)</f>
        <v>0</v>
      </c>
      <c r="M146" s="155">
        <f>IF(K146=1,SUM($K$6:K146),0)</f>
        <v>0</v>
      </c>
      <c r="N146" s="165">
        <f t="shared" si="14"/>
        <v>0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5">
        <v>1</v>
      </c>
      <c r="C147" s="109" t="s">
        <v>538</v>
      </c>
      <c r="D147" s="215" t="s">
        <v>46</v>
      </c>
      <c r="E147" s="216" t="s">
        <v>8</v>
      </c>
      <c r="F147" s="177">
        <v>848250</v>
      </c>
      <c r="G147" s="217">
        <v>848250</v>
      </c>
      <c r="H147" s="171"/>
      <c r="I147" s="88">
        <f t="shared" si="11"/>
        <v>848250</v>
      </c>
      <c r="J147" s="163">
        <f t="shared" si="12"/>
        <v>1</v>
      </c>
      <c r="K147" s="155">
        <f t="shared" si="13"/>
        <v>0</v>
      </c>
      <c r="L147" s="155">
        <f>IF(J147=1,SUM($J$6:J147),0)</f>
        <v>103</v>
      </c>
      <c r="M147" s="155">
        <f>IF(K147=1,SUM($K$6:K147),0)</f>
        <v>0</v>
      </c>
      <c r="N147" s="165">
        <f t="shared" si="14"/>
        <v>103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5">
        <v>2</v>
      </c>
      <c r="C148" s="109" t="s">
        <v>56</v>
      </c>
      <c r="D148" s="215" t="s">
        <v>47</v>
      </c>
      <c r="E148" s="216" t="s">
        <v>8</v>
      </c>
      <c r="F148" s="177">
        <v>17500</v>
      </c>
      <c r="G148" s="217">
        <v>17500</v>
      </c>
      <c r="H148" s="171"/>
      <c r="I148" s="88">
        <f t="shared" si="11"/>
        <v>17500</v>
      </c>
      <c r="J148" s="163">
        <f t="shared" si="12"/>
        <v>0</v>
      </c>
      <c r="K148" s="155">
        <f t="shared" si="13"/>
        <v>1</v>
      </c>
      <c r="L148" s="155">
        <f>IF(J148=1,SUM($J$6:J148),0)</f>
        <v>0</v>
      </c>
      <c r="M148" s="155">
        <f>IF(K148=1,SUM($K$6:K148),0)</f>
        <v>201227067.79893059</v>
      </c>
      <c r="N148" s="165">
        <f t="shared" si="14"/>
        <v>201227067.79893059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5">
        <v>3</v>
      </c>
      <c r="C149" s="109" t="s">
        <v>539</v>
      </c>
      <c r="D149" s="215" t="s">
        <v>47</v>
      </c>
      <c r="E149" s="216" t="s">
        <v>8</v>
      </c>
      <c r="F149" s="177">
        <v>17500</v>
      </c>
      <c r="G149" s="217">
        <v>17500</v>
      </c>
      <c r="H149" s="171"/>
      <c r="I149" s="88">
        <f t="shared" si="11"/>
        <v>17500</v>
      </c>
      <c r="J149" s="163">
        <f t="shared" si="12"/>
        <v>0</v>
      </c>
      <c r="K149" s="155">
        <f t="shared" si="13"/>
        <v>1</v>
      </c>
      <c r="L149" s="155">
        <f>IF(J149=1,SUM($J$6:J149),0)</f>
        <v>0</v>
      </c>
      <c r="M149" s="155">
        <f>IF(K149=1,SUM($K$6:K149),0)</f>
        <v>201227068.79893059</v>
      </c>
      <c r="N149" s="165">
        <f t="shared" si="14"/>
        <v>201227068.79893059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5">
        <v>4</v>
      </c>
      <c r="C150" s="109" t="s">
        <v>540</v>
      </c>
      <c r="D150" s="215" t="s">
        <v>47</v>
      </c>
      <c r="E150" s="216" t="s">
        <v>8</v>
      </c>
      <c r="F150" s="177">
        <v>17500</v>
      </c>
      <c r="G150" s="217">
        <v>17500</v>
      </c>
      <c r="H150" s="171"/>
      <c r="I150" s="88">
        <f t="shared" si="11"/>
        <v>17500</v>
      </c>
      <c r="J150" s="163">
        <f t="shared" si="12"/>
        <v>0</v>
      </c>
      <c r="K150" s="155">
        <f t="shared" si="13"/>
        <v>1</v>
      </c>
      <c r="L150" s="155">
        <f>IF(J150=1,SUM($J$6:J150),0)</f>
        <v>0</v>
      </c>
      <c r="M150" s="155">
        <f>IF(K150=1,SUM($K$6:K150),0)</f>
        <v>201227069.79893059</v>
      </c>
      <c r="N150" s="165">
        <f t="shared" si="14"/>
        <v>201227069.79893059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5">
        <v>5</v>
      </c>
      <c r="C151" s="109" t="s">
        <v>57</v>
      </c>
      <c r="D151" s="215" t="s">
        <v>47</v>
      </c>
      <c r="E151" s="216" t="s">
        <v>8</v>
      </c>
      <c r="F151" s="177">
        <v>17500</v>
      </c>
      <c r="G151" s="217">
        <v>18000</v>
      </c>
      <c r="H151" s="171"/>
      <c r="I151" s="88">
        <f t="shared" si="11"/>
        <v>18000</v>
      </c>
      <c r="J151" s="163">
        <f t="shared" si="12"/>
        <v>0</v>
      </c>
      <c r="K151" s="155">
        <f t="shared" si="13"/>
        <v>1</v>
      </c>
      <c r="L151" s="155">
        <f>IF(J151=1,SUM($J$6:J151),0)</f>
        <v>0</v>
      </c>
      <c r="M151" s="155">
        <f>IF(K151=1,SUM($K$6:K151),0)</f>
        <v>201227070.79893059</v>
      </c>
      <c r="N151" s="165">
        <f t="shared" si="14"/>
        <v>201227070.79893059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5">
        <v>6</v>
      </c>
      <c r="C152" s="109" t="s">
        <v>58</v>
      </c>
      <c r="D152" s="215" t="s">
        <v>47</v>
      </c>
      <c r="E152" s="216" t="s">
        <v>8</v>
      </c>
      <c r="F152" s="177">
        <v>17500</v>
      </c>
      <c r="G152" s="217">
        <v>18000</v>
      </c>
      <c r="H152" s="171"/>
      <c r="I152" s="88">
        <f t="shared" si="11"/>
        <v>18000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5">
        <v>7</v>
      </c>
      <c r="C153" s="109" t="s">
        <v>59</v>
      </c>
      <c r="D153" s="215" t="s">
        <v>47</v>
      </c>
      <c r="E153" s="216" t="s">
        <v>8</v>
      </c>
      <c r="F153" s="177">
        <v>17500</v>
      </c>
      <c r="G153" s="217">
        <v>18000</v>
      </c>
      <c r="H153" s="171"/>
      <c r="I153" s="88">
        <f t="shared" si="11"/>
        <v>18000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5">
        <v>8</v>
      </c>
      <c r="C154" s="109" t="s">
        <v>541</v>
      </c>
      <c r="D154" s="215" t="s">
        <v>47</v>
      </c>
      <c r="E154" s="216" t="s">
        <v>8</v>
      </c>
      <c r="F154" s="177">
        <v>17500</v>
      </c>
      <c r="G154" s="217">
        <v>18000</v>
      </c>
      <c r="H154" s="171"/>
      <c r="I154" s="88">
        <f t="shared" si="11"/>
        <v>18000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5">
        <v>9</v>
      </c>
      <c r="C155" s="109" t="s">
        <v>60</v>
      </c>
      <c r="D155" s="215" t="s">
        <v>47</v>
      </c>
      <c r="E155" s="216" t="s">
        <v>8</v>
      </c>
      <c r="F155" s="177">
        <v>17500</v>
      </c>
      <c r="G155" s="217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5">
        <v>10</v>
      </c>
      <c r="C156" s="109" t="s">
        <v>61</v>
      </c>
      <c r="D156" s="215" t="s">
        <v>47</v>
      </c>
      <c r="E156" s="216" t="s">
        <v>8</v>
      </c>
      <c r="F156" s="177">
        <v>17500</v>
      </c>
      <c r="G156" s="217">
        <v>20000</v>
      </c>
      <c r="H156" s="171"/>
      <c r="I156" s="88">
        <f t="shared" si="11"/>
        <v>20000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5">
        <v>11</v>
      </c>
      <c r="C157" s="109" t="s">
        <v>62</v>
      </c>
      <c r="D157" s="215" t="s">
        <v>47</v>
      </c>
      <c r="E157" s="216" t="s">
        <v>8</v>
      </c>
      <c r="F157" s="177">
        <v>22000</v>
      </c>
      <c r="G157" s="217">
        <v>23000</v>
      </c>
      <c r="H157" s="171"/>
      <c r="I157" s="88">
        <f t="shared" si="11"/>
        <v>23000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5">
        <v>12</v>
      </c>
      <c r="C158" s="109" t="s">
        <v>63</v>
      </c>
      <c r="D158" s="215" t="s">
        <v>47</v>
      </c>
      <c r="E158" s="216" t="s">
        <v>8</v>
      </c>
      <c r="F158" s="177">
        <v>22000</v>
      </c>
      <c r="G158" s="217">
        <v>23700</v>
      </c>
      <c r="H158" s="171"/>
      <c r="I158" s="88">
        <f t="shared" si="11"/>
        <v>23700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5">
        <v>13</v>
      </c>
      <c r="C159" s="109" t="s">
        <v>64</v>
      </c>
      <c r="D159" s="215" t="s">
        <v>47</v>
      </c>
      <c r="E159" s="216" t="s">
        <v>8</v>
      </c>
      <c r="F159" s="177">
        <v>32500</v>
      </c>
      <c r="G159" s="217">
        <v>32500</v>
      </c>
      <c r="H159" s="171"/>
      <c r="I159" s="88">
        <f t="shared" si="11"/>
        <v>32500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5">
        <v>14</v>
      </c>
      <c r="C160" s="109" t="s">
        <v>65</v>
      </c>
      <c r="D160" s="215" t="s">
        <v>47</v>
      </c>
      <c r="E160" s="216" t="s">
        <v>8</v>
      </c>
      <c r="F160" s="177">
        <v>32500</v>
      </c>
      <c r="G160" s="217">
        <v>32500</v>
      </c>
      <c r="H160" s="171"/>
      <c r="I160" s="88">
        <f t="shared" si="11"/>
        <v>32500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5">
        <v>15</v>
      </c>
      <c r="C161" s="109" t="s">
        <v>1452</v>
      </c>
      <c r="D161" s="215" t="s">
        <v>47</v>
      </c>
      <c r="E161" s="216" t="s">
        <v>8</v>
      </c>
      <c r="F161" s="177">
        <v>32500</v>
      </c>
      <c r="G161" s="217">
        <v>32500</v>
      </c>
      <c r="H161" s="171"/>
      <c r="I161" s="88">
        <f t="shared" si="11"/>
        <v>32500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5">
        <v>16</v>
      </c>
      <c r="C162" s="109" t="s">
        <v>1453</v>
      </c>
      <c r="D162" s="215" t="s">
        <v>47</v>
      </c>
      <c r="E162" s="216" t="s">
        <v>8</v>
      </c>
      <c r="F162" s="177">
        <v>32500</v>
      </c>
      <c r="G162" s="217">
        <v>32500</v>
      </c>
      <c r="H162" s="171"/>
      <c r="I162" s="88">
        <f t="shared" si="11"/>
        <v>32500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5">
        <v>17</v>
      </c>
      <c r="C163" s="109" t="s">
        <v>542</v>
      </c>
      <c r="D163" s="215" t="s">
        <v>47</v>
      </c>
      <c r="E163" s="216" t="s">
        <v>8</v>
      </c>
      <c r="F163" s="177">
        <v>35700</v>
      </c>
      <c r="G163" s="217">
        <v>35700</v>
      </c>
      <c r="H163" s="171"/>
      <c r="I163" s="88">
        <f t="shared" si="11"/>
        <v>35700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5">
        <v>18</v>
      </c>
      <c r="C164" s="109" t="s">
        <v>543</v>
      </c>
      <c r="D164" s="215" t="s">
        <v>47</v>
      </c>
      <c r="E164" s="216" t="s">
        <v>8</v>
      </c>
      <c r="F164" s="177">
        <v>38700</v>
      </c>
      <c r="G164" s="217">
        <v>38700</v>
      </c>
      <c r="H164" s="171"/>
      <c r="I164" s="88">
        <f t="shared" si="11"/>
        <v>38700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5">
        <v>19</v>
      </c>
      <c r="C165" s="109" t="s">
        <v>544</v>
      </c>
      <c r="D165" s="215" t="s">
        <v>47</v>
      </c>
      <c r="E165" s="216" t="s">
        <v>8</v>
      </c>
      <c r="F165" s="177">
        <v>38700</v>
      </c>
      <c r="G165" s="217">
        <v>38700</v>
      </c>
      <c r="H165" s="171"/>
      <c r="I165" s="88">
        <f t="shared" si="11"/>
        <v>38700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5">
        <v>20</v>
      </c>
      <c r="C166" s="109" t="s">
        <v>545</v>
      </c>
      <c r="D166" s="215" t="s">
        <v>47</v>
      </c>
      <c r="E166" s="216" t="s">
        <v>8</v>
      </c>
      <c r="F166" s="177">
        <v>38700</v>
      </c>
      <c r="G166" s="217">
        <v>38700</v>
      </c>
      <c r="H166" s="171"/>
      <c r="I166" s="88">
        <f t="shared" ref="I166:I206" si="16">IF($I$5=$G$4,G166,(IF($I$5=$F$4,F166,0)))</f>
        <v>38700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5">
        <v>21</v>
      </c>
      <c r="C167" s="109" t="s">
        <v>546</v>
      </c>
      <c r="D167" s="215" t="s">
        <v>47</v>
      </c>
      <c r="E167" s="216" t="s">
        <v>8</v>
      </c>
      <c r="F167" s="177">
        <v>38700</v>
      </c>
      <c r="G167" s="217">
        <v>38700</v>
      </c>
      <c r="H167" s="171"/>
      <c r="I167" s="88">
        <f t="shared" si="16"/>
        <v>38700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5">
        <v>22</v>
      </c>
      <c r="C168" s="109" t="s">
        <v>547</v>
      </c>
      <c r="D168" s="215" t="s">
        <v>47</v>
      </c>
      <c r="E168" s="216" t="s">
        <v>8</v>
      </c>
      <c r="F168" s="177">
        <v>51000</v>
      </c>
      <c r="G168" s="217">
        <v>51000</v>
      </c>
      <c r="H168" s="171"/>
      <c r="I168" s="88">
        <f t="shared" si="16"/>
        <v>51000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5">
        <v>23</v>
      </c>
      <c r="C169" s="109" t="s">
        <v>548</v>
      </c>
      <c r="D169" s="215" t="s">
        <v>47</v>
      </c>
      <c r="E169" s="216" t="s">
        <v>8</v>
      </c>
      <c r="F169" s="177">
        <v>94200</v>
      </c>
      <c r="G169" s="217">
        <v>94200</v>
      </c>
      <c r="H169" s="171"/>
      <c r="I169" s="88">
        <f t="shared" si="16"/>
        <v>94200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5">
        <v>24</v>
      </c>
      <c r="C170" s="109" t="s">
        <v>549</v>
      </c>
      <c r="D170" s="215" t="s">
        <v>47</v>
      </c>
      <c r="E170" s="216" t="s">
        <v>8</v>
      </c>
      <c r="F170" s="177">
        <v>119300</v>
      </c>
      <c r="G170" s="217">
        <v>119300</v>
      </c>
      <c r="H170" s="171"/>
      <c r="I170" s="88">
        <f t="shared" si="16"/>
        <v>119300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5">
        <v>25</v>
      </c>
      <c r="C171" s="109" t="s">
        <v>550</v>
      </c>
      <c r="D171" s="215" t="s">
        <v>47</v>
      </c>
      <c r="E171" s="216" t="s">
        <v>8</v>
      </c>
      <c r="F171" s="177">
        <v>432900</v>
      </c>
      <c r="G171" s="217">
        <v>432900</v>
      </c>
      <c r="H171" s="171"/>
      <c r="I171" s="88">
        <f t="shared" si="16"/>
        <v>432900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5">
        <v>26</v>
      </c>
      <c r="C172" s="109" t="s">
        <v>551</v>
      </c>
      <c r="D172" s="215" t="s">
        <v>47</v>
      </c>
      <c r="E172" s="216" t="s">
        <v>8</v>
      </c>
      <c r="F172" s="177">
        <v>56700</v>
      </c>
      <c r="G172" s="217">
        <v>56700</v>
      </c>
      <c r="H172" s="171"/>
      <c r="I172" s="88">
        <f t="shared" si="16"/>
        <v>56700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5">
        <v>27</v>
      </c>
      <c r="C173" s="109" t="s">
        <v>552</v>
      </c>
      <c r="D173" s="215" t="s">
        <v>47</v>
      </c>
      <c r="E173" s="216" t="s">
        <v>8</v>
      </c>
      <c r="F173" s="177">
        <v>68300</v>
      </c>
      <c r="G173" s="217">
        <v>68300</v>
      </c>
      <c r="H173" s="171"/>
      <c r="I173" s="88">
        <f t="shared" si="16"/>
        <v>68300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5">
        <v>28</v>
      </c>
      <c r="C174" s="109" t="s">
        <v>553</v>
      </c>
      <c r="D174" s="215" t="s">
        <v>47</v>
      </c>
      <c r="E174" s="216" t="s">
        <v>8</v>
      </c>
      <c r="F174" s="177">
        <v>116200</v>
      </c>
      <c r="G174" s="217">
        <v>116200</v>
      </c>
      <c r="H174" s="171"/>
      <c r="I174" s="88">
        <f t="shared" si="16"/>
        <v>116200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5">
        <v>29</v>
      </c>
      <c r="C175" s="109" t="s">
        <v>554</v>
      </c>
      <c r="D175" s="215" t="s">
        <v>47</v>
      </c>
      <c r="E175" s="216" t="s">
        <v>8</v>
      </c>
      <c r="F175" s="177">
        <v>183000</v>
      </c>
      <c r="G175" s="217">
        <v>183000</v>
      </c>
      <c r="H175" s="171"/>
      <c r="I175" s="88">
        <f t="shared" si="16"/>
        <v>183000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5">
        <v>30</v>
      </c>
      <c r="C176" s="109" t="s">
        <v>555</v>
      </c>
      <c r="D176" s="215" t="s">
        <v>47</v>
      </c>
      <c r="E176" s="216" t="s">
        <v>8</v>
      </c>
      <c r="F176" s="177">
        <v>271100</v>
      </c>
      <c r="G176" s="217">
        <v>271100</v>
      </c>
      <c r="H176" s="171"/>
      <c r="I176" s="88">
        <f t="shared" si="16"/>
        <v>271100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5">
        <v>31</v>
      </c>
      <c r="C177" s="109" t="s">
        <v>556</v>
      </c>
      <c r="D177" s="215" t="s">
        <v>47</v>
      </c>
      <c r="E177" s="216" t="s">
        <v>8</v>
      </c>
      <c r="F177" s="177">
        <v>669000</v>
      </c>
      <c r="G177" s="217">
        <v>669000</v>
      </c>
      <c r="H177" s="171"/>
      <c r="I177" s="88">
        <f t="shared" si="16"/>
        <v>669000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5">
        <v>32</v>
      </c>
      <c r="C178" s="109" t="s">
        <v>66</v>
      </c>
      <c r="D178" s="215" t="s">
        <v>47</v>
      </c>
      <c r="E178" s="216" t="s">
        <v>8</v>
      </c>
      <c r="F178" s="177">
        <v>37900</v>
      </c>
      <c r="G178" s="217">
        <v>37900</v>
      </c>
      <c r="H178" s="171"/>
      <c r="I178" s="88">
        <f t="shared" si="16"/>
        <v>37900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5"/>
      <c r="C179" s="109" t="s">
        <v>50</v>
      </c>
      <c r="D179" s="215" t="s">
        <v>50</v>
      </c>
      <c r="E179" s="216"/>
      <c r="F179" s="177">
        <v>0</v>
      </c>
      <c r="G179" s="217"/>
      <c r="H179" s="171"/>
      <c r="I179" s="88">
        <f t="shared" si="16"/>
        <v>0</v>
      </c>
      <c r="J179" s="163">
        <f t="shared" si="12"/>
        <v>0</v>
      </c>
      <c r="K179" s="155">
        <f t="shared" si="13"/>
        <v>0</v>
      </c>
      <c r="L179" s="155">
        <f>IF(J179=1,SUM($J$6:J179),0)</f>
        <v>0</v>
      </c>
      <c r="M179" s="155">
        <f>IF(K179=1,SUM($K$6:K179),0)</f>
        <v>0</v>
      </c>
      <c r="N179" s="165">
        <f t="shared" si="14"/>
        <v>0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5" t="s">
        <v>557</v>
      </c>
      <c r="C180" s="109" t="s">
        <v>1197</v>
      </c>
      <c r="D180" s="215" t="s">
        <v>50</v>
      </c>
      <c r="E180" s="216"/>
      <c r="F180" s="177">
        <v>0</v>
      </c>
      <c r="G180" s="217"/>
      <c r="H180" s="173"/>
      <c r="I180" s="88">
        <f t="shared" si="16"/>
        <v>0</v>
      </c>
      <c r="J180" s="163">
        <f t="shared" si="12"/>
        <v>0</v>
      </c>
      <c r="K180" s="155">
        <f t="shared" si="13"/>
        <v>0</v>
      </c>
      <c r="L180" s="155">
        <f>IF(J180=1,SUM($J$6:J180),0)</f>
        <v>0</v>
      </c>
      <c r="M180" s="155">
        <f>IF(K180=1,SUM($K$6:K180),0)</f>
        <v>0</v>
      </c>
      <c r="N180" s="165">
        <f t="shared" si="14"/>
        <v>0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5">
        <v>1</v>
      </c>
      <c r="C181" s="109" t="s">
        <v>558</v>
      </c>
      <c r="D181" s="215" t="s">
        <v>47</v>
      </c>
      <c r="E181" s="216" t="s">
        <v>24</v>
      </c>
      <c r="F181" s="177">
        <v>22685000</v>
      </c>
      <c r="G181" s="217">
        <v>22250000</v>
      </c>
      <c r="H181" s="171"/>
      <c r="I181" s="88">
        <f t="shared" si="16"/>
        <v>22250000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201227098.79893059</v>
      </c>
      <c r="N181" s="165">
        <f t="shared" si="14"/>
        <v>201227098.79893059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5">
        <v>2</v>
      </c>
      <c r="C182" s="109" t="s">
        <v>559</v>
      </c>
      <c r="D182" s="215" t="s">
        <v>46</v>
      </c>
      <c r="E182" s="216" t="s">
        <v>24</v>
      </c>
      <c r="F182" s="177">
        <v>81702000</v>
      </c>
      <c r="G182" s="217">
        <v>80895000</v>
      </c>
      <c r="H182" s="171"/>
      <c r="I182" s="88">
        <f t="shared" si="16"/>
        <v>80895000</v>
      </c>
      <c r="J182" s="163">
        <f t="shared" si="12"/>
        <v>1</v>
      </c>
      <c r="K182" s="155">
        <f t="shared" si="13"/>
        <v>0</v>
      </c>
      <c r="L182" s="155">
        <f>IF(J182=1,SUM($J$6:J182),0)</f>
        <v>104</v>
      </c>
      <c r="M182" s="155">
        <f>IF(K182=1,SUM($K$6:K182),0)</f>
        <v>0</v>
      </c>
      <c r="N182" s="165">
        <f t="shared" si="14"/>
        <v>104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5">
        <v>3</v>
      </c>
      <c r="C183" s="109" t="s">
        <v>1072</v>
      </c>
      <c r="D183" s="215" t="s">
        <v>46</v>
      </c>
      <c r="E183" s="216" t="s">
        <v>24</v>
      </c>
      <c r="F183" s="177">
        <v>172500000</v>
      </c>
      <c r="G183" s="217">
        <v>157800000</v>
      </c>
      <c r="H183" s="171"/>
      <c r="I183" s="88">
        <f t="shared" si="16"/>
        <v>157800000</v>
      </c>
      <c r="J183" s="163">
        <f t="shared" si="12"/>
        <v>1</v>
      </c>
      <c r="K183" s="155">
        <f t="shared" si="13"/>
        <v>0</v>
      </c>
      <c r="L183" s="155">
        <f>IF(J183=1,SUM($J$6:J183),0)</f>
        <v>105</v>
      </c>
      <c r="M183" s="155">
        <f>IF(K183=1,SUM($K$6:K183),0)</f>
        <v>0</v>
      </c>
      <c r="N183" s="165">
        <f t="shared" si="14"/>
        <v>105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5">
        <v>4</v>
      </c>
      <c r="C184" s="109" t="s">
        <v>560</v>
      </c>
      <c r="D184" s="215" t="s">
        <v>47</v>
      </c>
      <c r="E184" s="216" t="s">
        <v>24</v>
      </c>
      <c r="F184" s="177">
        <v>8595700</v>
      </c>
      <c r="G184" s="217">
        <v>8595700</v>
      </c>
      <c r="H184" s="171"/>
      <c r="I184" s="88">
        <f t="shared" si="16"/>
        <v>8595700</v>
      </c>
      <c r="J184" s="163">
        <f t="shared" si="12"/>
        <v>0</v>
      </c>
      <c r="K184" s="155">
        <f t="shared" si="13"/>
        <v>1</v>
      </c>
      <c r="L184" s="155">
        <f>IF(J184=1,SUM($J$6:J184),0)</f>
        <v>0</v>
      </c>
      <c r="M184" s="155">
        <f>IF(K184=1,SUM($K$6:K184),0)</f>
        <v>201227099.79893059</v>
      </c>
      <c r="N184" s="165">
        <f t="shared" si="14"/>
        <v>201227099.79893059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5"/>
      <c r="C185" s="109"/>
      <c r="D185" s="215" t="s">
        <v>50</v>
      </c>
      <c r="E185" s="216"/>
      <c r="F185" s="177">
        <v>0</v>
      </c>
      <c r="G185" s="217"/>
      <c r="H185" s="171"/>
      <c r="I185" s="88">
        <f t="shared" si="16"/>
        <v>0</v>
      </c>
      <c r="J185" s="163">
        <f t="shared" si="12"/>
        <v>0</v>
      </c>
      <c r="K185" s="155">
        <f t="shared" si="13"/>
        <v>0</v>
      </c>
      <c r="L185" s="155">
        <f>IF(J185=1,SUM($J$6:J185),0)</f>
        <v>0</v>
      </c>
      <c r="M185" s="155">
        <f>IF(K185=1,SUM($K$6:K185),0)</f>
        <v>0</v>
      </c>
      <c r="N185" s="165">
        <f t="shared" si="14"/>
        <v>0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5" t="s">
        <v>561</v>
      </c>
      <c r="C186" s="109" t="s">
        <v>562</v>
      </c>
      <c r="D186" s="215" t="s">
        <v>50</v>
      </c>
      <c r="E186" s="216"/>
      <c r="F186" s="177">
        <v>0</v>
      </c>
      <c r="G186" s="217"/>
      <c r="H186" s="171"/>
      <c r="I186" s="88">
        <f t="shared" si="16"/>
        <v>0</v>
      </c>
      <c r="J186" s="163">
        <f t="shared" si="12"/>
        <v>0</v>
      </c>
      <c r="K186" s="155">
        <f t="shared" si="13"/>
        <v>0</v>
      </c>
      <c r="L186" s="155">
        <f>IF(J186=1,SUM($J$6:J186),0)</f>
        <v>0</v>
      </c>
      <c r="M186" s="155">
        <f>IF(K186=1,SUM($K$6:K186),0)</f>
        <v>0</v>
      </c>
      <c r="N186" s="165">
        <f t="shared" si="14"/>
        <v>0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74">
        <v>1</v>
      </c>
      <c r="C187" s="109" t="s">
        <v>563</v>
      </c>
      <c r="D187" s="215" t="s">
        <v>46</v>
      </c>
      <c r="E187" s="216" t="s">
        <v>8</v>
      </c>
      <c r="F187" s="177">
        <v>648050</v>
      </c>
      <c r="G187" s="217">
        <v>648050</v>
      </c>
      <c r="H187" s="171"/>
      <c r="I187" s="88">
        <f t="shared" si="16"/>
        <v>648050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74">
        <v>2</v>
      </c>
      <c r="C188" s="109" t="s">
        <v>564</v>
      </c>
      <c r="D188" s="215" t="s">
        <v>46</v>
      </c>
      <c r="E188" s="216" t="s">
        <v>8</v>
      </c>
      <c r="F188" s="177">
        <v>670000</v>
      </c>
      <c r="G188" s="217">
        <v>674300</v>
      </c>
      <c r="H188" s="174"/>
      <c r="I188" s="88">
        <f t="shared" si="16"/>
        <v>674300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74">
        <v>3</v>
      </c>
      <c r="C189" s="109" t="s">
        <v>110</v>
      </c>
      <c r="D189" s="215" t="s">
        <v>47</v>
      </c>
      <c r="E189" s="216" t="s">
        <v>8</v>
      </c>
      <c r="F189" s="177">
        <v>42100</v>
      </c>
      <c r="G189" s="217">
        <v>42100</v>
      </c>
      <c r="H189" s="174"/>
      <c r="I189" s="88">
        <f t="shared" si="16"/>
        <v>42100</v>
      </c>
      <c r="J189" s="163">
        <f t="shared" si="12"/>
        <v>0</v>
      </c>
      <c r="K189" s="155">
        <f t="shared" si="13"/>
        <v>1</v>
      </c>
      <c r="L189" s="155">
        <f>IF(J189=1,SUM($J$6:J189),0)</f>
        <v>0</v>
      </c>
      <c r="M189" s="155">
        <f>IF(K189=1,SUM($K$6:K189),0)</f>
        <v>201227100.79893059</v>
      </c>
      <c r="N189" s="165">
        <f t="shared" si="14"/>
        <v>201227100.79893059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74">
        <v>4</v>
      </c>
      <c r="C190" s="109" t="s">
        <v>111</v>
      </c>
      <c r="D190" s="215" t="s">
        <v>47</v>
      </c>
      <c r="E190" s="216" t="s">
        <v>8</v>
      </c>
      <c r="F190" s="177">
        <v>42100</v>
      </c>
      <c r="G190" s="217">
        <v>42100</v>
      </c>
      <c r="H190" s="174"/>
      <c r="I190" s="88">
        <f t="shared" si="16"/>
        <v>42100</v>
      </c>
      <c r="J190" s="163">
        <f t="shared" si="12"/>
        <v>0</v>
      </c>
      <c r="K190" s="155">
        <f t="shared" si="13"/>
        <v>1</v>
      </c>
      <c r="L190" s="155">
        <f>IF(J190=1,SUM($J$6:J190),0)</f>
        <v>0</v>
      </c>
      <c r="M190" s="155">
        <f>IF(K190=1,SUM($K$6:K190),0)</f>
        <v>201227101.79893059</v>
      </c>
      <c r="N190" s="165">
        <f t="shared" si="14"/>
        <v>201227101.79893059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74">
        <v>5</v>
      </c>
      <c r="C191" s="109" t="s">
        <v>1086</v>
      </c>
      <c r="D191" s="215" t="s">
        <v>47</v>
      </c>
      <c r="E191" s="216" t="s">
        <v>8</v>
      </c>
      <c r="F191" s="177">
        <v>3800000</v>
      </c>
      <c r="G191" s="217">
        <v>3800000</v>
      </c>
      <c r="H191" s="174"/>
      <c r="I191" s="88">
        <f t="shared" si="16"/>
        <v>3800000</v>
      </c>
      <c r="J191" s="163">
        <f t="shared" si="12"/>
        <v>0</v>
      </c>
      <c r="K191" s="155">
        <f t="shared" si="13"/>
        <v>1</v>
      </c>
      <c r="L191" s="155">
        <f>IF(J191=1,SUM($J$6:J191),0)</f>
        <v>0</v>
      </c>
      <c r="M191" s="155">
        <f>IF(K191=1,SUM($K$6:K191),0)</f>
        <v>201227102.79893059</v>
      </c>
      <c r="N191" s="165">
        <f t="shared" si="14"/>
        <v>201227102.79893059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95"/>
      <c r="C192" s="109"/>
      <c r="D192" s="215" t="s">
        <v>50</v>
      </c>
      <c r="E192" s="216"/>
      <c r="F192" s="177">
        <v>0</v>
      </c>
      <c r="G192" s="217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95" t="s">
        <v>10</v>
      </c>
      <c r="C193" s="109" t="s">
        <v>619</v>
      </c>
      <c r="D193" s="215" t="s">
        <v>50</v>
      </c>
      <c r="E193" s="216"/>
      <c r="F193" s="177">
        <v>0</v>
      </c>
      <c r="G193" s="217"/>
      <c r="H193" s="174"/>
      <c r="I193" s="88">
        <f t="shared" si="16"/>
        <v>0</v>
      </c>
      <c r="J193" s="163">
        <f t="shared" si="12"/>
        <v>0</v>
      </c>
      <c r="K193" s="155">
        <f t="shared" si="13"/>
        <v>0</v>
      </c>
      <c r="L193" s="155">
        <f>IF(J193=1,SUM($J$6:J193),0)</f>
        <v>0</v>
      </c>
      <c r="M193" s="155">
        <f>IF(K193=1,SUM($K$6:K193),0)</f>
        <v>0</v>
      </c>
      <c r="N193" s="165">
        <f t="shared" si="14"/>
        <v>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1</v>
      </c>
      <c r="C194" s="109" t="s">
        <v>620</v>
      </c>
      <c r="D194" s="215" t="s">
        <v>47</v>
      </c>
      <c r="E194" s="216" t="s">
        <v>24</v>
      </c>
      <c r="F194" s="177">
        <v>280800000</v>
      </c>
      <c r="G194" s="217">
        <v>280800000</v>
      </c>
      <c r="H194" s="174"/>
      <c r="I194" s="88">
        <f t="shared" si="16"/>
        <v>280800000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2</v>
      </c>
      <c r="C195" s="109" t="s">
        <v>112</v>
      </c>
      <c r="D195" s="215" t="s">
        <v>47</v>
      </c>
      <c r="E195" s="216" t="s">
        <v>8</v>
      </c>
      <c r="F195" s="177">
        <v>34688200</v>
      </c>
      <c r="G195" s="217">
        <v>34688200</v>
      </c>
      <c r="H195" s="174"/>
      <c r="I195" s="88">
        <f>IF($I$5=$G$4,G195,(IF($I$5=$F$4,F195,0)))</f>
        <v>34688200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3</v>
      </c>
      <c r="C196" s="109" t="s">
        <v>113</v>
      </c>
      <c r="D196" s="215" t="s">
        <v>47</v>
      </c>
      <c r="E196" s="216" t="s">
        <v>8</v>
      </c>
      <c r="F196" s="177">
        <v>24774500</v>
      </c>
      <c r="G196" s="217">
        <v>24774500</v>
      </c>
      <c r="H196" s="171"/>
      <c r="I196" s="88">
        <f t="shared" si="16"/>
        <v>24774500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5"/>
      <c r="C197" s="109" t="s">
        <v>50</v>
      </c>
      <c r="D197" s="215" t="s">
        <v>50</v>
      </c>
      <c r="E197" s="216"/>
      <c r="F197" s="177">
        <v>0</v>
      </c>
      <c r="G197" s="217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5" t="s">
        <v>566</v>
      </c>
      <c r="C198" s="109" t="s">
        <v>565</v>
      </c>
      <c r="D198" s="215" t="s">
        <v>50</v>
      </c>
      <c r="E198" s="216"/>
      <c r="F198" s="177">
        <v>0</v>
      </c>
      <c r="G198" s="217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95">
        <v>1</v>
      </c>
      <c r="C199" s="109" t="s">
        <v>104</v>
      </c>
      <c r="D199" s="215" t="s">
        <v>47</v>
      </c>
      <c r="E199" s="216" t="s">
        <v>103</v>
      </c>
      <c r="F199" s="177">
        <v>2820850</v>
      </c>
      <c r="G199" s="217">
        <v>3036730</v>
      </c>
      <c r="H199" s="171"/>
      <c r="I199" s="88">
        <f t="shared" si="16"/>
        <v>3036730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1</v>
      </c>
      <c r="P199" s="155">
        <f>IF(O199=1,SUM($O$6:O199),0)</f>
        <v>1</v>
      </c>
    </row>
    <row r="200" spans="1:17" ht="15" customHeight="1">
      <c r="A200" s="15"/>
      <c r="B200" s="195">
        <v>2</v>
      </c>
      <c r="C200" s="109" t="s">
        <v>105</v>
      </c>
      <c r="D200" s="215" t="s">
        <v>47</v>
      </c>
      <c r="E200" s="218" t="s">
        <v>103</v>
      </c>
      <c r="F200" s="177">
        <v>3855403</v>
      </c>
      <c r="G200" s="217">
        <v>4137730</v>
      </c>
      <c r="H200" s="171"/>
      <c r="I200" s="88">
        <f t="shared" si="16"/>
        <v>4137730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1</v>
      </c>
      <c r="P200" s="155">
        <f>IF(O200=1,SUM($O$6:O200),0)</f>
        <v>2</v>
      </c>
      <c r="Q200" s="166"/>
    </row>
    <row r="201" spans="1:17" ht="15" customHeight="1">
      <c r="A201" s="15"/>
      <c r="B201" s="195">
        <v>3</v>
      </c>
      <c r="C201" s="109" t="s">
        <v>106</v>
      </c>
      <c r="D201" s="215" t="s">
        <v>47</v>
      </c>
      <c r="E201" s="216" t="s">
        <v>103</v>
      </c>
      <c r="F201" s="177">
        <v>4819615</v>
      </c>
      <c r="G201" s="217">
        <v>5206920</v>
      </c>
      <c r="H201" s="171"/>
      <c r="I201" s="88">
        <f t="shared" si="16"/>
        <v>5206920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1</v>
      </c>
      <c r="P201" s="155">
        <f>IF(O201=1,SUM($O$6:O201),0)</f>
        <v>3</v>
      </c>
      <c r="Q201" s="167"/>
    </row>
    <row r="202" spans="1:17" ht="15" customHeight="1">
      <c r="A202" s="15"/>
      <c r="B202" s="195">
        <v>4</v>
      </c>
      <c r="C202" s="109" t="s">
        <v>107</v>
      </c>
      <c r="D202" s="215" t="s">
        <v>47</v>
      </c>
      <c r="E202" s="216" t="s">
        <v>103</v>
      </c>
      <c r="F202" s="177">
        <v>5088934</v>
      </c>
      <c r="G202" s="217">
        <v>5453270</v>
      </c>
      <c r="H202" s="171"/>
      <c r="I202" s="88">
        <f>IF($I$5=$G$4,G202,(IF($I$5=$F$4,F202,0)))</f>
        <v>5453270</v>
      </c>
      <c r="J202" s="163">
        <f t="shared" si="17"/>
        <v>0</v>
      </c>
      <c r="K202" s="155">
        <f t="shared" si="18"/>
        <v>1</v>
      </c>
      <c r="L202" s="155">
        <f>IF(J202=1,SUM($J$6:J202),0)</f>
        <v>0</v>
      </c>
      <c r="M202" s="155">
        <f>IF(K202=1,SUM($K$6:K202),0)</f>
        <v>201227109.79893059</v>
      </c>
      <c r="N202" s="165">
        <f t="shared" si="19"/>
        <v>201227109.79893059</v>
      </c>
      <c r="O202" s="155">
        <f t="shared" si="20"/>
        <v>1</v>
      </c>
      <c r="P202" s="155">
        <f>IF(O202=1,SUM($O$6:O202),0)</f>
        <v>4</v>
      </c>
      <c r="Q202" s="166"/>
    </row>
    <row r="203" spans="1:17" ht="15" customHeight="1">
      <c r="A203" s="15"/>
      <c r="B203" s="195">
        <v>5</v>
      </c>
      <c r="C203" s="109" t="s">
        <v>108</v>
      </c>
      <c r="D203" s="215" t="s">
        <v>47</v>
      </c>
      <c r="E203" s="216" t="s">
        <v>103</v>
      </c>
      <c r="F203" s="177">
        <v>5944211</v>
      </c>
      <c r="G203" s="217">
        <v>6453770</v>
      </c>
      <c r="H203" s="171"/>
      <c r="I203" s="88">
        <f t="shared" si="16"/>
        <v>6453770</v>
      </c>
      <c r="J203" s="163">
        <f t="shared" si="17"/>
        <v>0</v>
      </c>
      <c r="K203" s="155">
        <f t="shared" si="18"/>
        <v>1</v>
      </c>
      <c r="L203" s="155">
        <f>IF(J203=1,SUM($J$6:J203),0)</f>
        <v>0</v>
      </c>
      <c r="M203" s="155">
        <f>IF(K203=1,SUM($K$6:K203),0)</f>
        <v>201227110.79893059</v>
      </c>
      <c r="N203" s="165">
        <f t="shared" si="19"/>
        <v>201227110.79893059</v>
      </c>
      <c r="O203" s="155">
        <f t="shared" si="20"/>
        <v>1</v>
      </c>
      <c r="P203" s="155">
        <f>IF(O203=1,SUM($O$6:O203),0)</f>
        <v>5</v>
      </c>
    </row>
    <row r="204" spans="1:17" ht="15" customHeight="1">
      <c r="A204" s="17"/>
      <c r="B204" s="195">
        <v>6</v>
      </c>
      <c r="C204" s="109" t="s">
        <v>109</v>
      </c>
      <c r="D204" s="215" t="s">
        <v>47</v>
      </c>
      <c r="E204" s="216" t="s">
        <v>103</v>
      </c>
      <c r="F204" s="177">
        <v>6942466</v>
      </c>
      <c r="G204" s="217">
        <v>7728790</v>
      </c>
      <c r="H204" s="171"/>
      <c r="I204" s="88">
        <f t="shared" si="16"/>
        <v>7728790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6</v>
      </c>
      <c r="Q204" s="167"/>
    </row>
    <row r="205" spans="1:17" ht="15" customHeight="1">
      <c r="A205" s="17"/>
      <c r="B205" s="195">
        <v>7</v>
      </c>
      <c r="C205" s="109" t="s">
        <v>6</v>
      </c>
      <c r="D205" s="215" t="s">
        <v>49</v>
      </c>
      <c r="E205" s="216" t="s">
        <v>103</v>
      </c>
      <c r="F205" s="177">
        <v>10066.666666666668</v>
      </c>
      <c r="G205" s="217">
        <v>10066.666666666668</v>
      </c>
      <c r="H205" s="171"/>
      <c r="I205" s="88">
        <f t="shared" si="16"/>
        <v>10066.666666666668</v>
      </c>
      <c r="J205" s="163">
        <f t="shared" si="17"/>
        <v>0</v>
      </c>
      <c r="K205" s="155">
        <f t="shared" si="18"/>
        <v>0</v>
      </c>
      <c r="L205" s="155">
        <f>IF(J205=1,SUM($J$6:J205),0)</f>
        <v>0</v>
      </c>
      <c r="M205" s="155">
        <f>IF(K205=1,SUM($K$6:K205),0)</f>
        <v>0</v>
      </c>
      <c r="N205" s="165">
        <f t="shared" si="19"/>
        <v>0</v>
      </c>
      <c r="O205" s="155">
        <f t="shared" si="20"/>
        <v>0</v>
      </c>
      <c r="P205" s="155">
        <f>IF(O205=1,SUM($O$6:O205),0)</f>
        <v>0</v>
      </c>
    </row>
    <row r="206" spans="1:17" ht="15" customHeight="1">
      <c r="A206" s="15"/>
      <c r="B206" s="195">
        <v>8</v>
      </c>
      <c r="C206" s="109" t="s">
        <v>464</v>
      </c>
      <c r="D206" s="215" t="s">
        <v>47</v>
      </c>
      <c r="E206" s="216" t="s">
        <v>24</v>
      </c>
      <c r="F206" s="177">
        <v>200000</v>
      </c>
      <c r="G206" s="217">
        <v>200000</v>
      </c>
      <c r="H206" s="171"/>
      <c r="I206" s="88">
        <f t="shared" si="16"/>
        <v>200000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201227112.79893059</v>
      </c>
      <c r="N206" s="165">
        <f t="shared" si="19"/>
        <v>201227112.79893059</v>
      </c>
      <c r="O206" s="155">
        <f t="shared" si="20"/>
        <v>0</v>
      </c>
      <c r="P206" s="155">
        <f>IF(O206=1,SUM($O$6:O206),0)</f>
        <v>0</v>
      </c>
    </row>
    <row r="207" spans="1:17" ht="15" customHeight="1">
      <c r="A207" s="15"/>
      <c r="B207" s="195"/>
      <c r="C207" s="109" t="s">
        <v>50</v>
      </c>
      <c r="D207" s="215" t="s">
        <v>50</v>
      </c>
      <c r="E207" s="216"/>
      <c r="F207" s="177">
        <v>0</v>
      </c>
      <c r="G207" s="217"/>
      <c r="H207" s="171"/>
      <c r="I207" s="88">
        <f t="shared" ref="I207:I255" si="21">IF($I$5=$G$4,G207,(IF($I$5=$F$4,F207,0)))</f>
        <v>0</v>
      </c>
      <c r="J207" s="163">
        <f t="shared" si="17"/>
        <v>0</v>
      </c>
      <c r="K207" s="155">
        <f t="shared" si="18"/>
        <v>0</v>
      </c>
      <c r="L207" s="155">
        <f>IF(J207=1,SUM($J$6:J207),0)</f>
        <v>0</v>
      </c>
      <c r="M207" s="155">
        <f>IF(K207=1,SUM($K$6:K207),0)</f>
        <v>0</v>
      </c>
      <c r="N207" s="165">
        <f t="shared" si="19"/>
        <v>0</v>
      </c>
      <c r="O207" s="155">
        <f t="shared" si="20"/>
        <v>0</v>
      </c>
      <c r="P207" s="155">
        <f>IF(O207=1,SUM($O$6:O207),0)</f>
        <v>0</v>
      </c>
    </row>
    <row r="208" spans="1:17" ht="15" customHeight="1">
      <c r="A208" s="15"/>
      <c r="B208" s="195" t="s">
        <v>568</v>
      </c>
      <c r="C208" s="109" t="s">
        <v>567</v>
      </c>
      <c r="D208" s="215" t="s">
        <v>50</v>
      </c>
      <c r="E208" s="216"/>
      <c r="F208" s="177">
        <v>0</v>
      </c>
      <c r="G208" s="217"/>
      <c r="H208" s="171"/>
      <c r="I208" s="88">
        <f t="shared" si="21"/>
        <v>0</v>
      </c>
      <c r="J208" s="163">
        <f t="shared" si="17"/>
        <v>0</v>
      </c>
      <c r="K208" s="155">
        <f t="shared" si="18"/>
        <v>0</v>
      </c>
      <c r="L208" s="155">
        <f>IF(J208=1,SUM($J$6:J208),0)</f>
        <v>0</v>
      </c>
      <c r="M208" s="155">
        <f>IF(K208=1,SUM($K$6:K208),0)</f>
        <v>0</v>
      </c>
      <c r="N208" s="165">
        <f t="shared" si="19"/>
        <v>0</v>
      </c>
      <c r="O208" s="155">
        <f t="shared" si="20"/>
        <v>0</v>
      </c>
      <c r="P208" s="155">
        <f>IF(O208=1,SUM($O$6:O208),0)</f>
        <v>0</v>
      </c>
    </row>
    <row r="209" spans="1:16" ht="15" customHeight="1">
      <c r="A209" s="15"/>
      <c r="B209" s="195">
        <v>1</v>
      </c>
      <c r="C209" s="109" t="s">
        <v>37</v>
      </c>
      <c r="D209" s="215" t="s">
        <v>46</v>
      </c>
      <c r="E209" s="216" t="s">
        <v>8</v>
      </c>
      <c r="F209" s="177">
        <v>207470</v>
      </c>
      <c r="G209" s="217">
        <v>207470</v>
      </c>
      <c r="H209" s="171"/>
      <c r="I209" s="88">
        <f t="shared" si="21"/>
        <v>207470</v>
      </c>
      <c r="J209" s="163">
        <f t="shared" si="17"/>
        <v>1</v>
      </c>
      <c r="K209" s="155">
        <f t="shared" si="18"/>
        <v>0</v>
      </c>
      <c r="L209" s="155">
        <f>IF(J209=1,SUM($J$6:J209),0)</f>
        <v>108</v>
      </c>
      <c r="M209" s="155">
        <f>IF(K209=1,SUM($K$6:K209),0)</f>
        <v>0</v>
      </c>
      <c r="N209" s="165">
        <f t="shared" si="19"/>
        <v>108</v>
      </c>
      <c r="O209" s="155">
        <f t="shared" si="20"/>
        <v>0</v>
      </c>
      <c r="P209" s="155">
        <f>IF(O209=1,SUM($O$6:O209),0)</f>
        <v>0</v>
      </c>
    </row>
    <row r="210" spans="1:16" ht="15" customHeight="1">
      <c r="A210" s="15"/>
      <c r="B210" s="195">
        <v>2</v>
      </c>
      <c r="C210" s="109" t="s">
        <v>40</v>
      </c>
      <c r="D210" s="215" t="s">
        <v>46</v>
      </c>
      <c r="E210" s="216" t="s">
        <v>8</v>
      </c>
      <c r="F210" s="177">
        <v>207470</v>
      </c>
      <c r="G210" s="217">
        <v>207470</v>
      </c>
      <c r="H210" s="171"/>
      <c r="I210" s="88">
        <f t="shared" si="21"/>
        <v>207470</v>
      </c>
      <c r="J210" s="163">
        <f t="shared" si="17"/>
        <v>1</v>
      </c>
      <c r="K210" s="155">
        <f t="shared" si="18"/>
        <v>0</v>
      </c>
      <c r="L210" s="155">
        <f>IF(J210=1,SUM($J$6:J210),0)</f>
        <v>109</v>
      </c>
      <c r="M210" s="155">
        <f>IF(K210=1,SUM($K$6:K210),0)</f>
        <v>0</v>
      </c>
      <c r="N210" s="165">
        <f t="shared" si="19"/>
        <v>109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5">
        <v>3</v>
      </c>
      <c r="C211" s="109" t="s">
        <v>1172</v>
      </c>
      <c r="D211" s="215" t="s">
        <v>46</v>
      </c>
      <c r="E211" s="216" t="s">
        <v>8</v>
      </c>
      <c r="F211" s="177">
        <v>214800</v>
      </c>
      <c r="G211" s="217">
        <v>214800</v>
      </c>
      <c r="H211" s="171"/>
      <c r="I211" s="88">
        <f t="shared" si="21"/>
        <v>214800</v>
      </c>
      <c r="J211" s="163">
        <f t="shared" si="17"/>
        <v>1</v>
      </c>
      <c r="K211" s="155">
        <f t="shared" si="18"/>
        <v>0</v>
      </c>
      <c r="L211" s="155">
        <f>IF(J211=1,SUM($J$6:J211),0)</f>
        <v>110</v>
      </c>
      <c r="M211" s="155">
        <f>IF(K211=1,SUM($K$6:K211),0)</f>
        <v>0</v>
      </c>
      <c r="N211" s="165">
        <f t="shared" si="19"/>
        <v>110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5">
        <v>4</v>
      </c>
      <c r="C212" s="109" t="s">
        <v>1087</v>
      </c>
      <c r="D212" s="215" t="s">
        <v>46</v>
      </c>
      <c r="E212" s="216" t="s">
        <v>24</v>
      </c>
      <c r="F212" s="177">
        <v>394550</v>
      </c>
      <c r="G212" s="217">
        <v>394550</v>
      </c>
      <c r="H212" s="171"/>
      <c r="I212" s="88">
        <f t="shared" si="21"/>
        <v>394550</v>
      </c>
      <c r="J212" s="163">
        <f t="shared" si="17"/>
        <v>1</v>
      </c>
      <c r="K212" s="155">
        <f t="shared" si="18"/>
        <v>0</v>
      </c>
      <c r="L212" s="155">
        <f>IF(J212=1,SUM($J$6:J212),0)</f>
        <v>111</v>
      </c>
      <c r="M212" s="155">
        <f>IF(K212=1,SUM($K$6:K212),0)</f>
        <v>0</v>
      </c>
      <c r="N212" s="165">
        <f t="shared" si="19"/>
        <v>111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5">
        <v>5</v>
      </c>
      <c r="C213" s="109" t="s">
        <v>1088</v>
      </c>
      <c r="D213" s="215" t="s">
        <v>46</v>
      </c>
      <c r="E213" s="216" t="s">
        <v>24</v>
      </c>
      <c r="F213" s="177">
        <v>394550</v>
      </c>
      <c r="G213" s="217">
        <v>394550</v>
      </c>
      <c r="H213" s="171"/>
      <c r="I213" s="88">
        <f t="shared" si="21"/>
        <v>394550</v>
      </c>
      <c r="J213" s="163">
        <f t="shared" si="17"/>
        <v>1</v>
      </c>
      <c r="K213" s="155">
        <f t="shared" si="18"/>
        <v>0</v>
      </c>
      <c r="L213" s="155">
        <f>IF(J213=1,SUM($J$6:J213),0)</f>
        <v>112</v>
      </c>
      <c r="M213" s="155">
        <f>IF(K213=1,SUM($K$6:K213),0)</f>
        <v>0</v>
      </c>
      <c r="N213" s="165">
        <f t="shared" si="19"/>
        <v>112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5">
        <v>6</v>
      </c>
      <c r="C214" s="109" t="s">
        <v>1089</v>
      </c>
      <c r="D214" s="215" t="s">
        <v>46</v>
      </c>
      <c r="E214" s="216" t="s">
        <v>24</v>
      </c>
      <c r="F214" s="177">
        <v>220800</v>
      </c>
      <c r="G214" s="217">
        <v>220800</v>
      </c>
      <c r="H214" s="171"/>
      <c r="I214" s="88">
        <f t="shared" si="21"/>
        <v>220800</v>
      </c>
      <c r="J214" s="163">
        <f t="shared" si="17"/>
        <v>1</v>
      </c>
      <c r="K214" s="155">
        <f t="shared" si="18"/>
        <v>0</v>
      </c>
      <c r="L214" s="155">
        <f>IF(J214=1,SUM($J$6:J214),0)</f>
        <v>113</v>
      </c>
      <c r="M214" s="155">
        <f>IF(K214=1,SUM($K$6:K214),0)</f>
        <v>0</v>
      </c>
      <c r="N214" s="165">
        <f t="shared" si="19"/>
        <v>113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5">
        <v>7</v>
      </c>
      <c r="C215" s="109" t="s">
        <v>1090</v>
      </c>
      <c r="D215" s="215" t="s">
        <v>46</v>
      </c>
      <c r="E215" s="216" t="s">
        <v>24</v>
      </c>
      <c r="F215" s="177">
        <v>220800</v>
      </c>
      <c r="G215" s="217">
        <v>220800</v>
      </c>
      <c r="H215" s="171"/>
      <c r="I215" s="88">
        <f t="shared" si="21"/>
        <v>220800</v>
      </c>
      <c r="J215" s="163">
        <f t="shared" si="17"/>
        <v>1</v>
      </c>
      <c r="K215" s="155">
        <f t="shared" si="18"/>
        <v>0</v>
      </c>
      <c r="L215" s="155">
        <f>IF(J215=1,SUM($J$6:J215),0)</f>
        <v>114</v>
      </c>
      <c r="M215" s="155">
        <f>IF(K215=1,SUM($K$6:K215),0)</f>
        <v>0</v>
      </c>
      <c r="N215" s="165">
        <f t="shared" si="19"/>
        <v>114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5"/>
      <c r="C216" s="109"/>
      <c r="D216" s="215"/>
      <c r="E216" s="216"/>
      <c r="F216" s="177">
        <v>0</v>
      </c>
      <c r="G216" s="217"/>
      <c r="H216" s="171"/>
      <c r="I216" s="88">
        <f t="shared" si="21"/>
        <v>0</v>
      </c>
      <c r="J216" s="163">
        <f t="shared" si="17"/>
        <v>0</v>
      </c>
      <c r="K216" s="155">
        <f t="shared" si="18"/>
        <v>0</v>
      </c>
      <c r="L216" s="155">
        <f>IF(J216=1,SUM($J$6:J216),0)</f>
        <v>0</v>
      </c>
      <c r="M216" s="155">
        <f>IF(K216=1,SUM($K$6:K216),0)</f>
        <v>0</v>
      </c>
      <c r="N216" s="165">
        <f t="shared" si="19"/>
        <v>0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5" t="s">
        <v>570</v>
      </c>
      <c r="C217" s="109" t="s">
        <v>569</v>
      </c>
      <c r="D217" s="215" t="s">
        <v>50</v>
      </c>
      <c r="E217" s="216"/>
      <c r="F217" s="177">
        <v>0</v>
      </c>
      <c r="G217" s="217"/>
      <c r="H217" s="171"/>
      <c r="I217" s="88">
        <f t="shared" si="21"/>
        <v>0</v>
      </c>
      <c r="J217" s="163">
        <f t="shared" si="17"/>
        <v>0</v>
      </c>
      <c r="K217" s="155">
        <f t="shared" si="18"/>
        <v>0</v>
      </c>
      <c r="L217" s="155">
        <f>IF(J217=1,SUM($J$6:J217),0)</f>
        <v>0</v>
      </c>
      <c r="M217" s="155">
        <f>IF(K217=1,SUM($K$6:K217),0)</f>
        <v>0</v>
      </c>
      <c r="N217" s="165">
        <f t="shared" si="19"/>
        <v>0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5">
        <v>1</v>
      </c>
      <c r="C218" s="109" t="s">
        <v>67</v>
      </c>
      <c r="D218" s="215" t="s">
        <v>46</v>
      </c>
      <c r="E218" s="216" t="s">
        <v>7</v>
      </c>
      <c r="F218" s="177">
        <v>8860</v>
      </c>
      <c r="G218" s="217">
        <v>9831</v>
      </c>
      <c r="H218" s="171"/>
      <c r="I218" s="88">
        <f t="shared" si="21"/>
        <v>9831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5">
        <v>2</v>
      </c>
      <c r="C219" s="109" t="s">
        <v>68</v>
      </c>
      <c r="D219" s="215" t="s">
        <v>46</v>
      </c>
      <c r="E219" s="216" t="s">
        <v>7</v>
      </c>
      <c r="F219" s="177">
        <v>17540</v>
      </c>
      <c r="G219" s="217">
        <v>19368</v>
      </c>
      <c r="H219" s="171"/>
      <c r="I219" s="88">
        <f t="shared" si="21"/>
        <v>19368</v>
      </c>
      <c r="J219" s="163">
        <f t="shared" si="17"/>
        <v>1</v>
      </c>
      <c r="K219" s="155">
        <f t="shared" si="18"/>
        <v>0</v>
      </c>
      <c r="L219" s="155">
        <f>IF(J219=1,SUM($J$6:J219),0)</f>
        <v>116</v>
      </c>
      <c r="M219" s="155">
        <f>IF(K219=1,SUM($K$6:K219),0)</f>
        <v>0</v>
      </c>
      <c r="N219" s="165">
        <f t="shared" si="19"/>
        <v>116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5">
        <v>3</v>
      </c>
      <c r="C220" s="109" t="s">
        <v>69</v>
      </c>
      <c r="D220" s="215" t="s">
        <v>46</v>
      </c>
      <c r="E220" s="216" t="s">
        <v>7</v>
      </c>
      <c r="F220" s="177">
        <v>28200</v>
      </c>
      <c r="G220" s="217">
        <v>32428</v>
      </c>
      <c r="H220" s="171"/>
      <c r="I220" s="88">
        <f t="shared" si="21"/>
        <v>32428</v>
      </c>
      <c r="J220" s="163">
        <f t="shared" si="17"/>
        <v>1</v>
      </c>
      <c r="K220" s="155">
        <f t="shared" si="18"/>
        <v>0</v>
      </c>
      <c r="L220" s="155">
        <f>IF(J220=1,SUM($J$6:J220),0)</f>
        <v>117</v>
      </c>
      <c r="M220" s="155">
        <f>IF(K220=1,SUM($K$6:K220),0)</f>
        <v>0</v>
      </c>
      <c r="N220" s="165">
        <f t="shared" si="19"/>
        <v>117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5">
        <v>4</v>
      </c>
      <c r="C221" s="109" t="s">
        <v>70</v>
      </c>
      <c r="D221" s="215" t="s">
        <v>46</v>
      </c>
      <c r="E221" s="216" t="s">
        <v>7</v>
      </c>
      <c r="F221" s="177">
        <v>13910</v>
      </c>
      <c r="G221" s="217">
        <v>13740</v>
      </c>
      <c r="H221" s="171"/>
      <c r="I221" s="88">
        <f t="shared" si="21"/>
        <v>13740</v>
      </c>
      <c r="J221" s="163">
        <f t="shared" si="17"/>
        <v>1</v>
      </c>
      <c r="K221" s="155">
        <f t="shared" si="18"/>
        <v>0</v>
      </c>
      <c r="L221" s="155">
        <f>IF(J221=1,SUM($J$6:J221),0)</f>
        <v>118</v>
      </c>
      <c r="M221" s="155">
        <f>IF(K221=1,SUM($K$6:K221),0)</f>
        <v>0</v>
      </c>
      <c r="N221" s="165">
        <f t="shared" si="19"/>
        <v>118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5">
        <v>5</v>
      </c>
      <c r="C222" s="109" t="s">
        <v>71</v>
      </c>
      <c r="D222" s="215" t="s">
        <v>46</v>
      </c>
      <c r="E222" s="216" t="s">
        <v>7</v>
      </c>
      <c r="F222" s="177">
        <v>24620</v>
      </c>
      <c r="G222" s="217">
        <v>24590</v>
      </c>
      <c r="H222" s="171"/>
      <c r="I222" s="88">
        <f t="shared" si="21"/>
        <v>24590</v>
      </c>
      <c r="J222" s="163">
        <f t="shared" si="17"/>
        <v>1</v>
      </c>
      <c r="K222" s="155">
        <f t="shared" si="18"/>
        <v>0</v>
      </c>
      <c r="L222" s="155">
        <f>IF(J222=1,SUM($J$6:J222),0)</f>
        <v>119</v>
      </c>
      <c r="M222" s="155">
        <f>IF(K222=1,SUM($K$6:K222),0)</f>
        <v>0</v>
      </c>
      <c r="N222" s="165">
        <f t="shared" si="19"/>
        <v>119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5">
        <v>6</v>
      </c>
      <c r="C223" s="109" t="s">
        <v>72</v>
      </c>
      <c r="D223" s="215" t="s">
        <v>46</v>
      </c>
      <c r="E223" s="216" t="s">
        <v>7</v>
      </c>
      <c r="F223" s="177">
        <v>37210</v>
      </c>
      <c r="G223" s="217">
        <v>39175</v>
      </c>
      <c r="H223" s="171"/>
      <c r="I223" s="88">
        <f t="shared" si="21"/>
        <v>39175</v>
      </c>
      <c r="J223" s="163">
        <f t="shared" si="17"/>
        <v>1</v>
      </c>
      <c r="K223" s="155">
        <f t="shared" si="18"/>
        <v>0</v>
      </c>
      <c r="L223" s="155">
        <f>IF(J223=1,SUM($J$6:J223),0)</f>
        <v>120</v>
      </c>
      <c r="M223" s="155">
        <f>IF(K223=1,SUM($K$6:K223),0)</f>
        <v>0</v>
      </c>
      <c r="N223" s="165">
        <f t="shared" si="19"/>
        <v>120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5"/>
      <c r="C224" s="109"/>
      <c r="D224" s="215" t="s">
        <v>50</v>
      </c>
      <c r="E224" s="216"/>
      <c r="F224" s="177">
        <v>0</v>
      </c>
      <c r="G224" s="217"/>
      <c r="H224" s="171"/>
      <c r="I224" s="88">
        <f t="shared" si="21"/>
        <v>0</v>
      </c>
      <c r="J224" s="163">
        <f t="shared" si="17"/>
        <v>0</v>
      </c>
      <c r="K224" s="155">
        <f t="shared" si="18"/>
        <v>0</v>
      </c>
      <c r="L224" s="155">
        <f>IF(J224=1,SUM($J$6:J224),0)</f>
        <v>0</v>
      </c>
      <c r="M224" s="155">
        <f>IF(K224=1,SUM($K$6:K224),0)</f>
        <v>0</v>
      </c>
      <c r="N224" s="165">
        <f t="shared" si="19"/>
        <v>0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5" t="s">
        <v>583</v>
      </c>
      <c r="C225" s="109" t="s">
        <v>571</v>
      </c>
      <c r="D225" s="215" t="s">
        <v>50</v>
      </c>
      <c r="E225" s="216"/>
      <c r="F225" s="177">
        <v>0</v>
      </c>
      <c r="G225" s="217"/>
      <c r="H225" s="171"/>
      <c r="I225" s="88">
        <f t="shared" si="21"/>
        <v>0</v>
      </c>
      <c r="J225" s="163">
        <f t="shared" si="17"/>
        <v>0</v>
      </c>
      <c r="K225" s="155">
        <f t="shared" si="18"/>
        <v>0</v>
      </c>
      <c r="L225" s="155">
        <f>IF(J225=1,SUM($J$6:J225),0)</f>
        <v>0</v>
      </c>
      <c r="M225" s="155">
        <f>IF(K225=1,SUM($K$6:K225),0)</f>
        <v>0</v>
      </c>
      <c r="N225" s="165">
        <f t="shared" si="19"/>
        <v>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5">
        <v>1</v>
      </c>
      <c r="C226" s="109" t="s">
        <v>75</v>
      </c>
      <c r="D226" s="215" t="s">
        <v>46</v>
      </c>
      <c r="E226" s="216" t="s">
        <v>7</v>
      </c>
      <c r="F226" s="177">
        <v>48390</v>
      </c>
      <c r="G226" s="217">
        <v>48390</v>
      </c>
      <c r="H226" s="171"/>
      <c r="I226" s="88">
        <f t="shared" si="21"/>
        <v>48390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5">
        <v>2</v>
      </c>
      <c r="C227" s="109" t="s">
        <v>1454</v>
      </c>
      <c r="D227" s="215" t="s">
        <v>46</v>
      </c>
      <c r="E227" s="216" t="s">
        <v>7</v>
      </c>
      <c r="F227" s="177">
        <v>48390</v>
      </c>
      <c r="G227" s="217">
        <v>47850</v>
      </c>
      <c r="H227" s="171"/>
      <c r="I227" s="88">
        <f t="shared" si="21"/>
        <v>47850</v>
      </c>
      <c r="J227" s="163">
        <f t="shared" si="17"/>
        <v>1</v>
      </c>
      <c r="K227" s="155">
        <f t="shared" si="18"/>
        <v>0</v>
      </c>
      <c r="L227" s="155">
        <f>IF(J227=1,SUM($J$6:J227),0)</f>
        <v>122</v>
      </c>
      <c r="M227" s="155">
        <f>IF(K227=1,SUM($K$6:K227),0)</f>
        <v>0</v>
      </c>
      <c r="N227" s="165">
        <f t="shared" si="19"/>
        <v>122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5">
        <v>3</v>
      </c>
      <c r="C228" s="109" t="s">
        <v>1455</v>
      </c>
      <c r="D228" s="215" t="s">
        <v>46</v>
      </c>
      <c r="E228" s="216" t="s">
        <v>7</v>
      </c>
      <c r="F228" s="177">
        <v>27000</v>
      </c>
      <c r="G228" s="217">
        <v>27280</v>
      </c>
      <c r="H228" s="171"/>
      <c r="I228" s="88">
        <f t="shared" si="21"/>
        <v>27280</v>
      </c>
      <c r="J228" s="163">
        <f t="shared" si="17"/>
        <v>1</v>
      </c>
      <c r="K228" s="155">
        <f t="shared" si="18"/>
        <v>0</v>
      </c>
      <c r="L228" s="155">
        <f>IF(J228=1,SUM($J$6:J228),0)</f>
        <v>123</v>
      </c>
      <c r="M228" s="155">
        <f>IF(K228=1,SUM($K$6:K228),0)</f>
        <v>0</v>
      </c>
      <c r="N228" s="165">
        <f t="shared" si="19"/>
        <v>123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5">
        <v>4</v>
      </c>
      <c r="C229" s="109" t="s">
        <v>1515</v>
      </c>
      <c r="D229" s="215" t="s">
        <v>46</v>
      </c>
      <c r="E229" s="216" t="s">
        <v>7</v>
      </c>
      <c r="F229" s="177">
        <v>46900</v>
      </c>
      <c r="G229" s="217">
        <v>48905</v>
      </c>
      <c r="H229" s="171"/>
      <c r="I229" s="88">
        <f t="shared" si="21"/>
        <v>48905</v>
      </c>
      <c r="J229" s="163">
        <f t="shared" si="17"/>
        <v>1</v>
      </c>
      <c r="K229" s="155">
        <f t="shared" si="18"/>
        <v>0</v>
      </c>
      <c r="L229" s="155">
        <f>IF(J229=1,SUM($J$6:J229),0)</f>
        <v>124</v>
      </c>
      <c r="M229" s="155">
        <f>IF(K229=1,SUM($K$6:K229),0)</f>
        <v>0</v>
      </c>
      <c r="N229" s="165">
        <f t="shared" si="19"/>
        <v>124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5">
        <v>5</v>
      </c>
      <c r="C230" s="109" t="s">
        <v>76</v>
      </c>
      <c r="D230" s="215" t="s">
        <v>46</v>
      </c>
      <c r="E230" s="216" t="s">
        <v>7</v>
      </c>
      <c r="F230" s="177">
        <v>4010</v>
      </c>
      <c r="G230" s="217">
        <v>3780</v>
      </c>
      <c r="H230" s="171"/>
      <c r="I230" s="88">
        <f t="shared" si="21"/>
        <v>3780</v>
      </c>
      <c r="J230" s="163">
        <f t="shared" si="17"/>
        <v>1</v>
      </c>
      <c r="K230" s="155">
        <f t="shared" si="18"/>
        <v>0</v>
      </c>
      <c r="L230" s="155">
        <f>IF(J230=1,SUM($J$6:J230),0)</f>
        <v>125</v>
      </c>
      <c r="M230" s="155">
        <f>IF(K230=1,SUM($K$6:K230),0)</f>
        <v>0</v>
      </c>
      <c r="N230" s="165">
        <f t="shared" si="19"/>
        <v>125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5">
        <v>6</v>
      </c>
      <c r="C231" s="109" t="s">
        <v>77</v>
      </c>
      <c r="D231" s="215" t="s">
        <v>46</v>
      </c>
      <c r="E231" s="216" t="s">
        <v>7</v>
      </c>
      <c r="F231" s="177">
        <v>5860</v>
      </c>
      <c r="G231" s="217">
        <v>5890</v>
      </c>
      <c r="H231" s="171"/>
      <c r="I231" s="88">
        <f t="shared" si="21"/>
        <v>5890</v>
      </c>
      <c r="J231" s="163">
        <f t="shared" si="17"/>
        <v>1</v>
      </c>
      <c r="K231" s="155">
        <f t="shared" si="18"/>
        <v>0</v>
      </c>
      <c r="L231" s="155">
        <f>IF(J231=1,SUM($J$6:J231),0)</f>
        <v>126</v>
      </c>
      <c r="M231" s="155">
        <f>IF(K231=1,SUM($K$6:K231),0)</f>
        <v>0</v>
      </c>
      <c r="N231" s="165">
        <f t="shared" si="19"/>
        <v>126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5">
        <v>7</v>
      </c>
      <c r="C232" s="109" t="s">
        <v>78</v>
      </c>
      <c r="D232" s="215" t="s">
        <v>47</v>
      </c>
      <c r="E232" s="216" t="s">
        <v>7</v>
      </c>
      <c r="F232" s="177">
        <v>8900</v>
      </c>
      <c r="G232" s="217">
        <v>8900</v>
      </c>
      <c r="H232" s="171"/>
      <c r="I232" s="88">
        <f t="shared" si="21"/>
        <v>8900</v>
      </c>
      <c r="J232" s="163">
        <f t="shared" si="17"/>
        <v>0</v>
      </c>
      <c r="K232" s="155">
        <f t="shared" si="18"/>
        <v>1</v>
      </c>
      <c r="L232" s="155">
        <f>IF(J232=1,SUM($J$6:J232),0)</f>
        <v>0</v>
      </c>
      <c r="M232" s="155">
        <f>IF(K232=1,SUM($K$6:K232),0)</f>
        <v>201227113.79893059</v>
      </c>
      <c r="N232" s="165">
        <f t="shared" si="19"/>
        <v>201227113.79893059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5">
        <v>8</v>
      </c>
      <c r="C233" s="109" t="s">
        <v>79</v>
      </c>
      <c r="D233" s="215" t="s">
        <v>47</v>
      </c>
      <c r="E233" s="216" t="s">
        <v>7</v>
      </c>
      <c r="F233" s="177">
        <v>10000</v>
      </c>
      <c r="G233" s="217">
        <v>10000</v>
      </c>
      <c r="H233" s="171"/>
      <c r="I233" s="88">
        <f t="shared" si="21"/>
        <v>10000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201227114.79893059</v>
      </c>
      <c r="N233" s="165">
        <f t="shared" si="19"/>
        <v>201227114.79893059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5">
        <v>9</v>
      </c>
      <c r="C234" s="109" t="s">
        <v>80</v>
      </c>
      <c r="D234" s="215" t="s">
        <v>46</v>
      </c>
      <c r="E234" s="216" t="s">
        <v>7</v>
      </c>
      <c r="F234" s="177">
        <v>11530</v>
      </c>
      <c r="G234" s="217">
        <v>12120</v>
      </c>
      <c r="H234" s="171"/>
      <c r="I234" s="88">
        <f t="shared" si="21"/>
        <v>12120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5">
        <v>10</v>
      </c>
      <c r="C235" s="109" t="s">
        <v>81</v>
      </c>
      <c r="D235" s="215" t="s">
        <v>47</v>
      </c>
      <c r="E235" s="216" t="s">
        <v>7</v>
      </c>
      <c r="F235" s="177">
        <v>23600</v>
      </c>
      <c r="G235" s="217">
        <v>23600</v>
      </c>
      <c r="H235" s="171"/>
      <c r="I235" s="88">
        <f t="shared" si="21"/>
        <v>23600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201227115.79893059</v>
      </c>
      <c r="N235" s="165">
        <f t="shared" si="19"/>
        <v>201227115.79893059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5">
        <v>11</v>
      </c>
      <c r="C236" s="109" t="s">
        <v>82</v>
      </c>
      <c r="D236" s="215" t="s">
        <v>46</v>
      </c>
      <c r="E236" s="216" t="s">
        <v>7</v>
      </c>
      <c r="F236" s="177">
        <v>290975</v>
      </c>
      <c r="G236" s="217">
        <v>290975</v>
      </c>
      <c r="H236" s="171"/>
      <c r="I236" s="88">
        <f t="shared" si="21"/>
        <v>290975</v>
      </c>
      <c r="J236" s="163">
        <f t="shared" si="17"/>
        <v>1</v>
      </c>
      <c r="K236" s="155">
        <f t="shared" si="18"/>
        <v>0</v>
      </c>
      <c r="L236" s="155">
        <f>IF(J236=1,SUM($J$6:J236),0)</f>
        <v>128</v>
      </c>
      <c r="M236" s="155">
        <f>IF(K236=1,SUM($K$6:K236),0)</f>
        <v>0</v>
      </c>
      <c r="N236" s="165">
        <f t="shared" si="19"/>
        <v>128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5">
        <v>12</v>
      </c>
      <c r="C237" s="109" t="s">
        <v>1516</v>
      </c>
      <c r="D237" s="215" t="s">
        <v>47</v>
      </c>
      <c r="E237" s="216" t="s">
        <v>7</v>
      </c>
      <c r="F237" s="217">
        <v>62800</v>
      </c>
      <c r="G237" s="217">
        <v>62800</v>
      </c>
      <c r="H237" s="171"/>
      <c r="I237" s="88">
        <f t="shared" si="21"/>
        <v>62800</v>
      </c>
      <c r="J237" s="163">
        <f t="shared" si="17"/>
        <v>0</v>
      </c>
      <c r="K237" s="155">
        <f t="shared" si="18"/>
        <v>1</v>
      </c>
      <c r="L237" s="155">
        <f>IF(J237=1,SUM($J$6:J237),0)</f>
        <v>0</v>
      </c>
      <c r="M237" s="155">
        <f>IF(K237=1,SUM($K$6:K237),0)</f>
        <v>201227116.79893059</v>
      </c>
      <c r="N237" s="165">
        <f t="shared" si="19"/>
        <v>201227116.79893059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5">
        <v>13</v>
      </c>
      <c r="C238" s="109" t="s">
        <v>572</v>
      </c>
      <c r="D238" s="215" t="s">
        <v>47</v>
      </c>
      <c r="E238" s="216" t="s">
        <v>7</v>
      </c>
      <c r="F238" s="177">
        <v>111800</v>
      </c>
      <c r="G238" s="217">
        <v>107300</v>
      </c>
      <c r="H238" s="171"/>
      <c r="I238" s="88">
        <f t="shared" si="21"/>
        <v>107300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201227117.79893059</v>
      </c>
      <c r="N238" s="165">
        <f t="shared" si="19"/>
        <v>201227117.79893059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5">
        <v>14</v>
      </c>
      <c r="C239" s="109" t="s">
        <v>573</v>
      </c>
      <c r="D239" s="215" t="s">
        <v>47</v>
      </c>
      <c r="E239" s="216" t="s">
        <v>7</v>
      </c>
      <c r="F239" s="177">
        <v>407700</v>
      </c>
      <c r="G239" s="217">
        <v>468300</v>
      </c>
      <c r="H239" s="171"/>
      <c r="I239" s="88">
        <f t="shared" si="21"/>
        <v>468300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201227118.79893059</v>
      </c>
      <c r="N239" s="165">
        <f t="shared" si="19"/>
        <v>201227118.79893059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5">
        <v>15</v>
      </c>
      <c r="C240" s="109" t="s">
        <v>574</v>
      </c>
      <c r="D240" s="215" t="s">
        <v>47</v>
      </c>
      <c r="E240" s="216" t="s">
        <v>7</v>
      </c>
      <c r="F240" s="177">
        <v>462400</v>
      </c>
      <c r="G240" s="217">
        <v>633500</v>
      </c>
      <c r="H240" s="171"/>
      <c r="I240" s="88">
        <f t="shared" si="21"/>
        <v>633500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201227119.79893059</v>
      </c>
      <c r="N240" s="165">
        <f t="shared" si="19"/>
        <v>201227119.79893059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5">
        <v>16</v>
      </c>
      <c r="C241" s="109" t="s">
        <v>575</v>
      </c>
      <c r="D241" s="215" t="s">
        <v>47</v>
      </c>
      <c r="E241" s="216" t="s">
        <v>7</v>
      </c>
      <c r="F241" s="177">
        <v>602700</v>
      </c>
      <c r="G241" s="217">
        <v>983500</v>
      </c>
      <c r="H241" s="171"/>
      <c r="I241" s="88">
        <f t="shared" si="21"/>
        <v>983500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201227120.79893059</v>
      </c>
      <c r="N241" s="165">
        <f t="shared" si="19"/>
        <v>201227120.79893059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5">
        <v>17</v>
      </c>
      <c r="C242" s="109" t="s">
        <v>83</v>
      </c>
      <c r="D242" s="215" t="s">
        <v>46</v>
      </c>
      <c r="E242" s="216" t="s">
        <v>7</v>
      </c>
      <c r="F242" s="177">
        <v>79450</v>
      </c>
      <c r="G242" s="217">
        <v>84991</v>
      </c>
      <c r="H242" s="171"/>
      <c r="I242" s="88">
        <f t="shared" si="21"/>
        <v>84991</v>
      </c>
      <c r="J242" s="163">
        <f t="shared" si="17"/>
        <v>1</v>
      </c>
      <c r="K242" s="155">
        <f t="shared" si="18"/>
        <v>0</v>
      </c>
      <c r="L242" s="155">
        <f>IF(J242=1,SUM($J$6:J242),0)</f>
        <v>129</v>
      </c>
      <c r="M242" s="155">
        <f>IF(K242=1,SUM($K$6:K242),0)</f>
        <v>0</v>
      </c>
      <c r="N242" s="165">
        <f t="shared" si="19"/>
        <v>129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5">
        <v>18</v>
      </c>
      <c r="C243" s="109" t="s">
        <v>84</v>
      </c>
      <c r="D243" s="215" t="s">
        <v>46</v>
      </c>
      <c r="E243" s="216" t="s">
        <v>7</v>
      </c>
      <c r="F243" s="177">
        <v>115330</v>
      </c>
      <c r="G243" s="217">
        <v>125850</v>
      </c>
      <c r="H243" s="171"/>
      <c r="I243" s="88">
        <f t="shared" si="21"/>
        <v>125850</v>
      </c>
      <c r="J243" s="163">
        <f t="shared" si="17"/>
        <v>1</v>
      </c>
      <c r="K243" s="155">
        <f t="shared" si="18"/>
        <v>0</v>
      </c>
      <c r="L243" s="155">
        <f>IF(J243=1,SUM($J$6:J243),0)</f>
        <v>130</v>
      </c>
      <c r="M243" s="155">
        <f>IF(K243=1,SUM($K$6:K243),0)</f>
        <v>0</v>
      </c>
      <c r="N243" s="165">
        <f t="shared" si="19"/>
        <v>130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5">
        <v>19</v>
      </c>
      <c r="C244" s="109" t="s">
        <v>85</v>
      </c>
      <c r="D244" s="215" t="s">
        <v>46</v>
      </c>
      <c r="E244" s="216" t="s">
        <v>7</v>
      </c>
      <c r="F244" s="177">
        <v>176540</v>
      </c>
      <c r="G244" s="217">
        <v>196270</v>
      </c>
      <c r="H244" s="171"/>
      <c r="I244" s="88">
        <f t="shared" si="21"/>
        <v>196270</v>
      </c>
      <c r="J244" s="163">
        <f t="shared" si="17"/>
        <v>1</v>
      </c>
      <c r="K244" s="155">
        <f t="shared" si="18"/>
        <v>0</v>
      </c>
      <c r="L244" s="155">
        <f>IF(J244=1,SUM($J$6:J244),0)</f>
        <v>131</v>
      </c>
      <c r="M244" s="155">
        <f>IF(K244=1,SUM($K$6:K244),0)</f>
        <v>0</v>
      </c>
      <c r="N244" s="165">
        <f t="shared" si="19"/>
        <v>131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5">
        <v>20</v>
      </c>
      <c r="C245" s="109" t="s">
        <v>86</v>
      </c>
      <c r="D245" s="215" t="s">
        <v>46</v>
      </c>
      <c r="E245" s="216" t="s">
        <v>7</v>
      </c>
      <c r="F245" s="177">
        <v>286850</v>
      </c>
      <c r="G245" s="217">
        <v>318390</v>
      </c>
      <c r="H245" s="171"/>
      <c r="I245" s="88">
        <f t="shared" si="21"/>
        <v>318390</v>
      </c>
      <c r="J245" s="163">
        <f t="shared" si="17"/>
        <v>1</v>
      </c>
      <c r="K245" s="155">
        <f t="shared" si="18"/>
        <v>0</v>
      </c>
      <c r="L245" s="155">
        <f>IF(J245=1,SUM($J$6:J245),0)</f>
        <v>132</v>
      </c>
      <c r="M245" s="155">
        <f>IF(K245=1,SUM($K$6:K245),0)</f>
        <v>0</v>
      </c>
      <c r="N245" s="165">
        <f t="shared" si="19"/>
        <v>132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5">
        <v>21</v>
      </c>
      <c r="C246" s="109" t="s">
        <v>576</v>
      </c>
      <c r="D246" s="215" t="s">
        <v>47</v>
      </c>
      <c r="E246" s="216" t="s">
        <v>7</v>
      </c>
      <c r="F246" s="177">
        <v>121560.8</v>
      </c>
      <c r="G246" s="217">
        <v>121560.8</v>
      </c>
      <c r="H246" s="171"/>
      <c r="I246" s="88">
        <f t="shared" si="21"/>
        <v>121560.8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201227121.79893059</v>
      </c>
      <c r="N246" s="165">
        <f t="shared" si="19"/>
        <v>201227121.79893059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5">
        <v>22</v>
      </c>
      <c r="C247" s="109" t="s">
        <v>577</v>
      </c>
      <c r="D247" s="215" t="s">
        <v>47</v>
      </c>
      <c r="E247" s="216" t="s">
        <v>7</v>
      </c>
      <c r="F247" s="177">
        <v>164883</v>
      </c>
      <c r="G247" s="217">
        <v>164883</v>
      </c>
      <c r="H247" s="171"/>
      <c r="I247" s="88">
        <f t="shared" si="21"/>
        <v>164883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201227122.79893059</v>
      </c>
      <c r="N247" s="165">
        <f t="shared" si="19"/>
        <v>201227122.79893059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5">
        <v>23</v>
      </c>
      <c r="C248" s="109" t="s">
        <v>578</v>
      </c>
      <c r="D248" s="215" t="s">
        <v>46</v>
      </c>
      <c r="E248" s="216" t="s">
        <v>7</v>
      </c>
      <c r="F248" s="177">
        <v>309630</v>
      </c>
      <c r="G248" s="217">
        <v>378330</v>
      </c>
      <c r="H248" s="171"/>
      <c r="I248" s="88">
        <f t="shared" si="21"/>
        <v>378330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5">
        <v>24</v>
      </c>
      <c r="C249" s="109" t="s">
        <v>579</v>
      </c>
      <c r="D249" s="215" t="s">
        <v>47</v>
      </c>
      <c r="E249" s="216" t="s">
        <v>7</v>
      </c>
      <c r="F249" s="177">
        <v>417044.06800000003</v>
      </c>
      <c r="G249" s="217">
        <v>417044.06800000003</v>
      </c>
      <c r="H249" s="171"/>
      <c r="I249" s="88">
        <f t="shared" si="21"/>
        <v>417044.06800000003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201227123.79893059</v>
      </c>
      <c r="N249" s="165">
        <f t="shared" si="19"/>
        <v>201227123.79893059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5">
        <v>25</v>
      </c>
      <c r="C250" s="109" t="s">
        <v>87</v>
      </c>
      <c r="D250" s="215" t="s">
        <v>47</v>
      </c>
      <c r="E250" s="216" t="s">
        <v>7</v>
      </c>
      <c r="F250" s="177">
        <v>82600</v>
      </c>
      <c r="G250" s="217">
        <v>82600</v>
      </c>
      <c r="H250" s="171"/>
      <c r="I250" s="88">
        <f t="shared" si="21"/>
        <v>82600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201227124.79893059</v>
      </c>
      <c r="N250" s="165">
        <f t="shared" si="19"/>
        <v>201227124.79893059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5">
        <v>26</v>
      </c>
      <c r="C251" s="109" t="s">
        <v>88</v>
      </c>
      <c r="D251" s="215" t="s">
        <v>47</v>
      </c>
      <c r="E251" s="216" t="s">
        <v>7</v>
      </c>
      <c r="F251" s="177">
        <v>116300</v>
      </c>
      <c r="G251" s="217">
        <v>116300</v>
      </c>
      <c r="H251" s="171"/>
      <c r="I251" s="88">
        <f t="shared" si="21"/>
        <v>116300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201227125.79893059</v>
      </c>
      <c r="N251" s="165">
        <f t="shared" si="19"/>
        <v>201227125.79893059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5">
        <v>27</v>
      </c>
      <c r="C252" s="109" t="s">
        <v>89</v>
      </c>
      <c r="D252" s="215" t="s">
        <v>47</v>
      </c>
      <c r="E252" s="216" t="s">
        <v>7</v>
      </c>
      <c r="F252" s="177">
        <v>139900</v>
      </c>
      <c r="G252" s="217">
        <v>139900</v>
      </c>
      <c r="H252" s="171"/>
      <c r="I252" s="88">
        <f t="shared" si="21"/>
        <v>139900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201227126.79893059</v>
      </c>
      <c r="N252" s="165">
        <f t="shared" si="19"/>
        <v>201227126.79893059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5">
        <v>28</v>
      </c>
      <c r="C253" s="109" t="s">
        <v>90</v>
      </c>
      <c r="D253" s="215" t="s">
        <v>47</v>
      </c>
      <c r="E253" s="216" t="s">
        <v>7</v>
      </c>
      <c r="F253" s="177">
        <v>154600</v>
      </c>
      <c r="G253" s="217">
        <v>154600</v>
      </c>
      <c r="H253" s="171"/>
      <c r="I253" s="88">
        <f t="shared" si="21"/>
        <v>154600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201227127.79893059</v>
      </c>
      <c r="N253" s="165">
        <f t="shared" si="19"/>
        <v>201227127.79893059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5">
        <v>29</v>
      </c>
      <c r="C254" s="109" t="s">
        <v>580</v>
      </c>
      <c r="D254" s="215" t="s">
        <v>47</v>
      </c>
      <c r="E254" s="216" t="s">
        <v>7</v>
      </c>
      <c r="F254" s="177">
        <v>103500</v>
      </c>
      <c r="G254" s="217">
        <v>103500</v>
      </c>
      <c r="H254" s="171"/>
      <c r="I254" s="88">
        <f t="shared" si="21"/>
        <v>103500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201227128.79893059</v>
      </c>
      <c r="N254" s="165">
        <f t="shared" si="19"/>
        <v>201227128.79893059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5">
        <v>30</v>
      </c>
      <c r="C255" s="109" t="s">
        <v>581</v>
      </c>
      <c r="D255" s="215" t="s">
        <v>47</v>
      </c>
      <c r="E255" s="216" t="s">
        <v>7</v>
      </c>
      <c r="F255" s="177">
        <v>106000</v>
      </c>
      <c r="G255" s="217">
        <v>106000</v>
      </c>
      <c r="H255" s="171"/>
      <c r="I255" s="88">
        <f t="shared" si="21"/>
        <v>106000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201227129.79893059</v>
      </c>
      <c r="N255" s="165">
        <f t="shared" si="19"/>
        <v>201227129.79893059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5">
        <v>31</v>
      </c>
      <c r="C256" s="109" t="s">
        <v>93</v>
      </c>
      <c r="D256" s="215" t="s">
        <v>47</v>
      </c>
      <c r="E256" s="216" t="s">
        <v>7</v>
      </c>
      <c r="F256" s="177">
        <v>135900</v>
      </c>
      <c r="G256" s="217">
        <v>135900</v>
      </c>
      <c r="H256" s="171"/>
      <c r="I256" s="88">
        <f t="shared" ref="I256:I321" si="22">IF($I$5=$G$4,G256,(IF($I$5=$F$4,F256,0)))</f>
        <v>135900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201227130.79893059</v>
      </c>
      <c r="N256" s="165">
        <f t="shared" si="19"/>
        <v>201227130.79893059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5">
        <v>32</v>
      </c>
      <c r="C257" s="109" t="s">
        <v>94</v>
      </c>
      <c r="D257" s="215" t="s">
        <v>47</v>
      </c>
      <c r="E257" s="216" t="s">
        <v>7</v>
      </c>
      <c r="F257" s="177">
        <v>160100</v>
      </c>
      <c r="G257" s="217">
        <v>160100</v>
      </c>
      <c r="H257" s="171"/>
      <c r="I257" s="88">
        <f t="shared" si="22"/>
        <v>160100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201227131.79893059</v>
      </c>
      <c r="N257" s="165">
        <f t="shared" si="19"/>
        <v>201227131.79893059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5">
        <v>33</v>
      </c>
      <c r="C258" s="109" t="s">
        <v>582</v>
      </c>
      <c r="D258" s="215" t="s">
        <v>46</v>
      </c>
      <c r="E258" s="216" t="s">
        <v>7</v>
      </c>
      <c r="F258" s="177">
        <v>348420</v>
      </c>
      <c r="G258" s="217">
        <v>362130</v>
      </c>
      <c r="H258" s="171"/>
      <c r="I258" s="88">
        <f t="shared" si="22"/>
        <v>362130</v>
      </c>
      <c r="J258" s="163">
        <f t="shared" si="17"/>
        <v>1</v>
      </c>
      <c r="K258" s="155">
        <f t="shared" si="18"/>
        <v>0</v>
      </c>
      <c r="L258" s="155">
        <f>IF(J258=1,SUM($J$6:J258),0)</f>
        <v>134</v>
      </c>
      <c r="M258" s="155">
        <f>IF(K258=1,SUM($K$6:K258),0)</f>
        <v>0</v>
      </c>
      <c r="N258" s="165">
        <f t="shared" si="19"/>
        <v>134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5">
        <v>34</v>
      </c>
      <c r="C259" s="109" t="s">
        <v>91</v>
      </c>
      <c r="D259" s="215" t="s">
        <v>46</v>
      </c>
      <c r="E259" s="216" t="s">
        <v>7</v>
      </c>
      <c r="F259" s="177">
        <v>447250</v>
      </c>
      <c r="G259" s="217">
        <v>418580</v>
      </c>
      <c r="H259" s="171"/>
      <c r="I259" s="88">
        <f t="shared" si="22"/>
        <v>418580</v>
      </c>
      <c r="J259" s="163">
        <f t="shared" si="17"/>
        <v>1</v>
      </c>
      <c r="K259" s="155">
        <f t="shared" si="18"/>
        <v>0</v>
      </c>
      <c r="L259" s="155">
        <f>IF(J259=1,SUM($J$6:J259),0)</f>
        <v>135</v>
      </c>
      <c r="M259" s="155">
        <f>IF(K259=1,SUM($K$6:K259),0)</f>
        <v>0</v>
      </c>
      <c r="N259" s="165">
        <f t="shared" si="19"/>
        <v>135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5">
        <v>35</v>
      </c>
      <c r="C260" s="109" t="s">
        <v>92</v>
      </c>
      <c r="D260" s="215" t="s">
        <v>46</v>
      </c>
      <c r="E260" s="216" t="s">
        <v>7</v>
      </c>
      <c r="F260" s="177">
        <v>475520</v>
      </c>
      <c r="G260" s="217">
        <v>447280</v>
      </c>
      <c r="H260" s="171"/>
      <c r="I260" s="88">
        <f t="shared" si="22"/>
        <v>447280</v>
      </c>
      <c r="J260" s="163">
        <f t="shared" si="17"/>
        <v>1</v>
      </c>
      <c r="K260" s="155">
        <f t="shared" si="18"/>
        <v>0</v>
      </c>
      <c r="L260" s="155">
        <f>IF(J260=1,SUM($J$6:J260),0)</f>
        <v>136</v>
      </c>
      <c r="M260" s="155">
        <f>IF(K260=1,SUM($K$6:K260),0)</f>
        <v>0</v>
      </c>
      <c r="N260" s="165">
        <f t="shared" si="19"/>
        <v>136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5">
        <v>36</v>
      </c>
      <c r="C261" s="109" t="s">
        <v>95</v>
      </c>
      <c r="D261" s="215" t="s">
        <v>47</v>
      </c>
      <c r="E261" s="216" t="s">
        <v>7</v>
      </c>
      <c r="F261" s="177">
        <v>3200</v>
      </c>
      <c r="G261" s="217">
        <v>3200</v>
      </c>
      <c r="H261" s="171"/>
      <c r="I261" s="88">
        <f t="shared" si="22"/>
        <v>3200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201227132.79893059</v>
      </c>
      <c r="N261" s="165">
        <f t="shared" si="19"/>
        <v>201227132.79893059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5">
        <v>37</v>
      </c>
      <c r="C262" s="109" t="s">
        <v>96</v>
      </c>
      <c r="D262" s="215" t="s">
        <v>47</v>
      </c>
      <c r="E262" s="216" t="s">
        <v>7</v>
      </c>
      <c r="F262" s="177">
        <v>4100</v>
      </c>
      <c r="G262" s="217">
        <v>4100</v>
      </c>
      <c r="H262" s="171"/>
      <c r="I262" s="88">
        <f t="shared" si="22"/>
        <v>4100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201227133.79893059</v>
      </c>
      <c r="N262" s="165">
        <f t="shared" si="19"/>
        <v>201227133.79893059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5">
        <v>38</v>
      </c>
      <c r="C263" s="109" t="s">
        <v>97</v>
      </c>
      <c r="D263" s="215" t="s">
        <v>47</v>
      </c>
      <c r="E263" s="216" t="s">
        <v>7</v>
      </c>
      <c r="F263" s="177">
        <v>6500</v>
      </c>
      <c r="G263" s="217">
        <v>6500</v>
      </c>
      <c r="H263" s="171"/>
      <c r="I263" s="88">
        <f t="shared" si="22"/>
        <v>6500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201227134.79893059</v>
      </c>
      <c r="N263" s="165">
        <f t="shared" si="19"/>
        <v>201227134.79893059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5">
        <v>39</v>
      </c>
      <c r="C264" s="109" t="s">
        <v>98</v>
      </c>
      <c r="D264" s="215" t="s">
        <v>47</v>
      </c>
      <c r="E264" s="216" t="s">
        <v>7</v>
      </c>
      <c r="F264" s="177">
        <v>11400</v>
      </c>
      <c r="G264" s="217">
        <v>11400</v>
      </c>
      <c r="H264" s="171"/>
      <c r="I264" s="88">
        <f t="shared" si="22"/>
        <v>11400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201227135.79893059</v>
      </c>
      <c r="N264" s="165">
        <f t="shared" si="19"/>
        <v>201227135.79893059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5">
        <v>40</v>
      </c>
      <c r="C265" s="109" t="s">
        <v>99</v>
      </c>
      <c r="D265" s="215" t="s">
        <v>47</v>
      </c>
      <c r="E265" s="216" t="s">
        <v>7</v>
      </c>
      <c r="F265" s="177">
        <v>16700</v>
      </c>
      <c r="G265" s="217">
        <v>16700</v>
      </c>
      <c r="H265" s="171"/>
      <c r="I265" s="88">
        <f t="shared" si="22"/>
        <v>16700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201227136.79893059</v>
      </c>
      <c r="N265" s="165">
        <f t="shared" ref="N265:N328" si="25">IF(L265=0,M265,L265)</f>
        <v>201227136.79893059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5">
        <v>41</v>
      </c>
      <c r="C266" s="109" t="s">
        <v>100</v>
      </c>
      <c r="D266" s="215" t="s">
        <v>47</v>
      </c>
      <c r="E266" s="216" t="s">
        <v>7</v>
      </c>
      <c r="F266" s="177">
        <v>9600</v>
      </c>
      <c r="G266" s="217">
        <v>9600</v>
      </c>
      <c r="H266" s="171"/>
      <c r="I266" s="88">
        <f t="shared" si="22"/>
        <v>9600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201227137.79893059</v>
      </c>
      <c r="N266" s="165">
        <f t="shared" si="25"/>
        <v>201227137.79893059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5">
        <v>42</v>
      </c>
      <c r="C267" s="109" t="s">
        <v>467</v>
      </c>
      <c r="D267" s="215" t="s">
        <v>47</v>
      </c>
      <c r="E267" s="216" t="s">
        <v>7</v>
      </c>
      <c r="F267" s="177">
        <v>11700</v>
      </c>
      <c r="G267" s="217">
        <v>11700</v>
      </c>
      <c r="H267" s="171"/>
      <c r="I267" s="88">
        <f t="shared" si="22"/>
        <v>11700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201227138.79893059</v>
      </c>
      <c r="N267" s="165">
        <f t="shared" si="25"/>
        <v>201227138.79893059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5">
        <v>43</v>
      </c>
      <c r="C268" s="109" t="s">
        <v>101</v>
      </c>
      <c r="D268" s="215" t="s">
        <v>47</v>
      </c>
      <c r="E268" s="216" t="s">
        <v>7</v>
      </c>
      <c r="F268" s="177">
        <v>13300</v>
      </c>
      <c r="G268" s="217">
        <v>13300</v>
      </c>
      <c r="H268" s="171"/>
      <c r="I268" s="88">
        <f t="shared" si="22"/>
        <v>13300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201227139.79893059</v>
      </c>
      <c r="N268" s="165">
        <f t="shared" si="25"/>
        <v>201227139.79893059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5">
        <v>44</v>
      </c>
      <c r="C269" s="109" t="s">
        <v>102</v>
      </c>
      <c r="D269" s="215" t="s">
        <v>47</v>
      </c>
      <c r="E269" s="216" t="s">
        <v>7</v>
      </c>
      <c r="F269" s="177">
        <v>17000</v>
      </c>
      <c r="G269" s="217">
        <v>17000</v>
      </c>
      <c r="H269" s="171"/>
      <c r="I269" s="88">
        <f t="shared" si="22"/>
        <v>17000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201227140.79893059</v>
      </c>
      <c r="N269" s="165">
        <f t="shared" si="25"/>
        <v>201227140.79893059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5">
        <v>45</v>
      </c>
      <c r="C270" s="109" t="s">
        <v>73</v>
      </c>
      <c r="D270" s="215" t="s">
        <v>46</v>
      </c>
      <c r="E270" s="216" t="s">
        <v>7</v>
      </c>
      <c r="F270" s="177">
        <v>259520</v>
      </c>
      <c r="G270" s="217">
        <v>297630</v>
      </c>
      <c r="H270" s="171"/>
      <c r="I270" s="88">
        <f t="shared" si="22"/>
        <v>297630</v>
      </c>
      <c r="J270" s="163">
        <f t="shared" si="23"/>
        <v>1</v>
      </c>
      <c r="K270" s="155">
        <f t="shared" si="24"/>
        <v>0</v>
      </c>
      <c r="L270" s="155">
        <f>IF(J270=1,SUM($J$6:J270),0)</f>
        <v>137</v>
      </c>
      <c r="M270" s="155">
        <f>IF(K270=1,SUM($K$6:K270),0)</f>
        <v>0</v>
      </c>
      <c r="N270" s="165">
        <f t="shared" si="25"/>
        <v>137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5">
        <v>46</v>
      </c>
      <c r="C271" s="109" t="s">
        <v>74</v>
      </c>
      <c r="D271" s="215" t="s">
        <v>46</v>
      </c>
      <c r="E271" s="216" t="s">
        <v>7</v>
      </c>
      <c r="F271" s="177">
        <v>308220</v>
      </c>
      <c r="G271" s="217">
        <v>361430</v>
      </c>
      <c r="H271" s="171"/>
      <c r="I271" s="88">
        <f t="shared" si="22"/>
        <v>361430</v>
      </c>
      <c r="J271" s="163">
        <f t="shared" si="23"/>
        <v>1</v>
      </c>
      <c r="K271" s="155">
        <f t="shared" si="24"/>
        <v>0</v>
      </c>
      <c r="L271" s="155">
        <f>IF(J271=1,SUM($J$6:J271),0)</f>
        <v>138</v>
      </c>
      <c r="M271" s="155">
        <f>IF(K271=1,SUM($K$6:K271),0)</f>
        <v>0</v>
      </c>
      <c r="N271" s="165">
        <f t="shared" si="25"/>
        <v>138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5"/>
      <c r="C272" s="109"/>
      <c r="D272" s="215" t="s">
        <v>50</v>
      </c>
      <c r="E272" s="216"/>
      <c r="F272" s="177">
        <v>0</v>
      </c>
      <c r="G272" s="217"/>
      <c r="H272" s="171"/>
      <c r="I272" s="88">
        <f t="shared" si="22"/>
        <v>0</v>
      </c>
      <c r="J272" s="163">
        <f t="shared" si="23"/>
        <v>0</v>
      </c>
      <c r="K272" s="155">
        <f t="shared" si="24"/>
        <v>0</v>
      </c>
      <c r="L272" s="155">
        <f>IF(J272=1,SUM($J$6:J272),0)</f>
        <v>0</v>
      </c>
      <c r="M272" s="155">
        <f>IF(K272=1,SUM($K$6:K272),0)</f>
        <v>0</v>
      </c>
      <c r="N272" s="165">
        <f t="shared" si="25"/>
        <v>0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5" t="s">
        <v>618</v>
      </c>
      <c r="C273" s="109" t="s">
        <v>584</v>
      </c>
      <c r="D273" s="215" t="s">
        <v>50</v>
      </c>
      <c r="E273" s="216"/>
      <c r="F273" s="177">
        <v>0</v>
      </c>
      <c r="G273" s="217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5">
        <v>1</v>
      </c>
      <c r="C274" s="109" t="s">
        <v>585</v>
      </c>
      <c r="D274" s="215" t="s">
        <v>47</v>
      </c>
      <c r="E274" s="216" t="s">
        <v>8</v>
      </c>
      <c r="F274" s="177">
        <v>34700</v>
      </c>
      <c r="G274" s="217">
        <v>34700</v>
      </c>
      <c r="H274" s="171"/>
      <c r="I274" s="88">
        <f t="shared" si="22"/>
        <v>34700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201227141.79893059</v>
      </c>
      <c r="N274" s="165">
        <f t="shared" si="25"/>
        <v>201227141.79893059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5">
        <v>2</v>
      </c>
      <c r="C275" s="109" t="s">
        <v>586</v>
      </c>
      <c r="D275" s="215" t="s">
        <v>47</v>
      </c>
      <c r="E275" s="216" t="s">
        <v>8</v>
      </c>
      <c r="F275" s="177">
        <v>40300</v>
      </c>
      <c r="G275" s="217">
        <v>40300</v>
      </c>
      <c r="H275" s="171"/>
      <c r="I275" s="88">
        <f t="shared" si="22"/>
        <v>40300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201227142.79893059</v>
      </c>
      <c r="N275" s="165">
        <f t="shared" si="25"/>
        <v>201227142.79893059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5">
        <v>3</v>
      </c>
      <c r="C276" s="109" t="s">
        <v>587</v>
      </c>
      <c r="D276" s="215" t="s">
        <v>46</v>
      </c>
      <c r="E276" s="216" t="s">
        <v>8</v>
      </c>
      <c r="F276" s="177">
        <v>46500</v>
      </c>
      <c r="G276" s="217">
        <v>44000</v>
      </c>
      <c r="H276" s="171"/>
      <c r="I276" s="88">
        <f t="shared" si="22"/>
        <v>44000</v>
      </c>
      <c r="J276" s="163">
        <f t="shared" si="23"/>
        <v>1</v>
      </c>
      <c r="K276" s="155">
        <f t="shared" si="24"/>
        <v>0</v>
      </c>
      <c r="L276" s="155">
        <f>IF(J276=1,SUM($J$6:J276),0)</f>
        <v>139</v>
      </c>
      <c r="M276" s="155">
        <f>IF(K276=1,SUM($K$6:K276),0)</f>
        <v>0</v>
      </c>
      <c r="N276" s="165">
        <f t="shared" si="25"/>
        <v>139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5">
        <v>4</v>
      </c>
      <c r="C277" s="109" t="s">
        <v>588</v>
      </c>
      <c r="D277" s="215" t="s">
        <v>47</v>
      </c>
      <c r="E277" s="216" t="s">
        <v>8</v>
      </c>
      <c r="F277" s="177">
        <v>57700</v>
      </c>
      <c r="G277" s="217">
        <v>57700</v>
      </c>
      <c r="H277" s="171"/>
      <c r="I277" s="88">
        <f t="shared" si="22"/>
        <v>57700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201227143.79893059</v>
      </c>
      <c r="N277" s="165">
        <f t="shared" si="25"/>
        <v>201227143.79893059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5">
        <v>5</v>
      </c>
      <c r="C278" s="109" t="s">
        <v>589</v>
      </c>
      <c r="D278" s="215" t="s">
        <v>47</v>
      </c>
      <c r="E278" s="216" t="s">
        <v>8</v>
      </c>
      <c r="F278" s="177">
        <v>83000</v>
      </c>
      <c r="G278" s="217">
        <v>83000</v>
      </c>
      <c r="H278" s="171"/>
      <c r="I278" s="88">
        <f t="shared" si="22"/>
        <v>83000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201227144.79893059</v>
      </c>
      <c r="N278" s="165">
        <f t="shared" si="25"/>
        <v>201227144.79893059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5">
        <v>6</v>
      </c>
      <c r="C279" s="109" t="s">
        <v>590</v>
      </c>
      <c r="D279" s="215" t="s">
        <v>47</v>
      </c>
      <c r="E279" s="216" t="s">
        <v>8</v>
      </c>
      <c r="F279" s="177">
        <v>95300</v>
      </c>
      <c r="G279" s="217">
        <v>90450</v>
      </c>
      <c r="H279" s="171"/>
      <c r="I279" s="88">
        <f t="shared" si="22"/>
        <v>90450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201227145.79893059</v>
      </c>
      <c r="N279" s="165">
        <f t="shared" si="25"/>
        <v>201227145.79893059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5">
        <v>7</v>
      </c>
      <c r="C280" s="109" t="s">
        <v>591</v>
      </c>
      <c r="D280" s="215" t="s">
        <v>47</v>
      </c>
      <c r="E280" s="216" t="s">
        <v>8</v>
      </c>
      <c r="F280" s="177">
        <v>106000</v>
      </c>
      <c r="G280" s="217">
        <v>106000</v>
      </c>
      <c r="H280" s="171"/>
      <c r="I280" s="88">
        <f t="shared" si="22"/>
        <v>106000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201227146.79893059</v>
      </c>
      <c r="N280" s="165">
        <f t="shared" si="25"/>
        <v>201227146.79893059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5">
        <v>8</v>
      </c>
      <c r="C281" s="109" t="s">
        <v>592</v>
      </c>
      <c r="D281" s="215" t="s">
        <v>47</v>
      </c>
      <c r="E281" s="216" t="s">
        <v>8</v>
      </c>
      <c r="F281" s="177">
        <v>122000</v>
      </c>
      <c r="G281" s="217">
        <v>115650</v>
      </c>
      <c r="H281" s="171"/>
      <c r="I281" s="88">
        <f t="shared" si="22"/>
        <v>115650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201227147.79893059</v>
      </c>
      <c r="N281" s="165">
        <f t="shared" si="25"/>
        <v>201227147.79893059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5">
        <v>9</v>
      </c>
      <c r="C282" s="109" t="s">
        <v>593</v>
      </c>
      <c r="D282" s="215" t="s">
        <v>47</v>
      </c>
      <c r="E282" s="216" t="s">
        <v>8</v>
      </c>
      <c r="F282" s="177">
        <v>159200</v>
      </c>
      <c r="G282" s="217">
        <v>159200</v>
      </c>
      <c r="H282" s="171"/>
      <c r="I282" s="88">
        <f t="shared" si="22"/>
        <v>159200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201227148.79893059</v>
      </c>
      <c r="N282" s="165">
        <f t="shared" si="25"/>
        <v>201227148.79893059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5">
        <v>10</v>
      </c>
      <c r="C283" s="109" t="s">
        <v>594</v>
      </c>
      <c r="D283" s="215" t="s">
        <v>47</v>
      </c>
      <c r="E283" s="216" t="s">
        <v>8</v>
      </c>
      <c r="F283" s="177">
        <v>49900</v>
      </c>
      <c r="G283" s="217">
        <v>49900</v>
      </c>
      <c r="H283" s="171"/>
      <c r="I283" s="88">
        <f>IF($I$5=$G$4,G283,(IF($I$5=$F$4,F283,0)))</f>
        <v>49900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201227149.79893059</v>
      </c>
      <c r="N283" s="165">
        <f t="shared" si="25"/>
        <v>201227149.79893059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5">
        <v>11</v>
      </c>
      <c r="C284" s="109" t="s">
        <v>595</v>
      </c>
      <c r="D284" s="215" t="s">
        <v>47</v>
      </c>
      <c r="E284" s="216" t="s">
        <v>8</v>
      </c>
      <c r="F284" s="177">
        <v>62200</v>
      </c>
      <c r="G284" s="217">
        <v>62200</v>
      </c>
      <c r="H284" s="171"/>
      <c r="I284" s="88">
        <f t="shared" si="22"/>
        <v>62200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201227150.79893059</v>
      </c>
      <c r="N284" s="165">
        <f t="shared" si="25"/>
        <v>201227150.79893059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5">
        <v>12</v>
      </c>
      <c r="C285" s="109" t="s">
        <v>596</v>
      </c>
      <c r="D285" s="215" t="s">
        <v>47</v>
      </c>
      <c r="E285" s="216" t="s">
        <v>8</v>
      </c>
      <c r="F285" s="177">
        <v>65800</v>
      </c>
      <c r="G285" s="217">
        <v>65800</v>
      </c>
      <c r="H285" s="171"/>
      <c r="I285" s="88">
        <f t="shared" si="22"/>
        <v>65800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201227151.79893059</v>
      </c>
      <c r="N285" s="165">
        <f t="shared" si="25"/>
        <v>201227151.79893059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5">
        <v>13</v>
      </c>
      <c r="C286" s="109" t="s">
        <v>597</v>
      </c>
      <c r="D286" s="215" t="s">
        <v>47</v>
      </c>
      <c r="E286" s="216" t="s">
        <v>8</v>
      </c>
      <c r="F286" s="177">
        <v>69100</v>
      </c>
      <c r="G286" s="217">
        <v>69100</v>
      </c>
      <c r="H286" s="171"/>
      <c r="I286" s="88">
        <f t="shared" si="22"/>
        <v>69100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201227152.79893059</v>
      </c>
      <c r="N286" s="165">
        <f t="shared" si="25"/>
        <v>201227152.79893059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5">
        <v>14</v>
      </c>
      <c r="C287" s="109" t="s">
        <v>598</v>
      </c>
      <c r="D287" s="215" t="s">
        <v>47</v>
      </c>
      <c r="E287" s="216" t="s">
        <v>8</v>
      </c>
      <c r="F287" s="177">
        <v>87100</v>
      </c>
      <c r="G287" s="217">
        <v>87100</v>
      </c>
      <c r="H287" s="171"/>
      <c r="I287" s="88">
        <f t="shared" si="22"/>
        <v>87100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201227153.79893059</v>
      </c>
      <c r="N287" s="165">
        <f t="shared" si="25"/>
        <v>201227153.79893059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5">
        <v>15</v>
      </c>
      <c r="C288" s="109" t="s">
        <v>599</v>
      </c>
      <c r="D288" s="215" t="s">
        <v>47</v>
      </c>
      <c r="E288" s="216" t="s">
        <v>8</v>
      </c>
      <c r="F288" s="177">
        <v>98500</v>
      </c>
      <c r="G288" s="217">
        <v>98500</v>
      </c>
      <c r="H288" s="171"/>
      <c r="I288" s="88">
        <f t="shared" si="22"/>
        <v>98500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201227154.79893059</v>
      </c>
      <c r="N288" s="165">
        <f t="shared" si="25"/>
        <v>201227154.79893059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5">
        <v>16</v>
      </c>
      <c r="C289" s="109" t="s">
        <v>600</v>
      </c>
      <c r="D289" s="215" t="s">
        <v>47</v>
      </c>
      <c r="E289" s="216" t="s">
        <v>8</v>
      </c>
      <c r="F289" s="177">
        <v>137700</v>
      </c>
      <c r="G289" s="217">
        <v>137700</v>
      </c>
      <c r="H289" s="171"/>
      <c r="I289" s="88">
        <f>IF($I$5=$G$4,G289,(IF($I$5=$F$4,F289,0)))</f>
        <v>137700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201227155.79893059</v>
      </c>
      <c r="N289" s="165">
        <f t="shared" si="25"/>
        <v>201227155.79893059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5">
        <v>17</v>
      </c>
      <c r="C290" s="109" t="s">
        <v>601</v>
      </c>
      <c r="D290" s="215" t="s">
        <v>47</v>
      </c>
      <c r="E290" s="216" t="s">
        <v>8</v>
      </c>
      <c r="F290" s="177">
        <v>124300</v>
      </c>
      <c r="G290" s="217">
        <v>124300</v>
      </c>
      <c r="H290" s="171"/>
      <c r="I290" s="88">
        <f t="shared" si="22"/>
        <v>124300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201227156.79893059</v>
      </c>
      <c r="N290" s="165">
        <f t="shared" si="25"/>
        <v>201227156.79893059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5">
        <v>18</v>
      </c>
      <c r="C291" s="109" t="s">
        <v>602</v>
      </c>
      <c r="D291" s="215" t="s">
        <v>47</v>
      </c>
      <c r="E291" s="216" t="s">
        <v>8</v>
      </c>
      <c r="F291" s="177">
        <v>153900</v>
      </c>
      <c r="G291" s="217">
        <v>146000</v>
      </c>
      <c r="H291" s="171"/>
      <c r="I291" s="88">
        <f t="shared" si="22"/>
        <v>146000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201227157.79893059</v>
      </c>
      <c r="N291" s="165">
        <f t="shared" si="25"/>
        <v>201227157.79893059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5">
        <v>19</v>
      </c>
      <c r="C292" s="109" t="s">
        <v>603</v>
      </c>
      <c r="D292" s="215" t="s">
        <v>47</v>
      </c>
      <c r="E292" s="216" t="s">
        <v>8</v>
      </c>
      <c r="F292" s="177">
        <v>175700</v>
      </c>
      <c r="G292" s="217">
        <v>156000</v>
      </c>
      <c r="H292" s="171"/>
      <c r="I292" s="88">
        <f t="shared" si="22"/>
        <v>156000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201227158.79893059</v>
      </c>
      <c r="N292" s="165">
        <f t="shared" si="25"/>
        <v>201227158.79893059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5">
        <v>20</v>
      </c>
      <c r="C293" s="109" t="s">
        <v>1517</v>
      </c>
      <c r="D293" s="215" t="s">
        <v>47</v>
      </c>
      <c r="E293" s="216" t="s">
        <v>8</v>
      </c>
      <c r="F293" s="177">
        <v>114000</v>
      </c>
      <c r="G293" s="217">
        <v>114000</v>
      </c>
      <c r="H293" s="171"/>
      <c r="I293" s="88">
        <f t="shared" si="22"/>
        <v>114000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201227159.79893059</v>
      </c>
      <c r="N293" s="165">
        <f t="shared" si="25"/>
        <v>201227159.79893059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5">
        <v>21</v>
      </c>
      <c r="C294" s="109" t="s">
        <v>604</v>
      </c>
      <c r="D294" s="215" t="s">
        <v>47</v>
      </c>
      <c r="E294" s="216" t="s">
        <v>8</v>
      </c>
      <c r="F294" s="177">
        <v>17200</v>
      </c>
      <c r="G294" s="217">
        <v>17200</v>
      </c>
      <c r="H294" s="171"/>
      <c r="I294" s="88">
        <f t="shared" si="22"/>
        <v>17200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201227160.79893059</v>
      </c>
      <c r="N294" s="165">
        <f t="shared" si="25"/>
        <v>201227160.79893059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5">
        <v>22</v>
      </c>
      <c r="C295" s="109" t="s">
        <v>1198</v>
      </c>
      <c r="D295" s="215" t="s">
        <v>47</v>
      </c>
      <c r="E295" s="216" t="s">
        <v>8</v>
      </c>
      <c r="F295" s="177">
        <v>21900</v>
      </c>
      <c r="G295" s="217">
        <v>21900</v>
      </c>
      <c r="H295" s="171"/>
      <c r="I295" s="88">
        <f t="shared" si="22"/>
        <v>21900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201227161.79893059</v>
      </c>
      <c r="N295" s="165">
        <f t="shared" si="25"/>
        <v>201227161.79893059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5">
        <v>23</v>
      </c>
      <c r="C296" s="109" t="s">
        <v>605</v>
      </c>
      <c r="D296" s="215" t="s">
        <v>47</v>
      </c>
      <c r="E296" s="216" t="s">
        <v>8</v>
      </c>
      <c r="F296" s="177">
        <v>21900</v>
      </c>
      <c r="G296" s="217">
        <v>21900</v>
      </c>
      <c r="H296" s="171"/>
      <c r="I296" s="88">
        <f>IF($I$5=$G$4,G296,(IF($I$5=$F$4,F296,0)))</f>
        <v>21900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201227162.79893059</v>
      </c>
      <c r="N296" s="165">
        <f t="shared" si="25"/>
        <v>201227162.79893059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5">
        <v>24</v>
      </c>
      <c r="C297" s="109" t="s">
        <v>606</v>
      </c>
      <c r="D297" s="215" t="s">
        <v>47</v>
      </c>
      <c r="E297" s="216" t="s">
        <v>8</v>
      </c>
      <c r="F297" s="177">
        <v>24100</v>
      </c>
      <c r="G297" s="217">
        <v>24100</v>
      </c>
      <c r="H297" s="171"/>
      <c r="I297" s="88">
        <f t="shared" si="22"/>
        <v>24100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201227163.79893059</v>
      </c>
      <c r="N297" s="165">
        <f t="shared" si="25"/>
        <v>201227163.79893059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5">
        <v>25</v>
      </c>
      <c r="C298" s="109" t="s">
        <v>1518</v>
      </c>
      <c r="D298" s="215" t="s">
        <v>47</v>
      </c>
      <c r="E298" s="216" t="s">
        <v>8</v>
      </c>
      <c r="F298" s="177">
        <v>23500</v>
      </c>
      <c r="G298" s="217">
        <v>23500</v>
      </c>
      <c r="H298" s="171"/>
      <c r="I298" s="88">
        <f t="shared" si="22"/>
        <v>23500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201227164.79893059</v>
      </c>
      <c r="N298" s="165">
        <f t="shared" si="25"/>
        <v>201227164.79893059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5">
        <v>26</v>
      </c>
      <c r="C299" s="109" t="s">
        <v>607</v>
      </c>
      <c r="D299" s="215" t="s">
        <v>47</v>
      </c>
      <c r="E299" s="216" t="s">
        <v>8</v>
      </c>
      <c r="F299" s="177">
        <v>26100</v>
      </c>
      <c r="G299" s="217">
        <v>26100</v>
      </c>
      <c r="H299" s="171"/>
      <c r="I299" s="88">
        <f t="shared" si="22"/>
        <v>26100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201227165.79893059</v>
      </c>
      <c r="N299" s="165">
        <f t="shared" si="25"/>
        <v>201227165.79893059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5">
        <v>27</v>
      </c>
      <c r="C300" s="109" t="s">
        <v>608</v>
      </c>
      <c r="D300" s="215" t="s">
        <v>47</v>
      </c>
      <c r="E300" s="216" t="s">
        <v>8</v>
      </c>
      <c r="F300" s="177">
        <v>35500</v>
      </c>
      <c r="G300" s="217">
        <v>35500</v>
      </c>
      <c r="H300" s="171"/>
      <c r="I300" s="88">
        <f t="shared" si="22"/>
        <v>35500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201227166.79893059</v>
      </c>
      <c r="N300" s="165">
        <f t="shared" si="25"/>
        <v>201227166.79893059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5">
        <v>28</v>
      </c>
      <c r="C301" s="109" t="s">
        <v>609</v>
      </c>
      <c r="D301" s="215" t="s">
        <v>47</v>
      </c>
      <c r="E301" s="216" t="s">
        <v>8</v>
      </c>
      <c r="F301" s="177">
        <v>46200</v>
      </c>
      <c r="G301" s="217">
        <v>46200</v>
      </c>
      <c r="H301" s="171"/>
      <c r="I301" s="88">
        <f t="shared" si="22"/>
        <v>46200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201227167.79893059</v>
      </c>
      <c r="N301" s="165">
        <f t="shared" si="25"/>
        <v>201227167.79893059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5">
        <v>29</v>
      </c>
      <c r="C302" s="109" t="s">
        <v>1199</v>
      </c>
      <c r="D302" s="215" t="s">
        <v>47</v>
      </c>
      <c r="E302" s="216" t="s">
        <v>8</v>
      </c>
      <c r="F302" s="177">
        <v>68700</v>
      </c>
      <c r="G302" s="217">
        <v>68700</v>
      </c>
      <c r="H302" s="171"/>
      <c r="I302" s="88">
        <f t="shared" si="22"/>
        <v>68700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201227168.79893059</v>
      </c>
      <c r="N302" s="165">
        <f t="shared" si="25"/>
        <v>201227168.79893059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5">
        <v>30</v>
      </c>
      <c r="C303" s="109" t="s">
        <v>610</v>
      </c>
      <c r="D303" s="215" t="s">
        <v>47</v>
      </c>
      <c r="E303" s="216" t="s">
        <v>8</v>
      </c>
      <c r="F303" s="177">
        <v>76800</v>
      </c>
      <c r="G303" s="217">
        <v>76800</v>
      </c>
      <c r="H303" s="171"/>
      <c r="I303" s="88">
        <f>IF($I$5=$G$4,G303,(IF($I$5=$F$4,F303,0)))</f>
        <v>76800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201227169.79893059</v>
      </c>
      <c r="N303" s="165">
        <f t="shared" si="25"/>
        <v>201227169.79893059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5">
        <v>31</v>
      </c>
      <c r="C304" s="109" t="s">
        <v>611</v>
      </c>
      <c r="D304" s="215" t="s">
        <v>47</v>
      </c>
      <c r="E304" s="216" t="s">
        <v>8</v>
      </c>
      <c r="F304" s="177">
        <v>23000</v>
      </c>
      <c r="G304" s="217">
        <v>23000</v>
      </c>
      <c r="H304" s="171"/>
      <c r="I304" s="88">
        <f t="shared" si="22"/>
        <v>23000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201227170.79893059</v>
      </c>
      <c r="N304" s="165">
        <f t="shared" si="25"/>
        <v>201227170.79893059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5">
        <v>32</v>
      </c>
      <c r="C305" s="109" t="s">
        <v>612</v>
      </c>
      <c r="D305" s="215" t="s">
        <v>47</v>
      </c>
      <c r="E305" s="216" t="s">
        <v>8</v>
      </c>
      <c r="F305" s="177">
        <v>25700</v>
      </c>
      <c r="G305" s="217">
        <v>25700</v>
      </c>
      <c r="H305" s="171"/>
      <c r="I305" s="88">
        <f t="shared" si="22"/>
        <v>25700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201227171.79893059</v>
      </c>
      <c r="N305" s="165">
        <f t="shared" si="25"/>
        <v>201227171.79893059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5">
        <v>33</v>
      </c>
      <c r="C306" s="109" t="s">
        <v>613</v>
      </c>
      <c r="D306" s="215" t="s">
        <v>47</v>
      </c>
      <c r="E306" s="216" t="s">
        <v>8</v>
      </c>
      <c r="F306" s="177">
        <v>38100</v>
      </c>
      <c r="G306" s="217">
        <v>38100</v>
      </c>
      <c r="H306" s="171"/>
      <c r="I306" s="88">
        <f t="shared" si="22"/>
        <v>38100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201227172.79893059</v>
      </c>
      <c r="N306" s="165">
        <f t="shared" si="25"/>
        <v>201227172.79893059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5">
        <v>34</v>
      </c>
      <c r="C307" s="109" t="s">
        <v>614</v>
      </c>
      <c r="D307" s="215" t="s">
        <v>47</v>
      </c>
      <c r="E307" s="216" t="s">
        <v>8</v>
      </c>
      <c r="F307" s="177">
        <v>49900</v>
      </c>
      <c r="G307" s="217">
        <v>48000</v>
      </c>
      <c r="H307" s="171"/>
      <c r="I307" s="88">
        <f t="shared" si="22"/>
        <v>48000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201227173.79893059</v>
      </c>
      <c r="N307" s="165">
        <f t="shared" si="25"/>
        <v>201227173.79893059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5">
        <v>35</v>
      </c>
      <c r="C308" s="109" t="s">
        <v>615</v>
      </c>
      <c r="D308" s="215" t="s">
        <v>46</v>
      </c>
      <c r="E308" s="216" t="s">
        <v>8</v>
      </c>
      <c r="F308" s="177">
        <v>61600</v>
      </c>
      <c r="G308" s="217">
        <v>60000</v>
      </c>
      <c r="H308" s="171"/>
      <c r="I308" s="88">
        <f t="shared" si="22"/>
        <v>60000</v>
      </c>
      <c r="J308" s="163">
        <f t="shared" si="23"/>
        <v>1</v>
      </c>
      <c r="K308" s="155">
        <f t="shared" si="24"/>
        <v>0</v>
      </c>
      <c r="L308" s="155">
        <f>IF(J308=1,SUM($J$6:J308),0)</f>
        <v>140</v>
      </c>
      <c r="M308" s="155">
        <f>IF(K308=1,SUM($K$6:K308),0)</f>
        <v>0</v>
      </c>
      <c r="N308" s="165">
        <f t="shared" si="25"/>
        <v>140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5">
        <v>36</v>
      </c>
      <c r="C309" s="109" t="s">
        <v>1200</v>
      </c>
      <c r="D309" s="215" t="s">
        <v>46</v>
      </c>
      <c r="E309" s="216" t="s">
        <v>8</v>
      </c>
      <c r="F309" s="177">
        <v>79000</v>
      </c>
      <c r="G309" s="217">
        <v>79000</v>
      </c>
      <c r="H309" s="171"/>
      <c r="I309" s="88">
        <f t="shared" si="22"/>
        <v>79000</v>
      </c>
      <c r="J309" s="163">
        <f t="shared" si="23"/>
        <v>1</v>
      </c>
      <c r="K309" s="155">
        <f t="shared" si="24"/>
        <v>0</v>
      </c>
      <c r="L309" s="155">
        <f>IF(J309=1,SUM($J$6:J309),0)</f>
        <v>141</v>
      </c>
      <c r="M309" s="155">
        <f>IF(K309=1,SUM($K$6:K309),0)</f>
        <v>0</v>
      </c>
      <c r="N309" s="165">
        <f t="shared" si="25"/>
        <v>141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5">
        <v>37</v>
      </c>
      <c r="C310" s="109" t="s">
        <v>616</v>
      </c>
      <c r="D310" s="215" t="s">
        <v>46</v>
      </c>
      <c r="E310" s="216" t="s">
        <v>8</v>
      </c>
      <c r="F310" s="177">
        <v>101400</v>
      </c>
      <c r="G310" s="217">
        <v>99600</v>
      </c>
      <c r="H310" s="171"/>
      <c r="I310" s="88">
        <f t="shared" si="22"/>
        <v>99600</v>
      </c>
      <c r="J310" s="163">
        <f t="shared" si="23"/>
        <v>1</v>
      </c>
      <c r="K310" s="155">
        <f t="shared" si="24"/>
        <v>0</v>
      </c>
      <c r="L310" s="155">
        <f>IF(J310=1,SUM($J$6:J310),0)</f>
        <v>142</v>
      </c>
      <c r="M310" s="155">
        <f>IF(K310=1,SUM($K$6:K310),0)</f>
        <v>0</v>
      </c>
      <c r="N310" s="165">
        <f t="shared" si="25"/>
        <v>142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5">
        <v>38</v>
      </c>
      <c r="C311" s="109" t="s">
        <v>617</v>
      </c>
      <c r="D311" s="215" t="s">
        <v>47</v>
      </c>
      <c r="E311" s="216" t="s">
        <v>8</v>
      </c>
      <c r="F311" s="177">
        <v>170800</v>
      </c>
      <c r="G311" s="217">
        <v>170800</v>
      </c>
      <c r="H311" s="171"/>
      <c r="I311" s="88">
        <f t="shared" si="22"/>
        <v>170800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201227174.79893059</v>
      </c>
      <c r="N311" s="165">
        <f t="shared" si="25"/>
        <v>201227174.79893059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5">
        <v>39</v>
      </c>
      <c r="C312" s="109" t="s">
        <v>1519</v>
      </c>
      <c r="D312" s="215" t="s">
        <v>47</v>
      </c>
      <c r="E312" s="216" t="s">
        <v>8</v>
      </c>
      <c r="F312" s="177">
        <v>197400</v>
      </c>
      <c r="G312" s="217">
        <v>197400</v>
      </c>
      <c r="H312" s="171"/>
      <c r="I312" s="88">
        <f t="shared" si="22"/>
        <v>197400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201227175.79893059</v>
      </c>
      <c r="N312" s="165">
        <f t="shared" si="25"/>
        <v>201227175.79893059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5">
        <v>40</v>
      </c>
      <c r="C313" s="109" t="s">
        <v>1520</v>
      </c>
      <c r="D313" s="215" t="s">
        <v>47</v>
      </c>
      <c r="E313" s="216" t="s">
        <v>8</v>
      </c>
      <c r="F313" s="177">
        <v>158100</v>
      </c>
      <c r="G313" s="217">
        <v>158100</v>
      </c>
      <c r="H313" s="171"/>
      <c r="I313" s="88">
        <f t="shared" si="22"/>
        <v>158100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201227176.79893059</v>
      </c>
      <c r="N313" s="165">
        <f t="shared" si="25"/>
        <v>201227176.79893059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5"/>
      <c r="C314" s="109" t="s">
        <v>50</v>
      </c>
      <c r="D314" s="215" t="s">
        <v>50</v>
      </c>
      <c r="E314" s="216"/>
      <c r="F314" s="177">
        <v>0</v>
      </c>
      <c r="G314" s="217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5" t="s">
        <v>621</v>
      </c>
      <c r="C315" s="109" t="s">
        <v>622</v>
      </c>
      <c r="D315" s="215" t="s">
        <v>50</v>
      </c>
      <c r="E315" s="216"/>
      <c r="F315" s="177">
        <v>0</v>
      </c>
      <c r="G315" s="217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114</v>
      </c>
      <c r="D316" s="215" t="s">
        <v>47</v>
      </c>
      <c r="E316" s="216" t="s">
        <v>115</v>
      </c>
      <c r="F316" s="177">
        <v>94600</v>
      </c>
      <c r="G316" s="217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201227177.79893059</v>
      </c>
      <c r="N316" s="165">
        <f t="shared" si="25"/>
        <v>201227177.79893059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116</v>
      </c>
      <c r="D317" s="215" t="s">
        <v>47</v>
      </c>
      <c r="E317" s="216" t="s">
        <v>117</v>
      </c>
      <c r="F317" s="177">
        <v>74000</v>
      </c>
      <c r="G317" s="217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201227178.79893059</v>
      </c>
      <c r="N317" s="165">
        <f t="shared" si="25"/>
        <v>201227178.79893059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1203</v>
      </c>
      <c r="D318" s="215" t="s">
        <v>47</v>
      </c>
      <c r="E318" s="216" t="s">
        <v>8</v>
      </c>
      <c r="F318" s="177">
        <v>3630</v>
      </c>
      <c r="G318" s="217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201227179.79893059</v>
      </c>
      <c r="N318" s="165">
        <f t="shared" si="25"/>
        <v>201227179.79893059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1201</v>
      </c>
      <c r="D319" s="215" t="s">
        <v>47</v>
      </c>
      <c r="E319" s="216" t="s">
        <v>24</v>
      </c>
      <c r="F319" s="177">
        <v>2300</v>
      </c>
      <c r="G319" s="217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201227180.79893059</v>
      </c>
      <c r="N319" s="165">
        <f t="shared" si="25"/>
        <v>201227180.79893059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1202</v>
      </c>
      <c r="D320" s="215" t="s">
        <v>47</v>
      </c>
      <c r="E320" s="216" t="s">
        <v>24</v>
      </c>
      <c r="F320" s="177">
        <v>2900</v>
      </c>
      <c r="G320" s="217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201227181.79893059</v>
      </c>
      <c r="N320" s="165">
        <f t="shared" si="25"/>
        <v>201227181.79893059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118</v>
      </c>
      <c r="D321" s="215" t="s">
        <v>47</v>
      </c>
      <c r="E321" s="216" t="s">
        <v>24</v>
      </c>
      <c r="F321" s="177">
        <v>11500</v>
      </c>
      <c r="G321" s="217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201227182.79893059</v>
      </c>
      <c r="N321" s="165">
        <f t="shared" si="25"/>
        <v>201227182.79893059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119</v>
      </c>
      <c r="D322" s="215" t="s">
        <v>47</v>
      </c>
      <c r="E322" s="216" t="s">
        <v>24</v>
      </c>
      <c r="F322" s="177">
        <v>6100</v>
      </c>
      <c r="G322" s="217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201227183.79893059</v>
      </c>
      <c r="N322" s="165">
        <f t="shared" si="25"/>
        <v>201227183.79893059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120</v>
      </c>
      <c r="D323" s="215" t="s">
        <v>47</v>
      </c>
      <c r="E323" s="216" t="s">
        <v>8</v>
      </c>
      <c r="F323" s="177">
        <v>58600</v>
      </c>
      <c r="G323" s="217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201227184.79893059</v>
      </c>
      <c r="N323" s="165">
        <f t="shared" si="25"/>
        <v>201227184.79893059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623</v>
      </c>
      <c r="D324" s="215" t="s">
        <v>47</v>
      </c>
      <c r="E324" s="216" t="s">
        <v>24</v>
      </c>
      <c r="F324" s="177">
        <v>15400</v>
      </c>
      <c r="G324" s="217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201227185.79893059</v>
      </c>
      <c r="N324" s="165">
        <f t="shared" si="25"/>
        <v>201227185.79893059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121</v>
      </c>
      <c r="D325" s="215" t="s">
        <v>47</v>
      </c>
      <c r="E325" s="216" t="s">
        <v>24</v>
      </c>
      <c r="F325" s="177">
        <v>5300</v>
      </c>
      <c r="G325" s="217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201227186.79893059</v>
      </c>
      <c r="N325" s="165">
        <f t="shared" si="25"/>
        <v>201227186.79893059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122</v>
      </c>
      <c r="D326" s="215" t="s">
        <v>47</v>
      </c>
      <c r="E326" s="216" t="s">
        <v>24</v>
      </c>
      <c r="F326" s="177">
        <v>8900</v>
      </c>
      <c r="G326" s="217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201227187.79893059</v>
      </c>
      <c r="N326" s="165">
        <f t="shared" si="25"/>
        <v>201227187.79893059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123</v>
      </c>
      <c r="D327" s="215" t="s">
        <v>47</v>
      </c>
      <c r="E327" s="216" t="s">
        <v>24</v>
      </c>
      <c r="F327" s="177">
        <v>15800</v>
      </c>
      <c r="G327" s="217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201227188.79893059</v>
      </c>
      <c r="N327" s="165">
        <f t="shared" si="25"/>
        <v>201227188.79893059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124</v>
      </c>
      <c r="D328" s="215" t="s">
        <v>47</v>
      </c>
      <c r="E328" s="216" t="s">
        <v>24</v>
      </c>
      <c r="F328" s="177">
        <v>13800</v>
      </c>
      <c r="G328" s="217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201227189.79893059</v>
      </c>
      <c r="N328" s="165">
        <f t="shared" si="25"/>
        <v>201227189.79893059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1521</v>
      </c>
      <c r="D329" s="215" t="s">
        <v>47</v>
      </c>
      <c r="E329" s="216" t="s">
        <v>24</v>
      </c>
      <c r="F329" s="177">
        <v>18080</v>
      </c>
      <c r="G329" s="217">
        <v>18080</v>
      </c>
      <c r="H329" s="171"/>
      <c r="I329" s="88">
        <f t="shared" si="27"/>
        <v>18080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201227190.79893059</v>
      </c>
      <c r="N329" s="165">
        <f t="shared" ref="N329:N392" si="30">IF(L329=0,M329,L329)</f>
        <v>201227190.79893059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1522</v>
      </c>
      <c r="D330" s="215" t="s">
        <v>47</v>
      </c>
      <c r="E330" s="216" t="s">
        <v>24</v>
      </c>
      <c r="F330" s="177">
        <v>19700</v>
      </c>
      <c r="G330" s="217">
        <v>19700</v>
      </c>
      <c r="H330" s="171"/>
      <c r="I330" s="88">
        <f t="shared" si="27"/>
        <v>19700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201227191.79893059</v>
      </c>
      <c r="N330" s="165">
        <f t="shared" si="30"/>
        <v>201227191.79893059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1523</v>
      </c>
      <c r="D331" s="215" t="s">
        <v>47</v>
      </c>
      <c r="E331" s="216" t="s">
        <v>24</v>
      </c>
      <c r="F331" s="177">
        <v>23000</v>
      </c>
      <c r="G331" s="217">
        <v>23000</v>
      </c>
      <c r="H331" s="171"/>
      <c r="I331" s="88">
        <f t="shared" si="27"/>
        <v>23000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201227192.79893059</v>
      </c>
      <c r="N331" s="165">
        <f t="shared" si="30"/>
        <v>201227192.79893059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1524</v>
      </c>
      <c r="D332" s="215" t="s">
        <v>47</v>
      </c>
      <c r="E332" s="216" t="s">
        <v>24</v>
      </c>
      <c r="F332" s="177">
        <v>38400</v>
      </c>
      <c r="G332" s="217">
        <v>38400</v>
      </c>
      <c r="H332" s="171"/>
      <c r="I332" s="88">
        <f t="shared" si="27"/>
        <v>38400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201227193.79893059</v>
      </c>
      <c r="N332" s="165">
        <f t="shared" si="30"/>
        <v>201227193.79893059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125</v>
      </c>
      <c r="D333" s="215" t="s">
        <v>47</v>
      </c>
      <c r="E333" s="216" t="s">
        <v>24</v>
      </c>
      <c r="F333" s="177">
        <v>22900</v>
      </c>
      <c r="G333" s="217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201227194.79893059</v>
      </c>
      <c r="N333" s="165">
        <f t="shared" si="30"/>
        <v>201227194.79893059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126</v>
      </c>
      <c r="D334" s="215" t="s">
        <v>47</v>
      </c>
      <c r="E334" s="216" t="s">
        <v>24</v>
      </c>
      <c r="F334" s="177">
        <v>25000</v>
      </c>
      <c r="G334" s="217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201227195.79893059</v>
      </c>
      <c r="N334" s="165">
        <f t="shared" si="30"/>
        <v>201227195.79893059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127</v>
      </c>
      <c r="D335" s="215" t="s">
        <v>47</v>
      </c>
      <c r="E335" s="216" t="s">
        <v>24</v>
      </c>
      <c r="F335" s="177">
        <v>25000</v>
      </c>
      <c r="G335" s="217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201227196.79893059</v>
      </c>
      <c r="N335" s="165">
        <f t="shared" si="30"/>
        <v>201227196.79893059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129</v>
      </c>
      <c r="D336" s="215" t="s">
        <v>47</v>
      </c>
      <c r="E336" s="216" t="s">
        <v>24</v>
      </c>
      <c r="F336" s="177">
        <v>18400</v>
      </c>
      <c r="G336" s="217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201227197.79893059</v>
      </c>
      <c r="N336" s="165">
        <f t="shared" si="30"/>
        <v>201227197.79893059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128</v>
      </c>
      <c r="D337" s="215" t="s">
        <v>47</v>
      </c>
      <c r="E337" s="216" t="s">
        <v>24</v>
      </c>
      <c r="F337" s="177">
        <v>18400</v>
      </c>
      <c r="G337" s="217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201227198.79893059</v>
      </c>
      <c r="N337" s="165">
        <f t="shared" si="30"/>
        <v>201227198.79893059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130</v>
      </c>
      <c r="D338" s="215" t="s">
        <v>47</v>
      </c>
      <c r="E338" s="216" t="s">
        <v>24</v>
      </c>
      <c r="F338" s="177">
        <v>18400</v>
      </c>
      <c r="G338" s="217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201227199.79893059</v>
      </c>
      <c r="N338" s="165">
        <f t="shared" si="30"/>
        <v>201227199.79893059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131</v>
      </c>
      <c r="D339" s="215" t="s">
        <v>47</v>
      </c>
      <c r="E339" s="216" t="s">
        <v>24</v>
      </c>
      <c r="F339" s="177">
        <v>61300</v>
      </c>
      <c r="G339" s="217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201227200.79893059</v>
      </c>
      <c r="N339" s="165">
        <f t="shared" si="30"/>
        <v>201227200.79893059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468</v>
      </c>
      <c r="D340" s="215" t="s">
        <v>47</v>
      </c>
      <c r="E340" s="216" t="s">
        <v>24</v>
      </c>
      <c r="F340" s="177">
        <v>61300</v>
      </c>
      <c r="G340" s="217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201227201.79893059</v>
      </c>
      <c r="N340" s="165">
        <f t="shared" si="30"/>
        <v>201227201.79893059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132</v>
      </c>
      <c r="D341" s="215" t="s">
        <v>47</v>
      </c>
      <c r="E341" s="216" t="s">
        <v>24</v>
      </c>
      <c r="F341" s="177">
        <v>61300</v>
      </c>
      <c r="G341" s="217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201227202.79893059</v>
      </c>
      <c r="N341" s="165">
        <f t="shared" si="30"/>
        <v>201227202.79893059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133</v>
      </c>
      <c r="D342" s="215" t="s">
        <v>47</v>
      </c>
      <c r="E342" s="216" t="s">
        <v>24</v>
      </c>
      <c r="F342" s="177">
        <v>64500</v>
      </c>
      <c r="G342" s="217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201227203.79893059</v>
      </c>
      <c r="N342" s="165">
        <f t="shared" si="30"/>
        <v>201227203.79893059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134</v>
      </c>
      <c r="D343" s="215" t="s">
        <v>47</v>
      </c>
      <c r="E343" s="216" t="s">
        <v>24</v>
      </c>
      <c r="F343" s="177">
        <v>69000</v>
      </c>
      <c r="G343" s="217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201227204.79893059</v>
      </c>
      <c r="N343" s="165">
        <f t="shared" si="30"/>
        <v>201227204.79893059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135</v>
      </c>
      <c r="D344" s="215" t="s">
        <v>47</v>
      </c>
      <c r="E344" s="216" t="s">
        <v>24</v>
      </c>
      <c r="F344" s="177">
        <v>82500</v>
      </c>
      <c r="G344" s="217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201227205.79893059</v>
      </c>
      <c r="N344" s="165">
        <f t="shared" si="30"/>
        <v>201227205.79893059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136</v>
      </c>
      <c r="D345" s="215" t="s">
        <v>47</v>
      </c>
      <c r="E345" s="216" t="s">
        <v>24</v>
      </c>
      <c r="F345" s="177">
        <v>79800</v>
      </c>
      <c r="G345" s="217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201227206.79893059</v>
      </c>
      <c r="N345" s="165">
        <f t="shared" si="30"/>
        <v>201227206.79893059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137</v>
      </c>
      <c r="D346" s="215" t="s">
        <v>47</v>
      </c>
      <c r="E346" s="216" t="s">
        <v>24</v>
      </c>
      <c r="F346" s="177">
        <v>72100</v>
      </c>
      <c r="G346" s="217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201227207.79893059</v>
      </c>
      <c r="N346" s="165">
        <f t="shared" si="30"/>
        <v>201227207.79893059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138</v>
      </c>
      <c r="D347" s="215" t="s">
        <v>47</v>
      </c>
      <c r="E347" s="216" t="s">
        <v>24</v>
      </c>
      <c r="F347" s="177">
        <v>86800</v>
      </c>
      <c r="G347" s="217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201227208.79893059</v>
      </c>
      <c r="N347" s="165">
        <f t="shared" si="30"/>
        <v>201227208.79893059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139</v>
      </c>
      <c r="D348" s="215" t="s">
        <v>47</v>
      </c>
      <c r="E348" s="216" t="s">
        <v>24</v>
      </c>
      <c r="F348" s="177">
        <v>105600</v>
      </c>
      <c r="G348" s="217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201227209.79893059</v>
      </c>
      <c r="N348" s="165">
        <f t="shared" si="30"/>
        <v>201227209.79893059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1456</v>
      </c>
      <c r="D349" s="215" t="s">
        <v>47</v>
      </c>
      <c r="E349" s="216" t="s">
        <v>24</v>
      </c>
      <c r="F349" s="177">
        <v>491900</v>
      </c>
      <c r="G349" s="217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201227210.79893059</v>
      </c>
      <c r="N349" s="165">
        <f t="shared" si="30"/>
        <v>201227210.79893059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140</v>
      </c>
      <c r="D350" s="215" t="s">
        <v>47</v>
      </c>
      <c r="E350" s="216" t="s">
        <v>24</v>
      </c>
      <c r="F350" s="177">
        <v>29600</v>
      </c>
      <c r="G350" s="217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201227211.79893059</v>
      </c>
      <c r="N350" s="165">
        <f t="shared" si="30"/>
        <v>201227211.79893059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469</v>
      </c>
      <c r="D351" s="215" t="s">
        <v>47</v>
      </c>
      <c r="E351" s="216" t="s">
        <v>24</v>
      </c>
      <c r="F351" s="177">
        <v>33900</v>
      </c>
      <c r="G351" s="217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201227212.79893059</v>
      </c>
      <c r="N351" s="165">
        <f t="shared" si="30"/>
        <v>201227212.79893059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141</v>
      </c>
      <c r="D352" s="215" t="s">
        <v>47</v>
      </c>
      <c r="E352" s="216" t="s">
        <v>24</v>
      </c>
      <c r="F352" s="177">
        <v>18400</v>
      </c>
      <c r="G352" s="217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201227213.79893059</v>
      </c>
      <c r="N352" s="165">
        <f t="shared" si="30"/>
        <v>201227213.79893059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142</v>
      </c>
      <c r="D353" s="215" t="s">
        <v>47</v>
      </c>
      <c r="E353" s="216" t="s">
        <v>24</v>
      </c>
      <c r="F353" s="177">
        <v>37200</v>
      </c>
      <c r="G353" s="217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201227214.79893059</v>
      </c>
      <c r="N353" s="165">
        <f t="shared" si="30"/>
        <v>201227214.79893059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143</v>
      </c>
      <c r="D354" s="215" t="s">
        <v>47</v>
      </c>
      <c r="E354" s="216" t="s">
        <v>24</v>
      </c>
      <c r="F354" s="177">
        <v>5700</v>
      </c>
      <c r="G354" s="217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201227215.79893059</v>
      </c>
      <c r="N354" s="165">
        <f t="shared" si="30"/>
        <v>201227215.79893059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144</v>
      </c>
      <c r="D355" s="215" t="s">
        <v>47</v>
      </c>
      <c r="E355" s="216" t="s">
        <v>24</v>
      </c>
      <c r="F355" s="177">
        <v>5700</v>
      </c>
      <c r="G355" s="217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201227216.79893059</v>
      </c>
      <c r="N355" s="165">
        <f t="shared" si="30"/>
        <v>201227216.79893059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145</v>
      </c>
      <c r="D356" s="215" t="s">
        <v>47</v>
      </c>
      <c r="E356" s="216" t="s">
        <v>24</v>
      </c>
      <c r="F356" s="177">
        <v>10700</v>
      </c>
      <c r="G356" s="217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201227217.79893059</v>
      </c>
      <c r="N356" s="165">
        <f t="shared" si="30"/>
        <v>201227217.79893059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148</v>
      </c>
      <c r="D357" s="215" t="s">
        <v>47</v>
      </c>
      <c r="E357" s="216" t="s">
        <v>24</v>
      </c>
      <c r="F357" s="177">
        <v>6200</v>
      </c>
      <c r="G357" s="217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201227218.79893059</v>
      </c>
      <c r="N357" s="165">
        <f t="shared" si="30"/>
        <v>201227218.79893059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149</v>
      </c>
      <c r="D358" s="215" t="s">
        <v>47</v>
      </c>
      <c r="E358" s="216" t="s">
        <v>103</v>
      </c>
      <c r="F358" s="177">
        <v>446100</v>
      </c>
      <c r="G358" s="217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201227219.79893059</v>
      </c>
      <c r="N358" s="165">
        <f t="shared" si="30"/>
        <v>201227219.79893059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624</v>
      </c>
      <c r="D359" s="215" t="s">
        <v>47</v>
      </c>
      <c r="E359" s="216" t="s">
        <v>103</v>
      </c>
      <c r="F359" s="177">
        <v>45796</v>
      </c>
      <c r="G359" s="217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201227220.79893059</v>
      </c>
      <c r="N359" s="165">
        <f t="shared" si="30"/>
        <v>201227220.79893059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5"/>
      <c r="C360" s="109" t="s">
        <v>50</v>
      </c>
      <c r="D360" s="215" t="s">
        <v>50</v>
      </c>
      <c r="E360" s="216"/>
      <c r="F360" s="177">
        <v>0</v>
      </c>
      <c r="G360" s="217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5" t="s">
        <v>625</v>
      </c>
      <c r="C361" s="109" t="s">
        <v>626</v>
      </c>
      <c r="D361" s="215" t="s">
        <v>50</v>
      </c>
      <c r="E361" s="216"/>
      <c r="F361" s="177">
        <v>0</v>
      </c>
      <c r="G361" s="217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150</v>
      </c>
      <c r="D362" s="215" t="s">
        <v>47</v>
      </c>
      <c r="E362" s="216" t="s">
        <v>24</v>
      </c>
      <c r="F362" s="177">
        <v>37000</v>
      </c>
      <c r="G362" s="217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201227221.79893059</v>
      </c>
      <c r="N362" s="165">
        <f t="shared" si="30"/>
        <v>201227221.79893059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151</v>
      </c>
      <c r="D363" s="215" t="s">
        <v>47</v>
      </c>
      <c r="E363" s="216" t="s">
        <v>24</v>
      </c>
      <c r="F363" s="177">
        <v>55500</v>
      </c>
      <c r="G363" s="217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201227222.79893059</v>
      </c>
      <c r="N363" s="165">
        <f t="shared" si="30"/>
        <v>201227222.79893059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152</v>
      </c>
      <c r="D364" s="215" t="s">
        <v>47</v>
      </c>
      <c r="E364" s="216" t="s">
        <v>24</v>
      </c>
      <c r="F364" s="177">
        <v>67800</v>
      </c>
      <c r="G364" s="217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201227223.79893059</v>
      </c>
      <c r="N364" s="165">
        <f t="shared" si="30"/>
        <v>201227223.79893059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153</v>
      </c>
      <c r="D365" s="215" t="s">
        <v>47</v>
      </c>
      <c r="E365" s="216" t="s">
        <v>24</v>
      </c>
      <c r="F365" s="177">
        <v>98600</v>
      </c>
      <c r="G365" s="217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201227224.79893059</v>
      </c>
      <c r="N365" s="165">
        <f t="shared" si="30"/>
        <v>201227224.79893059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154</v>
      </c>
      <c r="D366" s="215" t="s">
        <v>47</v>
      </c>
      <c r="E366" s="216" t="s">
        <v>24</v>
      </c>
      <c r="F366" s="177">
        <v>133400</v>
      </c>
      <c r="G366" s="217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201227225.79893059</v>
      </c>
      <c r="N366" s="165">
        <f t="shared" si="30"/>
        <v>201227225.79893059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155</v>
      </c>
      <c r="D367" s="215" t="s">
        <v>47</v>
      </c>
      <c r="E367" s="216" t="s">
        <v>7</v>
      </c>
      <c r="F367" s="177">
        <v>6800</v>
      </c>
      <c r="G367" s="217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201227226.79893059</v>
      </c>
      <c r="N367" s="165">
        <f t="shared" si="30"/>
        <v>201227226.79893059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15" t="s">
        <v>47</v>
      </c>
      <c r="E368" s="216" t="s">
        <v>8</v>
      </c>
      <c r="F368" s="177">
        <v>46600</v>
      </c>
      <c r="G368" s="217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201227227.79893059</v>
      </c>
      <c r="N368" s="165">
        <f t="shared" si="30"/>
        <v>201227227.79893059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156</v>
      </c>
      <c r="D369" s="215" t="s">
        <v>47</v>
      </c>
      <c r="E369" s="216" t="s">
        <v>8</v>
      </c>
      <c r="F369" s="177">
        <v>82300</v>
      </c>
      <c r="G369" s="217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201227228.79893059</v>
      </c>
      <c r="N369" s="165">
        <f t="shared" si="30"/>
        <v>201227228.79893059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157</v>
      </c>
      <c r="D370" s="215" t="s">
        <v>47</v>
      </c>
      <c r="E370" s="216" t="s">
        <v>8</v>
      </c>
      <c r="F370" s="177">
        <v>35800</v>
      </c>
      <c r="G370" s="217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201227229.79893059</v>
      </c>
      <c r="N370" s="165">
        <f t="shared" si="30"/>
        <v>201227229.79893059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158</v>
      </c>
      <c r="D371" s="215" t="s">
        <v>47</v>
      </c>
      <c r="E371" s="216" t="s">
        <v>8</v>
      </c>
      <c r="F371" s="177">
        <v>32900</v>
      </c>
      <c r="G371" s="217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201227230.79893059</v>
      </c>
      <c r="N371" s="165">
        <f t="shared" si="30"/>
        <v>201227230.79893059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159</v>
      </c>
      <c r="D372" s="215" t="s">
        <v>47</v>
      </c>
      <c r="E372" s="216" t="s">
        <v>8</v>
      </c>
      <c r="F372" s="177">
        <v>32900</v>
      </c>
      <c r="G372" s="217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201227231.79893059</v>
      </c>
      <c r="N372" s="165">
        <f t="shared" si="30"/>
        <v>201227231.79893059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160</v>
      </c>
      <c r="D373" s="215" t="s">
        <v>47</v>
      </c>
      <c r="E373" s="216" t="s">
        <v>8</v>
      </c>
      <c r="F373" s="177">
        <v>34800</v>
      </c>
      <c r="G373" s="217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201227232.79893059</v>
      </c>
      <c r="N373" s="165">
        <f t="shared" si="30"/>
        <v>201227232.79893059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161</v>
      </c>
      <c r="D374" s="215" t="s">
        <v>47</v>
      </c>
      <c r="E374" s="216" t="s">
        <v>8</v>
      </c>
      <c r="F374" s="177">
        <v>41900</v>
      </c>
      <c r="G374" s="217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201227233.79893059</v>
      </c>
      <c r="N374" s="165">
        <f t="shared" si="30"/>
        <v>201227233.79893059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162</v>
      </c>
      <c r="D375" s="215" t="s">
        <v>47</v>
      </c>
      <c r="E375" s="216" t="s">
        <v>8</v>
      </c>
      <c r="F375" s="177">
        <v>34000</v>
      </c>
      <c r="G375" s="217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201227234.79893059</v>
      </c>
      <c r="N375" s="165">
        <f t="shared" si="30"/>
        <v>201227234.79893059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163</v>
      </c>
      <c r="D376" s="215" t="s">
        <v>47</v>
      </c>
      <c r="E376" s="216" t="s">
        <v>8</v>
      </c>
      <c r="F376" s="177">
        <v>35100</v>
      </c>
      <c r="G376" s="217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201227235.79893059</v>
      </c>
      <c r="N376" s="165">
        <f t="shared" si="30"/>
        <v>201227235.79893059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164</v>
      </c>
      <c r="D377" s="215" t="s">
        <v>47</v>
      </c>
      <c r="E377" s="216" t="s">
        <v>8</v>
      </c>
      <c r="F377" s="177">
        <v>32700</v>
      </c>
      <c r="G377" s="217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201227236.79893059</v>
      </c>
      <c r="N377" s="165">
        <f t="shared" si="30"/>
        <v>201227236.79893059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165</v>
      </c>
      <c r="D378" s="215" t="s">
        <v>47</v>
      </c>
      <c r="E378" s="216" t="s">
        <v>8</v>
      </c>
      <c r="F378" s="177">
        <v>31400</v>
      </c>
      <c r="G378" s="217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201227237.79893059</v>
      </c>
      <c r="N378" s="165">
        <f t="shared" si="30"/>
        <v>201227237.79893059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166</v>
      </c>
      <c r="D379" s="215" t="s">
        <v>47</v>
      </c>
      <c r="E379" s="216" t="s">
        <v>8</v>
      </c>
      <c r="F379" s="177">
        <v>4900</v>
      </c>
      <c r="G379" s="217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201227238.79893059</v>
      </c>
      <c r="N379" s="165">
        <f t="shared" si="30"/>
        <v>201227238.79893059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167</v>
      </c>
      <c r="D380" s="215" t="s">
        <v>47</v>
      </c>
      <c r="E380" s="216" t="s">
        <v>8</v>
      </c>
      <c r="F380" s="177">
        <v>23700</v>
      </c>
      <c r="G380" s="217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201227239.79893059</v>
      </c>
      <c r="N380" s="165">
        <f t="shared" si="30"/>
        <v>201227239.79893059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15" t="s">
        <v>47</v>
      </c>
      <c r="E381" s="216" t="s">
        <v>8</v>
      </c>
      <c r="F381" s="177">
        <v>17700</v>
      </c>
      <c r="G381" s="217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201227240.79893059</v>
      </c>
      <c r="N381" s="165">
        <f t="shared" si="30"/>
        <v>201227240.79893059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168</v>
      </c>
      <c r="D382" s="215" t="s">
        <v>47</v>
      </c>
      <c r="E382" s="216" t="s">
        <v>8</v>
      </c>
      <c r="F382" s="177">
        <v>19300</v>
      </c>
      <c r="G382" s="217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201227241.79893059</v>
      </c>
      <c r="N382" s="165">
        <f t="shared" si="30"/>
        <v>201227241.79893059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169</v>
      </c>
      <c r="D383" s="215" t="s">
        <v>47</v>
      </c>
      <c r="E383" s="216" t="s">
        <v>8</v>
      </c>
      <c r="F383" s="177">
        <v>17100</v>
      </c>
      <c r="G383" s="217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201227242.79893059</v>
      </c>
      <c r="N383" s="165">
        <f t="shared" si="30"/>
        <v>201227242.79893059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170</v>
      </c>
      <c r="D384" s="215" t="s">
        <v>47</v>
      </c>
      <c r="E384" s="216" t="s">
        <v>8</v>
      </c>
      <c r="F384" s="177">
        <v>17700</v>
      </c>
      <c r="G384" s="217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201227243.79893059</v>
      </c>
      <c r="N384" s="165">
        <f t="shared" si="30"/>
        <v>201227243.79893059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171</v>
      </c>
      <c r="D385" s="215" t="s">
        <v>47</v>
      </c>
      <c r="E385" s="216" t="s">
        <v>8</v>
      </c>
      <c r="F385" s="177">
        <v>33600</v>
      </c>
      <c r="G385" s="217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201227244.79893059</v>
      </c>
      <c r="N385" s="165">
        <f t="shared" si="30"/>
        <v>201227244.79893059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172</v>
      </c>
      <c r="D386" s="215" t="s">
        <v>47</v>
      </c>
      <c r="E386" s="216" t="s">
        <v>8</v>
      </c>
      <c r="F386" s="177">
        <v>33600</v>
      </c>
      <c r="G386" s="217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201227245.79893059</v>
      </c>
      <c r="N386" s="165">
        <f t="shared" si="30"/>
        <v>201227245.79893059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173</v>
      </c>
      <c r="D387" s="215" t="s">
        <v>47</v>
      </c>
      <c r="E387" s="216" t="s">
        <v>8</v>
      </c>
      <c r="F387" s="177">
        <v>33000</v>
      </c>
      <c r="G387" s="217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201227246.79893059</v>
      </c>
      <c r="N387" s="165">
        <f t="shared" si="30"/>
        <v>201227246.79893059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174</v>
      </c>
      <c r="D388" s="215" t="s">
        <v>47</v>
      </c>
      <c r="E388" s="216" t="s">
        <v>8</v>
      </c>
      <c r="F388" s="177">
        <v>33600</v>
      </c>
      <c r="G388" s="217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201227247.79893059</v>
      </c>
      <c r="N388" s="165">
        <f t="shared" si="30"/>
        <v>201227247.79893059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175</v>
      </c>
      <c r="D389" s="215" t="s">
        <v>47</v>
      </c>
      <c r="E389" s="216" t="s">
        <v>8</v>
      </c>
      <c r="F389" s="177">
        <v>32600</v>
      </c>
      <c r="G389" s="217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201227248.79893059</v>
      </c>
      <c r="N389" s="165">
        <f t="shared" si="30"/>
        <v>201227248.79893059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176</v>
      </c>
      <c r="D390" s="215" t="s">
        <v>47</v>
      </c>
      <c r="E390" s="216" t="s">
        <v>8</v>
      </c>
      <c r="F390" s="177">
        <v>41500</v>
      </c>
      <c r="G390" s="217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201227249.79893059</v>
      </c>
      <c r="N390" s="165">
        <f t="shared" si="30"/>
        <v>201227249.79893059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627</v>
      </c>
      <c r="D391" s="215" t="s">
        <v>47</v>
      </c>
      <c r="E391" s="216" t="s">
        <v>8</v>
      </c>
      <c r="F391" s="177">
        <v>92200</v>
      </c>
      <c r="G391" s="217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201227250.79893059</v>
      </c>
      <c r="N391" s="165">
        <f t="shared" si="30"/>
        <v>201227250.79893059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177</v>
      </c>
      <c r="D392" s="215" t="s">
        <v>47</v>
      </c>
      <c r="E392" s="216" t="s">
        <v>8</v>
      </c>
      <c r="F392" s="177">
        <v>67700</v>
      </c>
      <c r="G392" s="217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201227251.79893059</v>
      </c>
      <c r="N392" s="165">
        <f t="shared" si="30"/>
        <v>201227251.79893059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178</v>
      </c>
      <c r="D393" s="215" t="s">
        <v>47</v>
      </c>
      <c r="E393" s="216" t="s">
        <v>8</v>
      </c>
      <c r="F393" s="177">
        <v>13100</v>
      </c>
      <c r="G393" s="217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201227252.79893059</v>
      </c>
      <c r="N393" s="165">
        <f t="shared" ref="N393:N456" si="35">IF(L393=0,M393,L393)</f>
        <v>201227252.79893059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179</v>
      </c>
      <c r="D394" s="215" t="s">
        <v>47</v>
      </c>
      <c r="E394" s="216" t="s">
        <v>8</v>
      </c>
      <c r="F394" s="177">
        <v>404600</v>
      </c>
      <c r="G394" s="217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201227253.79893059</v>
      </c>
      <c r="N394" s="165">
        <f t="shared" si="35"/>
        <v>201227253.79893059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628</v>
      </c>
      <c r="D395" s="215" t="s">
        <v>47</v>
      </c>
      <c r="E395" s="216" t="s">
        <v>8</v>
      </c>
      <c r="F395" s="177">
        <v>445573.55999999994</v>
      </c>
      <c r="G395" s="217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201227254.79893059</v>
      </c>
      <c r="N395" s="165">
        <f t="shared" si="35"/>
        <v>201227254.79893059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180</v>
      </c>
      <c r="D396" s="215" t="s">
        <v>47</v>
      </c>
      <c r="E396" s="216" t="s">
        <v>8</v>
      </c>
      <c r="F396" s="177">
        <v>82200</v>
      </c>
      <c r="G396" s="217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201227255.79893059</v>
      </c>
      <c r="N396" s="165">
        <f t="shared" si="35"/>
        <v>201227255.79893059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181</v>
      </c>
      <c r="D397" s="215" t="s">
        <v>47</v>
      </c>
      <c r="E397" s="216" t="s">
        <v>8</v>
      </c>
      <c r="F397" s="177">
        <v>90200</v>
      </c>
      <c r="G397" s="217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201227256.79893059</v>
      </c>
      <c r="N397" s="165">
        <f t="shared" si="35"/>
        <v>201227256.79893059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182</v>
      </c>
      <c r="D398" s="215" t="s">
        <v>47</v>
      </c>
      <c r="E398" s="216" t="s">
        <v>8</v>
      </c>
      <c r="F398" s="177">
        <v>15500</v>
      </c>
      <c r="G398" s="217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201227257.79893059</v>
      </c>
      <c r="N398" s="165">
        <f t="shared" si="35"/>
        <v>201227257.79893059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183</v>
      </c>
      <c r="D399" s="215" t="s">
        <v>47</v>
      </c>
      <c r="E399" s="216" t="s">
        <v>8</v>
      </c>
      <c r="F399" s="177">
        <v>37700</v>
      </c>
      <c r="G399" s="217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201227258.79893059</v>
      </c>
      <c r="N399" s="165">
        <f t="shared" si="35"/>
        <v>201227258.79893059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184</v>
      </c>
      <c r="D400" s="215" t="s">
        <v>47</v>
      </c>
      <c r="E400" s="216" t="s">
        <v>8</v>
      </c>
      <c r="F400" s="177">
        <v>45000</v>
      </c>
      <c r="G400" s="217">
        <v>28000</v>
      </c>
      <c r="H400" s="171"/>
      <c r="I400" s="88">
        <f t="shared" si="32"/>
        <v>28000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201227259.79893059</v>
      </c>
      <c r="N400" s="165">
        <f t="shared" si="35"/>
        <v>201227259.79893059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185</v>
      </c>
      <c r="D401" s="215" t="s">
        <v>47</v>
      </c>
      <c r="E401" s="216" t="s">
        <v>8</v>
      </c>
      <c r="F401" s="177">
        <v>22400</v>
      </c>
      <c r="G401" s="217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201227260.79893059</v>
      </c>
      <c r="N401" s="165">
        <f t="shared" si="35"/>
        <v>201227260.79893059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187</v>
      </c>
      <c r="D402" s="215" t="s">
        <v>47</v>
      </c>
      <c r="E402" s="216" t="s">
        <v>8</v>
      </c>
      <c r="F402" s="177">
        <v>29600</v>
      </c>
      <c r="G402" s="217">
        <v>15800</v>
      </c>
      <c r="H402" s="171"/>
      <c r="I402" s="88">
        <f t="shared" si="32"/>
        <v>15800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201227261.79893059</v>
      </c>
      <c r="N402" s="165">
        <f t="shared" si="35"/>
        <v>201227261.79893059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186</v>
      </c>
      <c r="D403" s="215" t="s">
        <v>47</v>
      </c>
      <c r="E403" s="216" t="s">
        <v>8</v>
      </c>
      <c r="F403" s="177">
        <v>36500</v>
      </c>
      <c r="G403" s="217">
        <v>22400</v>
      </c>
      <c r="H403" s="171"/>
      <c r="I403" s="88">
        <f t="shared" si="32"/>
        <v>22400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201227262.79893059</v>
      </c>
      <c r="N403" s="165">
        <f t="shared" si="35"/>
        <v>201227262.79893059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1204</v>
      </c>
      <c r="D404" s="215" t="s">
        <v>47</v>
      </c>
      <c r="E404" s="216" t="s">
        <v>8</v>
      </c>
      <c r="F404" s="177">
        <v>36500</v>
      </c>
      <c r="G404" s="217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201227263.79893059</v>
      </c>
      <c r="N404" s="165">
        <f t="shared" si="35"/>
        <v>201227263.79893059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188</v>
      </c>
      <c r="D405" s="215" t="s">
        <v>47</v>
      </c>
      <c r="E405" s="216" t="s">
        <v>8</v>
      </c>
      <c r="F405" s="177">
        <v>10800</v>
      </c>
      <c r="G405" s="217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201227264.79893059</v>
      </c>
      <c r="N405" s="165">
        <f t="shared" si="35"/>
        <v>201227264.79893059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189</v>
      </c>
      <c r="D406" s="215" t="s">
        <v>47</v>
      </c>
      <c r="E406" s="216" t="s">
        <v>8</v>
      </c>
      <c r="F406" s="177">
        <v>13600</v>
      </c>
      <c r="G406" s="217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201227265.79893059</v>
      </c>
      <c r="N406" s="165">
        <f t="shared" si="35"/>
        <v>201227265.79893059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190</v>
      </c>
      <c r="D407" s="215" t="s">
        <v>47</v>
      </c>
      <c r="E407" s="216" t="s">
        <v>8</v>
      </c>
      <c r="F407" s="177">
        <v>17100</v>
      </c>
      <c r="G407" s="217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201227266.79893059</v>
      </c>
      <c r="N407" s="165">
        <f t="shared" si="35"/>
        <v>201227266.79893059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191</v>
      </c>
      <c r="D408" s="215" t="s">
        <v>47</v>
      </c>
      <c r="E408" s="216" t="s">
        <v>8</v>
      </c>
      <c r="F408" s="177">
        <v>32400</v>
      </c>
      <c r="G408" s="217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201227267.79893059</v>
      </c>
      <c r="N408" s="165">
        <f t="shared" si="35"/>
        <v>201227267.79893059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192</v>
      </c>
      <c r="D409" s="215" t="s">
        <v>47</v>
      </c>
      <c r="E409" s="216" t="s">
        <v>8</v>
      </c>
      <c r="F409" s="177">
        <v>40400</v>
      </c>
      <c r="G409" s="217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201227268.79893059</v>
      </c>
      <c r="N409" s="165">
        <f t="shared" si="35"/>
        <v>201227268.79893059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629</v>
      </c>
      <c r="D410" s="215" t="s">
        <v>46</v>
      </c>
      <c r="E410" s="216" t="s">
        <v>8</v>
      </c>
      <c r="F410" s="177">
        <v>302800</v>
      </c>
      <c r="G410" s="217">
        <v>282000</v>
      </c>
      <c r="H410" s="171"/>
      <c r="I410" s="88">
        <f t="shared" si="32"/>
        <v>282000</v>
      </c>
      <c r="J410" s="163">
        <f t="shared" si="33"/>
        <v>1</v>
      </c>
      <c r="K410" s="155">
        <f t="shared" si="34"/>
        <v>0</v>
      </c>
      <c r="L410" s="155">
        <f>IF(J410=1,SUM($J$6:J410),0)</f>
        <v>143</v>
      </c>
      <c r="M410" s="155">
        <f>IF(K410=1,SUM($K$6:K410),0)</f>
        <v>0</v>
      </c>
      <c r="N410" s="165">
        <f t="shared" si="35"/>
        <v>143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630</v>
      </c>
      <c r="D411" s="215" t="s">
        <v>46</v>
      </c>
      <c r="E411" s="216" t="s">
        <v>8</v>
      </c>
      <c r="F411" s="177">
        <v>389800</v>
      </c>
      <c r="G411" s="217">
        <v>379000</v>
      </c>
      <c r="H411" s="171"/>
      <c r="I411" s="88">
        <f t="shared" si="32"/>
        <v>379000</v>
      </c>
      <c r="J411" s="163">
        <f t="shared" si="33"/>
        <v>1</v>
      </c>
      <c r="K411" s="155">
        <f t="shared" si="34"/>
        <v>0</v>
      </c>
      <c r="L411" s="155">
        <f>IF(J411=1,SUM($J$6:J411),0)</f>
        <v>144</v>
      </c>
      <c r="M411" s="155">
        <f>IF(K411=1,SUM($K$6:K411),0)</f>
        <v>0</v>
      </c>
      <c r="N411" s="165">
        <f t="shared" si="35"/>
        <v>144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631</v>
      </c>
      <c r="D412" s="215" t="s">
        <v>46</v>
      </c>
      <c r="E412" s="216" t="s">
        <v>8</v>
      </c>
      <c r="F412" s="177">
        <v>598500</v>
      </c>
      <c r="G412" s="217">
        <v>557000</v>
      </c>
      <c r="H412" s="171"/>
      <c r="I412" s="88">
        <f t="shared" si="32"/>
        <v>557000</v>
      </c>
      <c r="J412" s="163">
        <f t="shared" si="33"/>
        <v>1</v>
      </c>
      <c r="K412" s="155">
        <f t="shared" si="34"/>
        <v>0</v>
      </c>
      <c r="L412" s="155">
        <f>IF(J412=1,SUM($J$6:J412),0)</f>
        <v>145</v>
      </c>
      <c r="M412" s="155">
        <f>IF(K412=1,SUM($K$6:K412),0)</f>
        <v>0</v>
      </c>
      <c r="N412" s="165">
        <f t="shared" si="35"/>
        <v>145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193</v>
      </c>
      <c r="D413" s="215" t="s">
        <v>47</v>
      </c>
      <c r="E413" s="216" t="s">
        <v>8</v>
      </c>
      <c r="F413" s="177">
        <v>41800</v>
      </c>
      <c r="G413" s="217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201227269.79893059</v>
      </c>
      <c r="N413" s="165">
        <f t="shared" si="35"/>
        <v>201227269.79893059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632</v>
      </c>
      <c r="D414" s="215" t="s">
        <v>47</v>
      </c>
      <c r="E414" s="216" t="s">
        <v>8</v>
      </c>
      <c r="F414" s="177">
        <v>78500</v>
      </c>
      <c r="G414" s="217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201227270.79893059</v>
      </c>
      <c r="N414" s="165">
        <f t="shared" si="35"/>
        <v>201227270.79893059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633</v>
      </c>
      <c r="D415" s="215" t="s">
        <v>47</v>
      </c>
      <c r="E415" s="216" t="s">
        <v>8</v>
      </c>
      <c r="F415" s="177">
        <v>120000</v>
      </c>
      <c r="G415" s="217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201227271.79893059</v>
      </c>
      <c r="N415" s="165">
        <f t="shared" si="35"/>
        <v>201227271.79893059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634</v>
      </c>
      <c r="D416" s="215" t="s">
        <v>47</v>
      </c>
      <c r="E416" s="216" t="s">
        <v>8</v>
      </c>
      <c r="F416" s="177">
        <v>120900</v>
      </c>
      <c r="G416" s="217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201227272.79893059</v>
      </c>
      <c r="N416" s="165">
        <f t="shared" si="35"/>
        <v>201227272.79893059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194</v>
      </c>
      <c r="D417" s="215" t="s">
        <v>47</v>
      </c>
      <c r="E417" s="216" t="s">
        <v>8</v>
      </c>
      <c r="F417" s="177">
        <v>78500</v>
      </c>
      <c r="G417" s="217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201227273.79893059</v>
      </c>
      <c r="N417" s="165">
        <f t="shared" si="35"/>
        <v>201227273.79893059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195</v>
      </c>
      <c r="D418" s="215" t="s">
        <v>47</v>
      </c>
      <c r="E418" s="216" t="s">
        <v>8</v>
      </c>
      <c r="F418" s="177">
        <v>85300</v>
      </c>
      <c r="G418" s="217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201227274.79893059</v>
      </c>
      <c r="N418" s="165">
        <f t="shared" si="35"/>
        <v>201227274.79893059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196</v>
      </c>
      <c r="D419" s="215" t="s">
        <v>47</v>
      </c>
      <c r="E419" s="216" t="s">
        <v>8</v>
      </c>
      <c r="F419" s="177">
        <v>107300</v>
      </c>
      <c r="G419" s="217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201227275.79893059</v>
      </c>
      <c r="N419" s="165">
        <f t="shared" si="35"/>
        <v>201227275.79893059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197</v>
      </c>
      <c r="D420" s="215" t="s">
        <v>47</v>
      </c>
      <c r="E420" s="216" t="s">
        <v>8</v>
      </c>
      <c r="F420" s="177">
        <v>112100</v>
      </c>
      <c r="G420" s="217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201227276.79893059</v>
      </c>
      <c r="N420" s="165">
        <f t="shared" si="35"/>
        <v>201227276.79893059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198</v>
      </c>
      <c r="D421" s="215" t="s">
        <v>47</v>
      </c>
      <c r="E421" s="216" t="s">
        <v>8</v>
      </c>
      <c r="F421" s="177">
        <v>75400</v>
      </c>
      <c r="G421" s="217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201227277.79893059</v>
      </c>
      <c r="N421" s="165">
        <f t="shared" si="35"/>
        <v>201227277.79893059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470</v>
      </c>
      <c r="D422" s="215" t="s">
        <v>47</v>
      </c>
      <c r="E422" s="216" t="s">
        <v>8</v>
      </c>
      <c r="F422" s="177">
        <v>23500</v>
      </c>
      <c r="G422" s="217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201227278.79893059</v>
      </c>
      <c r="N422" s="165">
        <f t="shared" si="35"/>
        <v>201227278.79893059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471</v>
      </c>
      <c r="D423" s="215" t="s">
        <v>47</v>
      </c>
      <c r="E423" s="216" t="s">
        <v>8</v>
      </c>
      <c r="F423" s="177">
        <v>26500</v>
      </c>
      <c r="G423" s="217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201227279.79893059</v>
      </c>
      <c r="N423" s="165">
        <f t="shared" si="35"/>
        <v>201227279.79893059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472</v>
      </c>
      <c r="D424" s="215" t="s">
        <v>47</v>
      </c>
      <c r="E424" s="216" t="s">
        <v>8</v>
      </c>
      <c r="F424" s="177">
        <v>34000</v>
      </c>
      <c r="G424" s="217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201227280.79893059</v>
      </c>
      <c r="N424" s="165">
        <f t="shared" si="35"/>
        <v>201227280.79893059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473</v>
      </c>
      <c r="D425" s="215" t="s">
        <v>47</v>
      </c>
      <c r="E425" s="216" t="s">
        <v>8</v>
      </c>
      <c r="F425" s="177">
        <v>49600</v>
      </c>
      <c r="G425" s="217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201227281.79893059</v>
      </c>
      <c r="N425" s="165">
        <f t="shared" si="35"/>
        <v>201227281.79893059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474</v>
      </c>
      <c r="D426" s="215" t="s">
        <v>47</v>
      </c>
      <c r="E426" s="216" t="s">
        <v>8</v>
      </c>
      <c r="F426" s="177">
        <v>56300</v>
      </c>
      <c r="G426" s="217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201227282.79893059</v>
      </c>
      <c r="N426" s="165">
        <f t="shared" si="35"/>
        <v>201227282.79893059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199</v>
      </c>
      <c r="D427" s="215" t="s">
        <v>47</v>
      </c>
      <c r="E427" s="216" t="s">
        <v>7</v>
      </c>
      <c r="F427" s="177">
        <v>33800</v>
      </c>
      <c r="G427" s="217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201227283.79893059</v>
      </c>
      <c r="N427" s="165">
        <f t="shared" si="35"/>
        <v>201227283.79893059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200</v>
      </c>
      <c r="D428" s="215" t="s">
        <v>47</v>
      </c>
      <c r="E428" s="216" t="s">
        <v>7</v>
      </c>
      <c r="F428" s="177">
        <v>40200</v>
      </c>
      <c r="G428" s="217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201227284.79893059</v>
      </c>
      <c r="N428" s="165">
        <f t="shared" si="35"/>
        <v>201227284.79893059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201</v>
      </c>
      <c r="D429" s="215" t="s">
        <v>47</v>
      </c>
      <c r="E429" s="216" t="s">
        <v>7</v>
      </c>
      <c r="F429" s="177">
        <v>46800</v>
      </c>
      <c r="G429" s="217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201227285.79893059</v>
      </c>
      <c r="N429" s="165">
        <f t="shared" si="35"/>
        <v>201227285.79893059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15" t="s">
        <v>47</v>
      </c>
      <c r="E430" s="216" t="s">
        <v>8</v>
      </c>
      <c r="F430" s="177">
        <v>9500</v>
      </c>
      <c r="G430" s="217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201227286.79893059</v>
      </c>
      <c r="N430" s="165">
        <f t="shared" si="35"/>
        <v>201227286.79893059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15" t="s">
        <v>47</v>
      </c>
      <c r="E431" s="216" t="s">
        <v>8</v>
      </c>
      <c r="F431" s="177">
        <v>208500</v>
      </c>
      <c r="G431" s="217">
        <v>184500</v>
      </c>
      <c r="H431" s="171"/>
      <c r="I431" s="88">
        <f t="shared" si="32"/>
        <v>184500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201227287.79893059</v>
      </c>
      <c r="N431" s="165">
        <f t="shared" si="35"/>
        <v>201227287.79893059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202</v>
      </c>
      <c r="D432" s="215" t="s">
        <v>47</v>
      </c>
      <c r="E432" s="216" t="s">
        <v>8</v>
      </c>
      <c r="F432" s="177">
        <v>187600</v>
      </c>
      <c r="G432" s="217">
        <v>195000</v>
      </c>
      <c r="H432" s="171"/>
      <c r="I432" s="88">
        <f t="shared" si="32"/>
        <v>195000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201227288.79893059</v>
      </c>
      <c r="N432" s="165">
        <f t="shared" si="35"/>
        <v>201227288.79893059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15" t="s">
        <v>47</v>
      </c>
      <c r="E433" s="216" t="s">
        <v>7</v>
      </c>
      <c r="F433" s="177">
        <v>24000</v>
      </c>
      <c r="G433" s="217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201227289.79893059</v>
      </c>
      <c r="N433" s="165">
        <f t="shared" si="35"/>
        <v>201227289.79893059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203</v>
      </c>
      <c r="D434" s="215" t="s">
        <v>47</v>
      </c>
      <c r="E434" s="216" t="s">
        <v>7</v>
      </c>
      <c r="F434" s="177">
        <v>44800</v>
      </c>
      <c r="G434" s="217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201227290.79893059</v>
      </c>
      <c r="N434" s="165">
        <f t="shared" si="35"/>
        <v>201227290.79893059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204</v>
      </c>
      <c r="D435" s="215" t="s">
        <v>47</v>
      </c>
      <c r="E435" s="216" t="s">
        <v>7</v>
      </c>
      <c r="F435" s="177">
        <v>80100</v>
      </c>
      <c r="G435" s="217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201227291.79893059</v>
      </c>
      <c r="N435" s="165">
        <f t="shared" si="35"/>
        <v>201227291.79893059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15" t="s">
        <v>47</v>
      </c>
      <c r="E436" s="216" t="s">
        <v>8</v>
      </c>
      <c r="F436" s="177">
        <v>4880</v>
      </c>
      <c r="G436" s="217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201227292.79893059</v>
      </c>
      <c r="N436" s="165">
        <f t="shared" si="35"/>
        <v>201227292.79893059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205</v>
      </c>
      <c r="D437" s="215" t="s">
        <v>47</v>
      </c>
      <c r="E437" s="216" t="s">
        <v>8</v>
      </c>
      <c r="F437" s="177">
        <v>1308700</v>
      </c>
      <c r="G437" s="217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201227293.79893059</v>
      </c>
      <c r="N437" s="165">
        <f t="shared" si="35"/>
        <v>201227293.79893059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206</v>
      </c>
      <c r="D438" s="215" t="s">
        <v>47</v>
      </c>
      <c r="E438" s="216" t="s">
        <v>8</v>
      </c>
      <c r="F438" s="177">
        <v>9600</v>
      </c>
      <c r="G438" s="217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201227294.79893059</v>
      </c>
      <c r="N438" s="165">
        <f t="shared" si="35"/>
        <v>201227294.79893059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207</v>
      </c>
      <c r="D439" s="215" t="s">
        <v>47</v>
      </c>
      <c r="E439" s="216" t="s">
        <v>7</v>
      </c>
      <c r="F439" s="177">
        <v>9700</v>
      </c>
      <c r="G439" s="217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201227295.79893059</v>
      </c>
      <c r="N439" s="165">
        <f t="shared" si="35"/>
        <v>201227295.79893059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208</v>
      </c>
      <c r="D440" s="215" t="s">
        <v>47</v>
      </c>
      <c r="E440" s="216" t="s">
        <v>7</v>
      </c>
      <c r="F440" s="177">
        <v>15000</v>
      </c>
      <c r="G440" s="217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201227296.79893059</v>
      </c>
      <c r="N440" s="165">
        <f t="shared" si="35"/>
        <v>201227296.79893059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209</v>
      </c>
      <c r="D441" s="215" t="s">
        <v>47</v>
      </c>
      <c r="E441" s="216" t="s">
        <v>7</v>
      </c>
      <c r="F441" s="177">
        <v>24200</v>
      </c>
      <c r="G441" s="217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201227297.79893059</v>
      </c>
      <c r="N441" s="165">
        <f t="shared" si="35"/>
        <v>201227297.79893059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1525</v>
      </c>
      <c r="D442" s="215" t="s">
        <v>47</v>
      </c>
      <c r="E442" s="216" t="s">
        <v>7</v>
      </c>
      <c r="F442" s="177">
        <v>491900</v>
      </c>
      <c r="G442" s="217">
        <v>491900</v>
      </c>
      <c r="H442" s="171"/>
      <c r="I442" s="88">
        <f t="shared" si="32"/>
        <v>491900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201227298.79893059</v>
      </c>
      <c r="N442" s="165">
        <f t="shared" si="35"/>
        <v>201227298.79893059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210</v>
      </c>
      <c r="D443" s="215" t="s">
        <v>47</v>
      </c>
      <c r="E443" s="216" t="s">
        <v>8</v>
      </c>
      <c r="F443" s="177">
        <v>76300</v>
      </c>
      <c r="G443" s="217">
        <v>78069</v>
      </c>
      <c r="H443" s="171"/>
      <c r="I443" s="88">
        <f t="shared" si="32"/>
        <v>78069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201227299.79893059</v>
      </c>
      <c r="N443" s="165">
        <f t="shared" si="35"/>
        <v>201227299.79893059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211</v>
      </c>
      <c r="D444" s="215" t="s">
        <v>47</v>
      </c>
      <c r="E444" s="216" t="s">
        <v>8</v>
      </c>
      <c r="F444" s="177">
        <v>155100</v>
      </c>
      <c r="G444" s="217">
        <v>155631</v>
      </c>
      <c r="H444" s="171"/>
      <c r="I444" s="88">
        <f t="shared" si="32"/>
        <v>155631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201227300.79893059</v>
      </c>
      <c r="N444" s="165">
        <f t="shared" si="35"/>
        <v>201227300.79893059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219" t="s">
        <v>635</v>
      </c>
      <c r="D445" s="215" t="s">
        <v>47</v>
      </c>
      <c r="E445" s="216" t="s">
        <v>8</v>
      </c>
      <c r="F445" s="177">
        <v>3965</v>
      </c>
      <c r="G445" s="217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201227301.79893059</v>
      </c>
      <c r="N445" s="165">
        <f t="shared" si="35"/>
        <v>201227301.79893059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212</v>
      </c>
      <c r="D446" s="215" t="s">
        <v>47</v>
      </c>
      <c r="E446" s="216" t="s">
        <v>8</v>
      </c>
      <c r="F446" s="177">
        <v>31800</v>
      </c>
      <c r="G446" s="217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201227302.79893059</v>
      </c>
      <c r="N446" s="165">
        <f t="shared" si="35"/>
        <v>201227302.79893059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213</v>
      </c>
      <c r="D447" s="215" t="s">
        <v>47</v>
      </c>
      <c r="E447" s="216" t="s">
        <v>8</v>
      </c>
      <c r="F447" s="177">
        <v>33800</v>
      </c>
      <c r="G447" s="217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201227303.79893059</v>
      </c>
      <c r="N447" s="165">
        <f t="shared" si="35"/>
        <v>201227303.79893059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214</v>
      </c>
      <c r="D448" s="215" t="s">
        <v>47</v>
      </c>
      <c r="E448" s="216" t="s">
        <v>8</v>
      </c>
      <c r="F448" s="177">
        <v>46500</v>
      </c>
      <c r="G448" s="217">
        <v>38500</v>
      </c>
      <c r="H448" s="171"/>
      <c r="I448" s="88">
        <f t="shared" si="32"/>
        <v>38500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201227304.79893059</v>
      </c>
      <c r="N448" s="165">
        <f t="shared" si="35"/>
        <v>201227304.79893059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215</v>
      </c>
      <c r="D449" s="215" t="s">
        <v>47</v>
      </c>
      <c r="E449" s="216" t="s">
        <v>8</v>
      </c>
      <c r="F449" s="177">
        <v>77100</v>
      </c>
      <c r="G449" s="217">
        <v>76000</v>
      </c>
      <c r="H449" s="171"/>
      <c r="I449" s="88">
        <f t="shared" si="32"/>
        <v>76000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201227305.79893059</v>
      </c>
      <c r="N449" s="165">
        <f t="shared" si="35"/>
        <v>201227305.79893059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216</v>
      </c>
      <c r="D450" s="215" t="s">
        <v>47</v>
      </c>
      <c r="E450" s="216" t="s">
        <v>8</v>
      </c>
      <c r="F450" s="177">
        <v>99100</v>
      </c>
      <c r="G450" s="217">
        <v>97000</v>
      </c>
      <c r="H450" s="171"/>
      <c r="I450" s="88">
        <f t="shared" si="32"/>
        <v>97000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201227306.79893059</v>
      </c>
      <c r="N450" s="165">
        <f t="shared" si="35"/>
        <v>201227306.79893059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1057</v>
      </c>
      <c r="D451" s="215" t="s">
        <v>47</v>
      </c>
      <c r="E451" s="216" t="s">
        <v>7</v>
      </c>
      <c r="F451" s="177">
        <v>4520</v>
      </c>
      <c r="G451" s="217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201227307.79893059</v>
      </c>
      <c r="N451" s="165">
        <f t="shared" si="35"/>
        <v>201227307.79893059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1058</v>
      </c>
      <c r="D452" s="215" t="s">
        <v>47</v>
      </c>
      <c r="E452" s="216" t="s">
        <v>8</v>
      </c>
      <c r="F452" s="177">
        <v>4520</v>
      </c>
      <c r="G452" s="217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201227308.79893059</v>
      </c>
      <c r="N452" s="165">
        <f t="shared" si="35"/>
        <v>201227308.79893059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217</v>
      </c>
      <c r="D453" s="215" t="s">
        <v>47</v>
      </c>
      <c r="E453" s="216" t="s">
        <v>8</v>
      </c>
      <c r="F453" s="177">
        <v>4500</v>
      </c>
      <c r="G453" s="217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201227309.79893059</v>
      </c>
      <c r="N453" s="165">
        <f t="shared" si="35"/>
        <v>201227309.79893059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218</v>
      </c>
      <c r="D454" s="215" t="s">
        <v>47</v>
      </c>
      <c r="E454" s="216" t="s">
        <v>8</v>
      </c>
      <c r="F454" s="177">
        <v>106300</v>
      </c>
      <c r="G454" s="217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201227310.79893059</v>
      </c>
      <c r="N454" s="165">
        <f t="shared" si="35"/>
        <v>201227310.79893059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219</v>
      </c>
      <c r="D455" s="215" t="s">
        <v>47</v>
      </c>
      <c r="E455" s="216" t="s">
        <v>8</v>
      </c>
      <c r="F455" s="177">
        <v>116800</v>
      </c>
      <c r="G455" s="217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201227311.79893059</v>
      </c>
      <c r="N455" s="165">
        <f t="shared" si="35"/>
        <v>201227311.79893059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220</v>
      </c>
      <c r="D456" s="215" t="s">
        <v>47</v>
      </c>
      <c r="E456" s="216" t="s">
        <v>8</v>
      </c>
      <c r="F456" s="177">
        <v>11400</v>
      </c>
      <c r="G456" s="217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201227312.79893059</v>
      </c>
      <c r="N456" s="165">
        <f t="shared" si="35"/>
        <v>201227312.79893059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221</v>
      </c>
      <c r="D457" s="215" t="s">
        <v>47</v>
      </c>
      <c r="E457" s="216" t="s">
        <v>8</v>
      </c>
      <c r="F457" s="177">
        <v>29600</v>
      </c>
      <c r="G457" s="217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201227313.79893059</v>
      </c>
      <c r="N457" s="165">
        <f t="shared" ref="N457:N520" si="40">IF(L457=0,M457,L457)</f>
        <v>201227313.79893059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636</v>
      </c>
      <c r="D458" s="215" t="s">
        <v>47</v>
      </c>
      <c r="E458" s="216" t="s">
        <v>8</v>
      </c>
      <c r="F458" s="177">
        <v>179100</v>
      </c>
      <c r="G458" s="217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201227314.79893059</v>
      </c>
      <c r="N458" s="165">
        <f t="shared" si="40"/>
        <v>201227314.79893059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637</v>
      </c>
      <c r="D459" s="215" t="s">
        <v>47</v>
      </c>
      <c r="E459" s="216" t="s">
        <v>8</v>
      </c>
      <c r="F459" s="177">
        <v>164000</v>
      </c>
      <c r="G459" s="217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201227315.79893059</v>
      </c>
      <c r="N459" s="165">
        <f t="shared" si="40"/>
        <v>201227315.79893059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638</v>
      </c>
      <c r="D460" s="215" t="s">
        <v>47</v>
      </c>
      <c r="E460" s="216" t="s">
        <v>8</v>
      </c>
      <c r="F460" s="177">
        <v>164000</v>
      </c>
      <c r="G460" s="217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201227316.79893059</v>
      </c>
      <c r="N460" s="165">
        <f t="shared" si="40"/>
        <v>201227316.79893059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222</v>
      </c>
      <c r="D461" s="215" t="s">
        <v>47</v>
      </c>
      <c r="E461" s="216" t="s">
        <v>8</v>
      </c>
      <c r="F461" s="177">
        <v>12900</v>
      </c>
      <c r="G461" s="217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201227317.79893059</v>
      </c>
      <c r="N461" s="165">
        <f t="shared" si="40"/>
        <v>201227317.79893059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223</v>
      </c>
      <c r="D462" s="215" t="s">
        <v>47</v>
      </c>
      <c r="E462" s="216" t="s">
        <v>8</v>
      </c>
      <c r="F462" s="177">
        <v>20700</v>
      </c>
      <c r="G462" s="217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201227318.79893059</v>
      </c>
      <c r="N462" s="165">
        <f t="shared" si="40"/>
        <v>201227318.79893059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224</v>
      </c>
      <c r="D463" s="215" t="s">
        <v>47</v>
      </c>
      <c r="E463" s="216" t="s">
        <v>8</v>
      </c>
      <c r="F463" s="177">
        <v>13600</v>
      </c>
      <c r="G463" s="217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201227319.79893059</v>
      </c>
      <c r="N463" s="165">
        <f t="shared" si="40"/>
        <v>201227319.79893059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225</v>
      </c>
      <c r="D464" s="215" t="s">
        <v>47</v>
      </c>
      <c r="E464" s="216" t="s">
        <v>8</v>
      </c>
      <c r="F464" s="177">
        <v>27900</v>
      </c>
      <c r="G464" s="217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201227320.79893059</v>
      </c>
      <c r="N464" s="165">
        <f t="shared" si="40"/>
        <v>201227320.79893059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226</v>
      </c>
      <c r="D465" s="215" t="s">
        <v>47</v>
      </c>
      <c r="E465" s="216" t="s">
        <v>8</v>
      </c>
      <c r="F465" s="177">
        <v>19200</v>
      </c>
      <c r="G465" s="217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201227321.79893059</v>
      </c>
      <c r="N465" s="165">
        <f t="shared" si="40"/>
        <v>201227321.79893059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227</v>
      </c>
      <c r="D466" s="215" t="s">
        <v>47</v>
      </c>
      <c r="E466" s="216" t="s">
        <v>8</v>
      </c>
      <c r="F466" s="177">
        <v>20800</v>
      </c>
      <c r="G466" s="217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201227322.79893059</v>
      </c>
      <c r="N466" s="165">
        <f t="shared" si="40"/>
        <v>201227322.79893059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15" t="s">
        <v>47</v>
      </c>
      <c r="E467" s="216" t="s">
        <v>8</v>
      </c>
      <c r="F467" s="177">
        <v>21000</v>
      </c>
      <c r="G467" s="217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201227323.79893059</v>
      </c>
      <c r="N467" s="165">
        <f t="shared" si="40"/>
        <v>201227323.79893059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228</v>
      </c>
      <c r="D468" s="215" t="s">
        <v>47</v>
      </c>
      <c r="E468" s="216" t="s">
        <v>8</v>
      </c>
      <c r="F468" s="177">
        <v>19500</v>
      </c>
      <c r="G468" s="217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201227324.79893059</v>
      </c>
      <c r="N468" s="165">
        <f t="shared" si="40"/>
        <v>201227324.79893059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229</v>
      </c>
      <c r="D469" s="215" t="s">
        <v>47</v>
      </c>
      <c r="E469" s="216" t="s">
        <v>8</v>
      </c>
      <c r="F469" s="177">
        <v>32500</v>
      </c>
      <c r="G469" s="217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201227325.79893059</v>
      </c>
      <c r="N469" s="165">
        <f t="shared" si="40"/>
        <v>201227325.79893059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230</v>
      </c>
      <c r="D470" s="215" t="s">
        <v>47</v>
      </c>
      <c r="E470" s="216" t="s">
        <v>8</v>
      </c>
      <c r="F470" s="177">
        <v>47300</v>
      </c>
      <c r="G470" s="217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201227326.79893059</v>
      </c>
      <c r="N470" s="165">
        <f t="shared" si="40"/>
        <v>201227326.79893059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231</v>
      </c>
      <c r="D471" s="215" t="s">
        <v>47</v>
      </c>
      <c r="E471" s="216" t="s">
        <v>8</v>
      </c>
      <c r="F471" s="177">
        <v>38000</v>
      </c>
      <c r="G471" s="217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201227327.79893059</v>
      </c>
      <c r="N471" s="165">
        <f t="shared" si="40"/>
        <v>201227327.79893059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1091</v>
      </c>
      <c r="D472" s="215" t="s">
        <v>47</v>
      </c>
      <c r="E472" s="216" t="s">
        <v>8</v>
      </c>
      <c r="F472" s="177">
        <v>79056</v>
      </c>
      <c r="G472" s="217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201227328.79893059</v>
      </c>
      <c r="N472" s="165">
        <f t="shared" si="40"/>
        <v>201227328.79893059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1092</v>
      </c>
      <c r="D473" s="215" t="s">
        <v>47</v>
      </c>
      <c r="E473" s="216" t="s">
        <v>8</v>
      </c>
      <c r="F473" s="177">
        <v>81984</v>
      </c>
      <c r="G473" s="217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201227329.79893059</v>
      </c>
      <c r="N473" s="165">
        <f t="shared" si="40"/>
        <v>201227329.79893059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1093</v>
      </c>
      <c r="D474" s="215" t="s">
        <v>47</v>
      </c>
      <c r="E474" s="216" t="s">
        <v>8</v>
      </c>
      <c r="F474" s="177">
        <v>7320</v>
      </c>
      <c r="G474" s="217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201227330.79893059</v>
      </c>
      <c r="N474" s="165">
        <f t="shared" si="40"/>
        <v>201227330.79893059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1094</v>
      </c>
      <c r="D475" s="215" t="s">
        <v>47</v>
      </c>
      <c r="E475" s="216" t="s">
        <v>8</v>
      </c>
      <c r="F475" s="177">
        <v>8784</v>
      </c>
      <c r="G475" s="217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201227331.79893059</v>
      </c>
      <c r="N475" s="165">
        <f t="shared" si="40"/>
        <v>201227331.79893059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1095</v>
      </c>
      <c r="D476" s="215" t="s">
        <v>47</v>
      </c>
      <c r="E476" s="216" t="s">
        <v>8</v>
      </c>
      <c r="F476" s="177">
        <v>52704</v>
      </c>
      <c r="G476" s="217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201227332.79893059</v>
      </c>
      <c r="N476" s="165">
        <f t="shared" si="40"/>
        <v>201227332.79893059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1096</v>
      </c>
      <c r="D477" s="215" t="s">
        <v>47</v>
      </c>
      <c r="E477" s="216" t="s">
        <v>8</v>
      </c>
      <c r="F477" s="177">
        <v>67344</v>
      </c>
      <c r="G477" s="217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201227333.79893059</v>
      </c>
      <c r="N477" s="165">
        <f t="shared" si="40"/>
        <v>201227333.79893059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639</v>
      </c>
      <c r="D478" s="215" t="s">
        <v>47</v>
      </c>
      <c r="E478" s="216" t="s">
        <v>8</v>
      </c>
      <c r="F478" s="177">
        <v>40000</v>
      </c>
      <c r="G478" s="217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201227334.79893059</v>
      </c>
      <c r="N478" s="165">
        <f t="shared" si="40"/>
        <v>201227334.79893059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640</v>
      </c>
      <c r="D479" s="215" t="s">
        <v>47</v>
      </c>
      <c r="E479" s="216" t="s">
        <v>8</v>
      </c>
      <c r="F479" s="177">
        <v>150000</v>
      </c>
      <c r="G479" s="217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201227335.79893059</v>
      </c>
      <c r="N479" s="165">
        <f t="shared" si="40"/>
        <v>201227335.79893059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232</v>
      </c>
      <c r="D480" s="215" t="s">
        <v>47</v>
      </c>
      <c r="E480" s="216" t="s">
        <v>8</v>
      </c>
      <c r="F480" s="177">
        <v>2600</v>
      </c>
      <c r="G480" s="217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201227336.79893059</v>
      </c>
      <c r="N480" s="165">
        <f t="shared" si="40"/>
        <v>201227336.79893059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641</v>
      </c>
      <c r="D481" s="215" t="s">
        <v>47</v>
      </c>
      <c r="E481" s="216" t="s">
        <v>8</v>
      </c>
      <c r="F481" s="177">
        <v>50000</v>
      </c>
      <c r="G481" s="217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201227337.79893059</v>
      </c>
      <c r="N481" s="165">
        <f t="shared" si="40"/>
        <v>201227337.79893059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233</v>
      </c>
      <c r="D482" s="215" t="s">
        <v>47</v>
      </c>
      <c r="E482" s="216" t="s">
        <v>8</v>
      </c>
      <c r="F482" s="177">
        <v>30300</v>
      </c>
      <c r="G482" s="217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201227338.79893059</v>
      </c>
      <c r="N482" s="165">
        <f t="shared" si="40"/>
        <v>201227338.79893059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234</v>
      </c>
      <c r="D483" s="215" t="s">
        <v>47</v>
      </c>
      <c r="E483" s="216" t="s">
        <v>8</v>
      </c>
      <c r="F483" s="177">
        <v>32400</v>
      </c>
      <c r="G483" s="217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201227339.79893059</v>
      </c>
      <c r="N483" s="165">
        <f t="shared" si="40"/>
        <v>201227339.79893059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235</v>
      </c>
      <c r="D484" s="215" t="s">
        <v>47</v>
      </c>
      <c r="E484" s="216" t="s">
        <v>8</v>
      </c>
      <c r="F484" s="177">
        <v>35300</v>
      </c>
      <c r="G484" s="217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201227340.79893059</v>
      </c>
      <c r="N484" s="165">
        <f t="shared" si="40"/>
        <v>201227340.79893059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236</v>
      </c>
      <c r="D485" s="215" t="s">
        <v>47</v>
      </c>
      <c r="E485" s="216" t="s">
        <v>8</v>
      </c>
      <c r="F485" s="177">
        <v>39300</v>
      </c>
      <c r="G485" s="217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201227341.79893059</v>
      </c>
      <c r="N485" s="165">
        <f t="shared" si="40"/>
        <v>201227341.79893059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38</v>
      </c>
      <c r="D486" s="215" t="s">
        <v>47</v>
      </c>
      <c r="E486" s="216" t="s">
        <v>8</v>
      </c>
      <c r="F486" s="177">
        <v>49300</v>
      </c>
      <c r="G486" s="217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201227342.79893059</v>
      </c>
      <c r="N486" s="165">
        <f t="shared" si="40"/>
        <v>201227342.79893059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237</v>
      </c>
      <c r="D487" s="215" t="s">
        <v>47</v>
      </c>
      <c r="E487" s="216" t="s">
        <v>8</v>
      </c>
      <c r="F487" s="177">
        <v>53000</v>
      </c>
      <c r="G487" s="217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201227343.79893059</v>
      </c>
      <c r="N487" s="165">
        <f t="shared" si="40"/>
        <v>201227343.79893059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238</v>
      </c>
      <c r="D488" s="215" t="s">
        <v>47</v>
      </c>
      <c r="E488" s="216" t="s">
        <v>8</v>
      </c>
      <c r="F488" s="177">
        <v>53000</v>
      </c>
      <c r="G488" s="217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201227344.79893059</v>
      </c>
      <c r="N488" s="165">
        <f t="shared" si="40"/>
        <v>201227344.79893059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239</v>
      </c>
      <c r="D489" s="215" t="s">
        <v>47</v>
      </c>
      <c r="E489" s="216" t="s">
        <v>8</v>
      </c>
      <c r="F489" s="177">
        <v>34000</v>
      </c>
      <c r="G489" s="217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201227345.79893059</v>
      </c>
      <c r="N489" s="165">
        <f t="shared" si="40"/>
        <v>201227345.79893059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240</v>
      </c>
      <c r="D490" s="215" t="s">
        <v>47</v>
      </c>
      <c r="E490" s="216" t="s">
        <v>8</v>
      </c>
      <c r="F490" s="177">
        <v>39500</v>
      </c>
      <c r="G490" s="217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201227346.79893059</v>
      </c>
      <c r="N490" s="165">
        <f t="shared" si="40"/>
        <v>201227346.79893059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241</v>
      </c>
      <c r="D491" s="215" t="s">
        <v>47</v>
      </c>
      <c r="E491" s="216" t="s">
        <v>8</v>
      </c>
      <c r="F491" s="177">
        <v>41900</v>
      </c>
      <c r="G491" s="217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201227347.79893059</v>
      </c>
      <c r="N491" s="165">
        <f t="shared" si="40"/>
        <v>201227347.79893059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242</v>
      </c>
      <c r="D492" s="215" t="s">
        <v>47</v>
      </c>
      <c r="E492" s="216" t="s">
        <v>8</v>
      </c>
      <c r="F492" s="177">
        <v>44400</v>
      </c>
      <c r="G492" s="217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201227348.79893059</v>
      </c>
      <c r="N492" s="165">
        <f t="shared" si="40"/>
        <v>201227348.79893059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243</v>
      </c>
      <c r="D493" s="215" t="s">
        <v>47</v>
      </c>
      <c r="E493" s="216" t="s">
        <v>8</v>
      </c>
      <c r="F493" s="177">
        <v>61800</v>
      </c>
      <c r="G493" s="217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201227349.79893059</v>
      </c>
      <c r="N493" s="165">
        <f t="shared" si="40"/>
        <v>201227349.79893059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244</v>
      </c>
      <c r="D494" s="215" t="s">
        <v>47</v>
      </c>
      <c r="E494" s="216" t="s">
        <v>8</v>
      </c>
      <c r="F494" s="177">
        <v>68600</v>
      </c>
      <c r="G494" s="217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201227350.79893059</v>
      </c>
      <c r="N494" s="165">
        <f t="shared" si="40"/>
        <v>201227350.79893059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245</v>
      </c>
      <c r="D495" s="215" t="s">
        <v>47</v>
      </c>
      <c r="E495" s="216" t="s">
        <v>8</v>
      </c>
      <c r="F495" s="177">
        <v>68600</v>
      </c>
      <c r="G495" s="217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201227351.79893059</v>
      </c>
      <c r="N495" s="165">
        <f t="shared" si="40"/>
        <v>201227351.79893059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246</v>
      </c>
      <c r="D496" s="215" t="s">
        <v>47</v>
      </c>
      <c r="E496" s="216" t="s">
        <v>8</v>
      </c>
      <c r="F496" s="177">
        <v>29600</v>
      </c>
      <c r="G496" s="217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201227352.79893059</v>
      </c>
      <c r="N496" s="165">
        <f t="shared" si="40"/>
        <v>201227352.79893059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247</v>
      </c>
      <c r="D497" s="215" t="s">
        <v>47</v>
      </c>
      <c r="E497" s="216" t="s">
        <v>8</v>
      </c>
      <c r="F497" s="177">
        <v>29900</v>
      </c>
      <c r="G497" s="217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201227353.79893059</v>
      </c>
      <c r="N497" s="165">
        <f t="shared" si="40"/>
        <v>201227353.79893059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248</v>
      </c>
      <c r="D498" s="215" t="s">
        <v>47</v>
      </c>
      <c r="E498" s="216" t="s">
        <v>8</v>
      </c>
      <c r="F498" s="177">
        <v>32900</v>
      </c>
      <c r="G498" s="217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201227354.79893059</v>
      </c>
      <c r="N498" s="165">
        <f t="shared" si="40"/>
        <v>201227354.79893059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249</v>
      </c>
      <c r="D499" s="215" t="s">
        <v>47</v>
      </c>
      <c r="E499" s="216" t="s">
        <v>8</v>
      </c>
      <c r="F499" s="177">
        <v>34500</v>
      </c>
      <c r="G499" s="217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201227355.79893059</v>
      </c>
      <c r="N499" s="165">
        <f t="shared" si="40"/>
        <v>201227355.79893059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250</v>
      </c>
      <c r="D500" s="215" t="s">
        <v>47</v>
      </c>
      <c r="E500" s="216" t="s">
        <v>8</v>
      </c>
      <c r="F500" s="177">
        <v>34700</v>
      </c>
      <c r="G500" s="217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201227356.79893059</v>
      </c>
      <c r="N500" s="165">
        <f t="shared" si="40"/>
        <v>201227356.79893059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251</v>
      </c>
      <c r="D501" s="215" t="s">
        <v>47</v>
      </c>
      <c r="E501" s="216" t="s">
        <v>8</v>
      </c>
      <c r="F501" s="177">
        <v>36300</v>
      </c>
      <c r="G501" s="217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201227357.79893059</v>
      </c>
      <c r="N501" s="165">
        <f t="shared" si="40"/>
        <v>201227357.79893059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252</v>
      </c>
      <c r="D502" s="215" t="s">
        <v>47</v>
      </c>
      <c r="E502" s="216" t="s">
        <v>8</v>
      </c>
      <c r="F502" s="177">
        <v>39900</v>
      </c>
      <c r="G502" s="217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201227358.79893059</v>
      </c>
      <c r="N502" s="165">
        <f t="shared" si="40"/>
        <v>201227358.79893059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253</v>
      </c>
      <c r="D503" s="215" t="s">
        <v>47</v>
      </c>
      <c r="E503" s="216" t="s">
        <v>8</v>
      </c>
      <c r="F503" s="177">
        <v>34500</v>
      </c>
      <c r="G503" s="217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201227359.79893059</v>
      </c>
      <c r="N503" s="165">
        <f t="shared" si="40"/>
        <v>201227359.79893059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254</v>
      </c>
      <c r="D504" s="215" t="s">
        <v>47</v>
      </c>
      <c r="E504" s="216" t="s">
        <v>8</v>
      </c>
      <c r="F504" s="177">
        <v>37000</v>
      </c>
      <c r="G504" s="217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201227360.79893059</v>
      </c>
      <c r="N504" s="165">
        <f t="shared" si="40"/>
        <v>201227360.79893059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255</v>
      </c>
      <c r="D505" s="215" t="s">
        <v>47</v>
      </c>
      <c r="E505" s="216" t="s">
        <v>8</v>
      </c>
      <c r="F505" s="177">
        <v>39500</v>
      </c>
      <c r="G505" s="217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201227361.79893059</v>
      </c>
      <c r="N505" s="165">
        <f t="shared" si="40"/>
        <v>201227361.79893059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256</v>
      </c>
      <c r="D506" s="215" t="s">
        <v>47</v>
      </c>
      <c r="E506" s="216" t="s">
        <v>8</v>
      </c>
      <c r="F506" s="177">
        <v>41900</v>
      </c>
      <c r="G506" s="217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201227362.79893059</v>
      </c>
      <c r="N506" s="165">
        <f t="shared" si="40"/>
        <v>201227362.79893059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257</v>
      </c>
      <c r="D507" s="215" t="s">
        <v>47</v>
      </c>
      <c r="E507" s="216" t="s">
        <v>8</v>
      </c>
      <c r="F507" s="177">
        <v>51100</v>
      </c>
      <c r="G507" s="217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201227363.79893059</v>
      </c>
      <c r="N507" s="165">
        <f t="shared" si="40"/>
        <v>201227363.79893059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258</v>
      </c>
      <c r="D508" s="215" t="s">
        <v>47</v>
      </c>
      <c r="E508" s="216" t="s">
        <v>8</v>
      </c>
      <c r="F508" s="177">
        <v>51800</v>
      </c>
      <c r="G508" s="217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201227364.79893059</v>
      </c>
      <c r="N508" s="165">
        <f t="shared" si="40"/>
        <v>201227364.79893059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259</v>
      </c>
      <c r="D509" s="215" t="s">
        <v>47</v>
      </c>
      <c r="E509" s="216" t="s">
        <v>8</v>
      </c>
      <c r="F509" s="177">
        <v>51800</v>
      </c>
      <c r="G509" s="217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201227365.79893059</v>
      </c>
      <c r="N509" s="165">
        <f t="shared" si="40"/>
        <v>201227365.79893059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260</v>
      </c>
      <c r="D510" s="215" t="s">
        <v>47</v>
      </c>
      <c r="E510" s="216" t="s">
        <v>8</v>
      </c>
      <c r="F510" s="177">
        <v>45400</v>
      </c>
      <c r="G510" s="217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201227366.79893059</v>
      </c>
      <c r="N510" s="165">
        <f t="shared" si="40"/>
        <v>201227366.79893059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261</v>
      </c>
      <c r="D511" s="215" t="s">
        <v>47</v>
      </c>
      <c r="E511" s="216" t="s">
        <v>8</v>
      </c>
      <c r="F511" s="177">
        <v>71300</v>
      </c>
      <c r="G511" s="217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201227367.79893059</v>
      </c>
      <c r="N511" s="165">
        <f t="shared" si="40"/>
        <v>201227367.79893059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262</v>
      </c>
      <c r="D512" s="215" t="s">
        <v>47</v>
      </c>
      <c r="E512" s="216" t="s">
        <v>8</v>
      </c>
      <c r="F512" s="177">
        <v>82500</v>
      </c>
      <c r="G512" s="217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201227368.79893059</v>
      </c>
      <c r="N512" s="165">
        <f t="shared" si="40"/>
        <v>201227368.79893059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263</v>
      </c>
      <c r="D513" s="215" t="s">
        <v>47</v>
      </c>
      <c r="E513" s="216" t="s">
        <v>8</v>
      </c>
      <c r="F513" s="177">
        <v>103800</v>
      </c>
      <c r="G513" s="217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201227369.79893059</v>
      </c>
      <c r="N513" s="165">
        <f t="shared" si="40"/>
        <v>201227369.79893059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15" t="s">
        <v>47</v>
      </c>
      <c r="E514" s="216" t="s">
        <v>8</v>
      </c>
      <c r="F514" s="177">
        <v>108400</v>
      </c>
      <c r="G514" s="217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201227370.79893059</v>
      </c>
      <c r="N514" s="165">
        <f t="shared" si="40"/>
        <v>201227370.79893059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264</v>
      </c>
      <c r="D515" s="215" t="s">
        <v>47</v>
      </c>
      <c r="E515" s="216" t="s">
        <v>8</v>
      </c>
      <c r="F515" s="177">
        <v>135800</v>
      </c>
      <c r="G515" s="217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201227371.79893059</v>
      </c>
      <c r="N515" s="165">
        <f t="shared" si="40"/>
        <v>201227371.79893059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265</v>
      </c>
      <c r="D516" s="215" t="s">
        <v>47</v>
      </c>
      <c r="E516" s="216" t="s">
        <v>8</v>
      </c>
      <c r="F516" s="177">
        <v>104200</v>
      </c>
      <c r="G516" s="217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201227372.79893059</v>
      </c>
      <c r="N516" s="165">
        <f t="shared" si="40"/>
        <v>201227372.79893059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15" t="s">
        <v>47</v>
      </c>
      <c r="E517" s="216" t="s">
        <v>8</v>
      </c>
      <c r="F517" s="177">
        <v>16000</v>
      </c>
      <c r="G517" s="217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201227373.79893059</v>
      </c>
      <c r="N517" s="165">
        <f t="shared" si="40"/>
        <v>201227373.79893059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266</v>
      </c>
      <c r="D518" s="215" t="s">
        <v>47</v>
      </c>
      <c r="E518" s="216" t="s">
        <v>8</v>
      </c>
      <c r="F518" s="177">
        <v>71400</v>
      </c>
      <c r="G518" s="217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201227374.79893059</v>
      </c>
      <c r="N518" s="165">
        <f t="shared" si="40"/>
        <v>201227374.79893059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219" t="s">
        <v>477</v>
      </c>
      <c r="D519" s="215" t="s">
        <v>47</v>
      </c>
      <c r="E519" s="216" t="s">
        <v>8</v>
      </c>
      <c r="F519" s="177">
        <v>3711.24</v>
      </c>
      <c r="G519" s="217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201227375.79893059</v>
      </c>
      <c r="N519" s="165">
        <f t="shared" si="40"/>
        <v>201227375.79893059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267</v>
      </c>
      <c r="D520" s="215" t="s">
        <v>47</v>
      </c>
      <c r="E520" s="216" t="s">
        <v>8</v>
      </c>
      <c r="F520" s="177">
        <v>17000</v>
      </c>
      <c r="G520" s="217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201227376.79893059</v>
      </c>
      <c r="N520" s="165">
        <f t="shared" si="40"/>
        <v>201227376.79893059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268</v>
      </c>
      <c r="D521" s="215" t="s">
        <v>47</v>
      </c>
      <c r="E521" s="216" t="s">
        <v>8</v>
      </c>
      <c r="F521" s="177">
        <v>26400</v>
      </c>
      <c r="G521" s="217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201227377.79893059</v>
      </c>
      <c r="N521" s="165">
        <f t="shared" ref="N521:N584" si="45">IF(L521=0,M521,L521)</f>
        <v>201227377.79893059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269</v>
      </c>
      <c r="D522" s="215" t="s">
        <v>47</v>
      </c>
      <c r="E522" s="216" t="s">
        <v>7</v>
      </c>
      <c r="F522" s="177">
        <v>15000</v>
      </c>
      <c r="G522" s="217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201227378.79893059</v>
      </c>
      <c r="N522" s="165">
        <f t="shared" si="45"/>
        <v>201227378.79893059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270</v>
      </c>
      <c r="D523" s="215" t="s">
        <v>47</v>
      </c>
      <c r="E523" s="216" t="s">
        <v>8</v>
      </c>
      <c r="F523" s="177">
        <v>128400</v>
      </c>
      <c r="G523" s="217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201227379.79893059</v>
      </c>
      <c r="N523" s="165">
        <f t="shared" si="45"/>
        <v>201227379.79893059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642</v>
      </c>
      <c r="D524" s="215" t="s">
        <v>47</v>
      </c>
      <c r="E524" s="216" t="s">
        <v>8</v>
      </c>
      <c r="F524" s="177">
        <v>145400</v>
      </c>
      <c r="G524" s="217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201227380.79893059</v>
      </c>
      <c r="N524" s="165">
        <f t="shared" si="45"/>
        <v>201227380.79893059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643</v>
      </c>
      <c r="D525" s="215" t="s">
        <v>47</v>
      </c>
      <c r="E525" s="216" t="s">
        <v>8</v>
      </c>
      <c r="F525" s="177">
        <v>351751.73281450948</v>
      </c>
      <c r="G525" s="217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201227381.79893059</v>
      </c>
      <c r="N525" s="165">
        <f t="shared" si="45"/>
        <v>201227381.79893059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644</v>
      </c>
      <c r="D526" s="215" t="s">
        <v>47</v>
      </c>
      <c r="E526" s="216" t="s">
        <v>8</v>
      </c>
      <c r="F526" s="177">
        <v>245400</v>
      </c>
      <c r="G526" s="217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201227382.79893059</v>
      </c>
      <c r="N526" s="165">
        <f t="shared" si="45"/>
        <v>201227382.79893059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645</v>
      </c>
      <c r="D527" s="215" t="s">
        <v>47</v>
      </c>
      <c r="E527" s="216" t="s">
        <v>8</v>
      </c>
      <c r="F527" s="177">
        <v>485097.76536861184</v>
      </c>
      <c r="G527" s="217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201227383.79893059</v>
      </c>
      <c r="N527" s="165">
        <f t="shared" si="45"/>
        <v>201227383.79893059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271</v>
      </c>
      <c r="D528" s="215" t="s">
        <v>47</v>
      </c>
      <c r="E528" s="216" t="s">
        <v>8</v>
      </c>
      <c r="F528" s="177">
        <v>423009.82499999995</v>
      </c>
      <c r="G528" s="217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201227384.79893059</v>
      </c>
      <c r="N528" s="165">
        <f t="shared" si="45"/>
        <v>201227384.79893059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272</v>
      </c>
      <c r="D529" s="215" t="s">
        <v>47</v>
      </c>
      <c r="E529" s="216" t="s">
        <v>8</v>
      </c>
      <c r="F529" s="177">
        <v>302149.875</v>
      </c>
      <c r="G529" s="217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201227385.79893059</v>
      </c>
      <c r="N529" s="165">
        <f t="shared" si="45"/>
        <v>201227385.79893059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273</v>
      </c>
      <c r="D530" s="215" t="s">
        <v>47</v>
      </c>
      <c r="E530" s="216" t="s">
        <v>8</v>
      </c>
      <c r="F530" s="177">
        <v>335990.66099999991</v>
      </c>
      <c r="G530" s="217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201227386.79893059</v>
      </c>
      <c r="N530" s="165">
        <f t="shared" si="45"/>
        <v>201227386.79893059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15" t="s">
        <v>47</v>
      </c>
      <c r="E531" s="216" t="s">
        <v>8</v>
      </c>
      <c r="F531" s="177">
        <v>2300</v>
      </c>
      <c r="G531" s="217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201227387.79893059</v>
      </c>
      <c r="N531" s="165">
        <f t="shared" si="45"/>
        <v>201227387.79893059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274</v>
      </c>
      <c r="D532" s="215" t="s">
        <v>47</v>
      </c>
      <c r="E532" s="216" t="s">
        <v>8</v>
      </c>
      <c r="F532" s="177">
        <v>53300</v>
      </c>
      <c r="G532" s="217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201227388.79893059</v>
      </c>
      <c r="N532" s="165">
        <f t="shared" si="45"/>
        <v>201227388.79893059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275</v>
      </c>
      <c r="D533" s="215" t="s">
        <v>47</v>
      </c>
      <c r="E533" s="216" t="s">
        <v>8</v>
      </c>
      <c r="F533" s="177">
        <v>72400</v>
      </c>
      <c r="G533" s="217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201227389.79893059</v>
      </c>
      <c r="N533" s="165">
        <f t="shared" si="45"/>
        <v>201227389.79893059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276</v>
      </c>
      <c r="D534" s="215" t="s">
        <v>47</v>
      </c>
      <c r="E534" s="216" t="s">
        <v>8</v>
      </c>
      <c r="F534" s="177">
        <v>123500</v>
      </c>
      <c r="G534" s="217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201227390.79893059</v>
      </c>
      <c r="N534" s="165">
        <f t="shared" si="45"/>
        <v>201227390.79893059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277</v>
      </c>
      <c r="D535" s="215" t="s">
        <v>47</v>
      </c>
      <c r="E535" s="216" t="s">
        <v>8</v>
      </c>
      <c r="F535" s="177">
        <v>192900</v>
      </c>
      <c r="G535" s="217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201227391.79893059</v>
      </c>
      <c r="N535" s="165">
        <f t="shared" si="45"/>
        <v>201227391.79893059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646</v>
      </c>
      <c r="D536" s="215" t="s">
        <v>47</v>
      </c>
      <c r="E536" s="216" t="s">
        <v>8</v>
      </c>
      <c r="F536" s="177">
        <v>71000</v>
      </c>
      <c r="G536" s="217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201227392.79893059</v>
      </c>
      <c r="N536" s="165">
        <f t="shared" si="45"/>
        <v>201227392.79893059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278</v>
      </c>
      <c r="D537" s="215" t="s">
        <v>47</v>
      </c>
      <c r="E537" s="216" t="s">
        <v>8</v>
      </c>
      <c r="F537" s="177">
        <v>21300</v>
      </c>
      <c r="G537" s="217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201227393.79893059</v>
      </c>
      <c r="N537" s="165">
        <f t="shared" si="45"/>
        <v>201227393.79893059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279</v>
      </c>
      <c r="D538" s="215" t="s">
        <v>47</v>
      </c>
      <c r="E538" s="216" t="s">
        <v>8</v>
      </c>
      <c r="F538" s="177">
        <v>10700</v>
      </c>
      <c r="G538" s="217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201227394.79893059</v>
      </c>
      <c r="N538" s="165">
        <f t="shared" si="45"/>
        <v>201227394.79893059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280</v>
      </c>
      <c r="D539" s="215" t="s">
        <v>47</v>
      </c>
      <c r="E539" s="216" t="s">
        <v>8</v>
      </c>
      <c r="F539" s="177">
        <v>22900</v>
      </c>
      <c r="G539" s="217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201227395.79893059</v>
      </c>
      <c r="N539" s="165">
        <f t="shared" si="45"/>
        <v>201227395.79893059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281</v>
      </c>
      <c r="D540" s="215" t="s">
        <v>47</v>
      </c>
      <c r="E540" s="216" t="s">
        <v>8</v>
      </c>
      <c r="F540" s="177">
        <v>30800</v>
      </c>
      <c r="G540" s="217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201227396.79893059</v>
      </c>
      <c r="N540" s="165">
        <f t="shared" si="45"/>
        <v>201227396.79893059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282</v>
      </c>
      <c r="D541" s="215" t="s">
        <v>47</v>
      </c>
      <c r="E541" s="216" t="s">
        <v>8</v>
      </c>
      <c r="F541" s="177">
        <v>33900</v>
      </c>
      <c r="G541" s="217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201227397.79893059</v>
      </c>
      <c r="N541" s="165">
        <f t="shared" si="45"/>
        <v>201227397.79893059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1526</v>
      </c>
      <c r="D542" s="215" t="s">
        <v>47</v>
      </c>
      <c r="E542" s="216" t="s">
        <v>8</v>
      </c>
      <c r="F542" s="177">
        <v>30800</v>
      </c>
      <c r="G542" s="217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201227398.79893059</v>
      </c>
      <c r="N542" s="165">
        <f t="shared" si="45"/>
        <v>201227398.79893059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1527</v>
      </c>
      <c r="D543" s="215" t="s">
        <v>47</v>
      </c>
      <c r="E543" s="216" t="s">
        <v>8</v>
      </c>
      <c r="F543" s="177">
        <v>33900</v>
      </c>
      <c r="G543" s="217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201227399.79893059</v>
      </c>
      <c r="N543" s="165">
        <f t="shared" si="45"/>
        <v>201227399.79893059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283</v>
      </c>
      <c r="D544" s="215" t="s">
        <v>47</v>
      </c>
      <c r="E544" s="216" t="s">
        <v>8</v>
      </c>
      <c r="F544" s="177">
        <v>7500</v>
      </c>
      <c r="G544" s="217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201227400.79893059</v>
      </c>
      <c r="N544" s="165">
        <f t="shared" si="45"/>
        <v>201227400.79893059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284</v>
      </c>
      <c r="D545" s="215" t="s">
        <v>47</v>
      </c>
      <c r="E545" s="216" t="s">
        <v>8</v>
      </c>
      <c r="F545" s="177">
        <v>15500</v>
      </c>
      <c r="G545" s="217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201227401.79893059</v>
      </c>
      <c r="N545" s="165">
        <f t="shared" si="45"/>
        <v>201227401.79893059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285</v>
      </c>
      <c r="D546" s="215" t="s">
        <v>47</v>
      </c>
      <c r="E546" s="216" t="s">
        <v>8</v>
      </c>
      <c r="F546" s="177">
        <v>19500</v>
      </c>
      <c r="G546" s="217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201227402.79893059</v>
      </c>
      <c r="N546" s="165">
        <f t="shared" si="45"/>
        <v>201227402.79893059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286</v>
      </c>
      <c r="D547" s="215" t="s">
        <v>47</v>
      </c>
      <c r="E547" s="216" t="s">
        <v>8</v>
      </c>
      <c r="F547" s="177">
        <v>28400</v>
      </c>
      <c r="G547" s="217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201227403.79893059</v>
      </c>
      <c r="N547" s="165">
        <f t="shared" si="45"/>
        <v>201227403.79893059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287</v>
      </c>
      <c r="D548" s="215" t="s">
        <v>47</v>
      </c>
      <c r="E548" s="216" t="s">
        <v>8</v>
      </c>
      <c r="F548" s="177">
        <v>21900</v>
      </c>
      <c r="G548" s="217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201227404.79893059</v>
      </c>
      <c r="N548" s="165">
        <f t="shared" si="45"/>
        <v>201227404.79893059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288</v>
      </c>
      <c r="D549" s="215" t="s">
        <v>47</v>
      </c>
      <c r="E549" s="216" t="s">
        <v>8</v>
      </c>
      <c r="F549" s="177">
        <v>2100</v>
      </c>
      <c r="G549" s="217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201227405.79893059</v>
      </c>
      <c r="N549" s="165">
        <f t="shared" si="45"/>
        <v>201227405.79893059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289</v>
      </c>
      <c r="D550" s="215" t="s">
        <v>47</v>
      </c>
      <c r="E550" s="216" t="s">
        <v>8</v>
      </c>
      <c r="F550" s="177">
        <v>2100</v>
      </c>
      <c r="G550" s="217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201227406.79893059</v>
      </c>
      <c r="N550" s="165">
        <f t="shared" si="45"/>
        <v>201227406.79893059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290</v>
      </c>
      <c r="D551" s="215" t="s">
        <v>47</v>
      </c>
      <c r="E551" s="216" t="s">
        <v>8</v>
      </c>
      <c r="F551" s="177">
        <v>39700</v>
      </c>
      <c r="G551" s="217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201227407.79893059</v>
      </c>
      <c r="N551" s="165">
        <f t="shared" si="45"/>
        <v>201227407.79893059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39</v>
      </c>
      <c r="D552" s="215" t="s">
        <v>47</v>
      </c>
      <c r="E552" s="216" t="s">
        <v>7</v>
      </c>
      <c r="F552" s="177">
        <v>5100</v>
      </c>
      <c r="G552" s="217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201227408.79893059</v>
      </c>
      <c r="N552" s="165">
        <f t="shared" si="45"/>
        <v>201227408.79893059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647</v>
      </c>
      <c r="D553" s="215" t="s">
        <v>47</v>
      </c>
      <c r="E553" s="216" t="s">
        <v>8</v>
      </c>
      <c r="F553" s="177">
        <v>45000</v>
      </c>
      <c r="G553" s="217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201227409.79893059</v>
      </c>
      <c r="N553" s="165">
        <f t="shared" si="45"/>
        <v>201227409.79893059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291</v>
      </c>
      <c r="D554" s="215" t="s">
        <v>47</v>
      </c>
      <c r="E554" s="216" t="s">
        <v>8</v>
      </c>
      <c r="F554" s="177">
        <v>1900</v>
      </c>
      <c r="G554" s="217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201227410.79893059</v>
      </c>
      <c r="N554" s="165">
        <f t="shared" si="45"/>
        <v>201227410.79893059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15" t="s">
        <v>47</v>
      </c>
      <c r="E555" s="216" t="s">
        <v>8</v>
      </c>
      <c r="F555" s="177">
        <v>1500</v>
      </c>
      <c r="G555" s="217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201227411.79893059</v>
      </c>
      <c r="N555" s="165">
        <f t="shared" si="45"/>
        <v>201227411.79893059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5"/>
      <c r="C556" s="109"/>
      <c r="D556" s="215" t="s">
        <v>50</v>
      </c>
      <c r="E556" s="216"/>
      <c r="F556" s="177">
        <v>0</v>
      </c>
      <c r="G556" s="217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5" t="s">
        <v>648</v>
      </c>
      <c r="C557" s="109" t="s">
        <v>649</v>
      </c>
      <c r="D557" s="215" t="s">
        <v>50</v>
      </c>
      <c r="E557" s="216"/>
      <c r="F557" s="177">
        <v>0</v>
      </c>
      <c r="G557" s="217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5">
        <v>1</v>
      </c>
      <c r="C558" s="109" t="s">
        <v>1528</v>
      </c>
      <c r="D558" s="215" t="s">
        <v>47</v>
      </c>
      <c r="E558" s="216" t="s">
        <v>24</v>
      </c>
      <c r="F558" s="177">
        <v>5950800</v>
      </c>
      <c r="G558" s="217">
        <v>5950800</v>
      </c>
      <c r="H558" s="171"/>
      <c r="I558" s="88">
        <f t="shared" si="42"/>
        <v>5950800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201227412.79893059</v>
      </c>
      <c r="N558" s="165">
        <f t="shared" si="45"/>
        <v>201227412.79893059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5">
        <v>2</v>
      </c>
      <c r="C559" s="109" t="s">
        <v>1529</v>
      </c>
      <c r="D559" s="215" t="s">
        <v>47</v>
      </c>
      <c r="E559" s="216" t="s">
        <v>24</v>
      </c>
      <c r="F559" s="177">
        <v>5950800</v>
      </c>
      <c r="G559" s="217">
        <v>5950800</v>
      </c>
      <c r="H559" s="171"/>
      <c r="I559" s="88">
        <f t="shared" si="42"/>
        <v>5950800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201227413.79893059</v>
      </c>
      <c r="N559" s="165">
        <f t="shared" si="45"/>
        <v>201227413.79893059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5">
        <v>3</v>
      </c>
      <c r="C560" s="109" t="s">
        <v>1530</v>
      </c>
      <c r="D560" s="215" t="s">
        <v>47</v>
      </c>
      <c r="E560" s="216" t="s">
        <v>24</v>
      </c>
      <c r="F560" s="177">
        <v>5950800</v>
      </c>
      <c r="G560" s="217">
        <v>5950800</v>
      </c>
      <c r="H560" s="171"/>
      <c r="I560" s="88">
        <f t="shared" si="42"/>
        <v>5950800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201227414.79893059</v>
      </c>
      <c r="N560" s="165">
        <f t="shared" si="45"/>
        <v>201227414.79893059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5">
        <v>4</v>
      </c>
      <c r="C561" s="109" t="s">
        <v>1531</v>
      </c>
      <c r="D561" s="215" t="s">
        <v>47</v>
      </c>
      <c r="E561" s="216" t="s">
        <v>24</v>
      </c>
      <c r="F561" s="177">
        <v>6374600</v>
      </c>
      <c r="G561" s="217">
        <v>6374600</v>
      </c>
      <c r="H561" s="171"/>
      <c r="I561" s="88">
        <f t="shared" si="42"/>
        <v>6374600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201227415.79893059</v>
      </c>
      <c r="N561" s="165">
        <f t="shared" si="45"/>
        <v>201227415.79893059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5">
        <v>5</v>
      </c>
      <c r="C562" s="109" t="s">
        <v>1532</v>
      </c>
      <c r="D562" s="215" t="s">
        <v>47</v>
      </c>
      <c r="E562" s="216" t="s">
        <v>24</v>
      </c>
      <c r="F562" s="177">
        <v>6374600</v>
      </c>
      <c r="G562" s="217">
        <v>6374600</v>
      </c>
      <c r="H562" s="171"/>
      <c r="I562" s="88">
        <f t="shared" si="42"/>
        <v>6374600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201227416.79893059</v>
      </c>
      <c r="N562" s="165">
        <f t="shared" si="45"/>
        <v>201227416.79893059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5">
        <v>6</v>
      </c>
      <c r="C563" s="109" t="s">
        <v>1533</v>
      </c>
      <c r="D563" s="215" t="s">
        <v>47</v>
      </c>
      <c r="E563" s="216" t="s">
        <v>24</v>
      </c>
      <c r="F563" s="177">
        <v>6374600</v>
      </c>
      <c r="G563" s="217">
        <v>6374600</v>
      </c>
      <c r="H563" s="171"/>
      <c r="I563" s="88">
        <f t="shared" si="42"/>
        <v>6374600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201227417.79893059</v>
      </c>
      <c r="N563" s="165">
        <f t="shared" si="45"/>
        <v>201227417.79893059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5">
        <v>7</v>
      </c>
      <c r="C564" s="109" t="s">
        <v>1534</v>
      </c>
      <c r="D564" s="215" t="s">
        <v>47</v>
      </c>
      <c r="E564" s="216" t="s">
        <v>24</v>
      </c>
      <c r="F564" s="177">
        <v>6374600</v>
      </c>
      <c r="G564" s="217">
        <v>6374600</v>
      </c>
      <c r="H564" s="171"/>
      <c r="I564" s="88">
        <f t="shared" si="42"/>
        <v>6374600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201227418.79893059</v>
      </c>
      <c r="N564" s="165">
        <f t="shared" si="45"/>
        <v>201227418.79893059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5">
        <v>8</v>
      </c>
      <c r="C565" s="109" t="s">
        <v>1535</v>
      </c>
      <c r="D565" s="215" t="s">
        <v>47</v>
      </c>
      <c r="E565" s="216" t="s">
        <v>24</v>
      </c>
      <c r="F565" s="177">
        <v>4927200</v>
      </c>
      <c r="G565" s="217">
        <v>4927200</v>
      </c>
      <c r="H565" s="171"/>
      <c r="I565" s="88">
        <f t="shared" si="42"/>
        <v>4927200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201227419.79893059</v>
      </c>
      <c r="N565" s="165">
        <f t="shared" si="45"/>
        <v>201227419.79893059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5">
        <v>9</v>
      </c>
      <c r="C566" s="109" t="s">
        <v>1536</v>
      </c>
      <c r="D566" s="215" t="s">
        <v>47</v>
      </c>
      <c r="E566" s="216" t="s">
        <v>24</v>
      </c>
      <c r="F566" s="177">
        <v>4927200</v>
      </c>
      <c r="G566" s="217">
        <v>4927200</v>
      </c>
      <c r="H566" s="171"/>
      <c r="I566" s="88">
        <f t="shared" si="42"/>
        <v>4927200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201227420.79893059</v>
      </c>
      <c r="N566" s="165">
        <f t="shared" si="45"/>
        <v>201227420.79893059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5">
        <v>10</v>
      </c>
      <c r="C567" s="109" t="s">
        <v>1537</v>
      </c>
      <c r="D567" s="215" t="s">
        <v>47</v>
      </c>
      <c r="E567" s="216" t="s">
        <v>24</v>
      </c>
      <c r="F567" s="177">
        <v>4927200</v>
      </c>
      <c r="G567" s="217">
        <v>4927200</v>
      </c>
      <c r="H567" s="171"/>
      <c r="I567" s="88">
        <f t="shared" si="42"/>
        <v>4927200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201227421.79893059</v>
      </c>
      <c r="N567" s="165">
        <f t="shared" si="45"/>
        <v>201227421.79893059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5">
        <v>11</v>
      </c>
      <c r="C568" s="109" t="s">
        <v>1538</v>
      </c>
      <c r="D568" s="215" t="s">
        <v>47</v>
      </c>
      <c r="E568" s="216" t="s">
        <v>24</v>
      </c>
      <c r="F568" s="177">
        <v>5602300</v>
      </c>
      <c r="G568" s="217">
        <v>5602300</v>
      </c>
      <c r="H568" s="171"/>
      <c r="I568" s="88">
        <f t="shared" si="42"/>
        <v>5602300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201227422.79893059</v>
      </c>
      <c r="N568" s="165">
        <f t="shared" si="45"/>
        <v>201227422.79893059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5">
        <v>12</v>
      </c>
      <c r="C569" s="109" t="s">
        <v>1539</v>
      </c>
      <c r="D569" s="215" t="s">
        <v>47</v>
      </c>
      <c r="E569" s="216" t="s">
        <v>24</v>
      </c>
      <c r="F569" s="177">
        <v>5602300</v>
      </c>
      <c r="G569" s="217">
        <v>5602300</v>
      </c>
      <c r="H569" s="171"/>
      <c r="I569" s="88">
        <f t="shared" si="42"/>
        <v>5602300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201227423.79893059</v>
      </c>
      <c r="N569" s="165">
        <f t="shared" si="45"/>
        <v>201227423.79893059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5">
        <v>13</v>
      </c>
      <c r="C570" s="109" t="s">
        <v>1540</v>
      </c>
      <c r="D570" s="215" t="s">
        <v>47</v>
      </c>
      <c r="E570" s="216" t="s">
        <v>24</v>
      </c>
      <c r="F570" s="177">
        <v>5602300</v>
      </c>
      <c r="G570" s="217">
        <v>5602300</v>
      </c>
      <c r="H570" s="171"/>
      <c r="I570" s="88">
        <f t="shared" si="42"/>
        <v>5602300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201227424.79893059</v>
      </c>
      <c r="N570" s="165">
        <f t="shared" si="45"/>
        <v>201227424.79893059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5">
        <v>14</v>
      </c>
      <c r="C571" s="109" t="s">
        <v>1541</v>
      </c>
      <c r="D571" s="215" t="s">
        <v>47</v>
      </c>
      <c r="E571" s="216" t="s">
        <v>24</v>
      </c>
      <c r="F571" s="177">
        <v>5529300</v>
      </c>
      <c r="G571" s="217">
        <v>5529300</v>
      </c>
      <c r="H571" s="171"/>
      <c r="I571" s="88">
        <f t="shared" si="42"/>
        <v>5529300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201227425.79893059</v>
      </c>
      <c r="N571" s="165">
        <f t="shared" si="45"/>
        <v>201227425.79893059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5">
        <v>15</v>
      </c>
      <c r="C572" s="109" t="s">
        <v>1542</v>
      </c>
      <c r="D572" s="215" t="s">
        <v>47</v>
      </c>
      <c r="E572" s="216" t="s">
        <v>24</v>
      </c>
      <c r="F572" s="177">
        <v>5529300</v>
      </c>
      <c r="G572" s="217">
        <v>5529300</v>
      </c>
      <c r="H572" s="171"/>
      <c r="I572" s="88">
        <f t="shared" si="42"/>
        <v>5529300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201227426.79893059</v>
      </c>
      <c r="N572" s="165">
        <f t="shared" si="45"/>
        <v>201227426.79893059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5">
        <v>16</v>
      </c>
      <c r="C573" s="109" t="s">
        <v>1543</v>
      </c>
      <c r="D573" s="215" t="s">
        <v>47</v>
      </c>
      <c r="E573" s="216" t="s">
        <v>24</v>
      </c>
      <c r="F573" s="177">
        <v>5529300</v>
      </c>
      <c r="G573" s="217">
        <v>5529300</v>
      </c>
      <c r="H573" s="171"/>
      <c r="I573" s="88">
        <f t="shared" si="42"/>
        <v>5529300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201227427.79893059</v>
      </c>
      <c r="N573" s="165">
        <f t="shared" si="45"/>
        <v>201227427.79893059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5">
        <v>17</v>
      </c>
      <c r="C574" s="109" t="s">
        <v>1544</v>
      </c>
      <c r="D574" s="215" t="s">
        <v>47</v>
      </c>
      <c r="E574" s="216" t="s">
        <v>24</v>
      </c>
      <c r="F574" s="177">
        <v>5030000</v>
      </c>
      <c r="G574" s="217">
        <v>5030000</v>
      </c>
      <c r="H574" s="171"/>
      <c r="I574" s="88">
        <f t="shared" si="42"/>
        <v>5030000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201227428.79893059</v>
      </c>
      <c r="N574" s="165">
        <f t="shared" si="45"/>
        <v>201227428.79893059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5">
        <v>18</v>
      </c>
      <c r="C575" s="109" t="s">
        <v>1545</v>
      </c>
      <c r="D575" s="215" t="s">
        <v>47</v>
      </c>
      <c r="E575" s="216" t="s">
        <v>24</v>
      </c>
      <c r="F575" s="177">
        <v>7223500</v>
      </c>
      <c r="G575" s="217">
        <v>7223500</v>
      </c>
      <c r="H575" s="171"/>
      <c r="I575" s="88">
        <f t="shared" si="42"/>
        <v>7223500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201227429.79893059</v>
      </c>
      <c r="N575" s="165">
        <f t="shared" si="45"/>
        <v>201227429.79893059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5">
        <v>19</v>
      </c>
      <c r="C576" s="109" t="s">
        <v>1546</v>
      </c>
      <c r="D576" s="215" t="s">
        <v>47</v>
      </c>
      <c r="E576" s="216" t="s">
        <v>24</v>
      </c>
      <c r="F576" s="177">
        <v>7275900</v>
      </c>
      <c r="G576" s="220">
        <v>7275900</v>
      </c>
      <c r="H576" s="171"/>
      <c r="I576" s="88">
        <f t="shared" si="42"/>
        <v>7275900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201227430.79893059</v>
      </c>
      <c r="N576" s="165">
        <f t="shared" si="45"/>
        <v>201227430.79893059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5">
        <v>20</v>
      </c>
      <c r="C577" s="109" t="s">
        <v>1547</v>
      </c>
      <c r="D577" s="215" t="s">
        <v>47</v>
      </c>
      <c r="E577" s="216" t="s">
        <v>24</v>
      </c>
      <c r="F577" s="177">
        <v>7275900</v>
      </c>
      <c r="G577" s="217">
        <v>7275900</v>
      </c>
      <c r="H577" s="171"/>
      <c r="I577" s="88">
        <f t="shared" si="42"/>
        <v>7275900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201227431.79893059</v>
      </c>
      <c r="N577" s="165">
        <f t="shared" si="45"/>
        <v>201227431.79893059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5">
        <v>21</v>
      </c>
      <c r="C578" s="109" t="s">
        <v>1548</v>
      </c>
      <c r="D578" s="215" t="s">
        <v>47</v>
      </c>
      <c r="E578" s="216" t="s">
        <v>24</v>
      </c>
      <c r="F578" s="177">
        <v>5224600</v>
      </c>
      <c r="G578" s="217">
        <v>5224600</v>
      </c>
      <c r="H578" s="171"/>
      <c r="I578" s="88">
        <f t="shared" si="42"/>
        <v>5224600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201227432.79893059</v>
      </c>
      <c r="N578" s="165">
        <f t="shared" si="45"/>
        <v>201227432.79893059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5">
        <v>22</v>
      </c>
      <c r="C579" s="109" t="s">
        <v>1549</v>
      </c>
      <c r="D579" s="215" t="s">
        <v>47</v>
      </c>
      <c r="E579" s="216" t="s">
        <v>24</v>
      </c>
      <c r="F579" s="177">
        <v>5224600</v>
      </c>
      <c r="G579" s="217">
        <v>5224600</v>
      </c>
      <c r="H579" s="171"/>
      <c r="I579" s="88">
        <f t="shared" si="42"/>
        <v>5224600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201227433.79893059</v>
      </c>
      <c r="N579" s="165">
        <f t="shared" si="45"/>
        <v>201227433.79893059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5">
        <v>23</v>
      </c>
      <c r="C580" s="109" t="s">
        <v>1550</v>
      </c>
      <c r="D580" s="215" t="s">
        <v>47</v>
      </c>
      <c r="E580" s="216" t="s">
        <v>24</v>
      </c>
      <c r="F580" s="177">
        <v>2857700</v>
      </c>
      <c r="G580" s="217">
        <v>2857700</v>
      </c>
      <c r="H580" s="171"/>
      <c r="I580" s="88">
        <f t="shared" ref="I580:I681" si="47">IF($I$5=$G$4,G580,(IF($I$5=$F$4,F580,0)))</f>
        <v>2857700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201227434.79893059</v>
      </c>
      <c r="N580" s="165">
        <f t="shared" si="45"/>
        <v>201227434.79893059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5">
        <v>24</v>
      </c>
      <c r="C581" s="109" t="s">
        <v>1551</v>
      </c>
      <c r="D581" s="215" t="s">
        <v>47</v>
      </c>
      <c r="E581" s="216" t="s">
        <v>24</v>
      </c>
      <c r="F581" s="177">
        <v>2857700</v>
      </c>
      <c r="G581" s="217">
        <v>2857700</v>
      </c>
      <c r="H581" s="171"/>
      <c r="I581" s="88">
        <f t="shared" si="47"/>
        <v>2857700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201227435.79893059</v>
      </c>
      <c r="N581" s="165">
        <f t="shared" si="45"/>
        <v>201227435.79893059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5">
        <v>25</v>
      </c>
      <c r="C582" s="109" t="s">
        <v>1552</v>
      </c>
      <c r="D582" s="215" t="s">
        <v>47</v>
      </c>
      <c r="E582" s="216" t="s">
        <v>24</v>
      </c>
      <c r="F582" s="177">
        <v>3401800</v>
      </c>
      <c r="G582" s="217">
        <v>3401800</v>
      </c>
      <c r="H582" s="171"/>
      <c r="I582" s="88">
        <f t="shared" si="47"/>
        <v>3401800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201227436.79893059</v>
      </c>
      <c r="N582" s="165">
        <f t="shared" si="45"/>
        <v>201227436.79893059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5">
        <v>26</v>
      </c>
      <c r="C583" s="109" t="s">
        <v>292</v>
      </c>
      <c r="D583" s="215" t="s">
        <v>47</v>
      </c>
      <c r="E583" s="216" t="s">
        <v>24</v>
      </c>
      <c r="F583" s="177">
        <v>2935500</v>
      </c>
      <c r="G583" s="217">
        <v>2935500</v>
      </c>
      <c r="H583" s="175"/>
      <c r="I583" s="88">
        <f t="shared" si="47"/>
        <v>2935500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201227437.79893059</v>
      </c>
      <c r="N583" s="165">
        <f t="shared" si="45"/>
        <v>201227437.79893059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5">
        <v>27</v>
      </c>
      <c r="C584" s="109" t="s">
        <v>293</v>
      </c>
      <c r="D584" s="215" t="s">
        <v>47</v>
      </c>
      <c r="E584" s="216" t="s">
        <v>24</v>
      </c>
      <c r="F584" s="177">
        <v>4180700</v>
      </c>
      <c r="G584" s="217">
        <v>4180700</v>
      </c>
      <c r="H584" s="175"/>
      <c r="I584" s="88">
        <f t="shared" si="47"/>
        <v>4180700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201227438.79893059</v>
      </c>
      <c r="N584" s="165">
        <f t="shared" si="45"/>
        <v>201227438.79893059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5">
        <v>28</v>
      </c>
      <c r="C585" s="109" t="s">
        <v>294</v>
      </c>
      <c r="D585" s="215" t="s">
        <v>47</v>
      </c>
      <c r="E585" s="216" t="s">
        <v>24</v>
      </c>
      <c r="F585" s="177">
        <v>7316100</v>
      </c>
      <c r="G585" s="217">
        <v>7316100</v>
      </c>
      <c r="H585" s="175"/>
      <c r="I585" s="88">
        <f t="shared" si="47"/>
        <v>7316100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201227439.79893059</v>
      </c>
      <c r="N585" s="165">
        <f t="shared" ref="N585:N648" si="50">IF(L585=0,M585,L585)</f>
        <v>201227439.79893059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5">
        <v>29</v>
      </c>
      <c r="C586" s="109" t="s">
        <v>295</v>
      </c>
      <c r="D586" s="215" t="s">
        <v>47</v>
      </c>
      <c r="E586" s="216" t="s">
        <v>8</v>
      </c>
      <c r="F586" s="177">
        <v>34800</v>
      </c>
      <c r="G586" s="217">
        <v>34800</v>
      </c>
      <c r="H586" s="175"/>
      <c r="I586" s="88">
        <f t="shared" si="47"/>
        <v>34800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201227440.79893059</v>
      </c>
      <c r="N586" s="165">
        <f t="shared" si="50"/>
        <v>201227440.79893059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5">
        <v>30</v>
      </c>
      <c r="C587" s="109" t="s">
        <v>297</v>
      </c>
      <c r="D587" s="215" t="s">
        <v>47</v>
      </c>
      <c r="E587" s="216" t="s">
        <v>8</v>
      </c>
      <c r="F587" s="177">
        <v>11200</v>
      </c>
      <c r="G587" s="217">
        <v>11200</v>
      </c>
      <c r="H587" s="175"/>
      <c r="I587" s="88">
        <f t="shared" si="47"/>
        <v>11200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201227441.79893059</v>
      </c>
      <c r="N587" s="165">
        <f t="shared" si="50"/>
        <v>201227441.79893059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5">
        <v>31</v>
      </c>
      <c r="C588" s="109" t="s">
        <v>34</v>
      </c>
      <c r="D588" s="215" t="s">
        <v>47</v>
      </c>
      <c r="E588" s="216" t="s">
        <v>8</v>
      </c>
      <c r="F588" s="177">
        <v>6100</v>
      </c>
      <c r="G588" s="217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201227442.79893059</v>
      </c>
      <c r="N588" s="165">
        <f t="shared" si="50"/>
        <v>201227442.79893059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5">
        <v>32</v>
      </c>
      <c r="C589" s="109" t="s">
        <v>650</v>
      </c>
      <c r="D589" s="215" t="s">
        <v>47</v>
      </c>
      <c r="E589" s="216" t="s">
        <v>8</v>
      </c>
      <c r="F589" s="177">
        <v>18200</v>
      </c>
      <c r="G589" s="217">
        <v>18200</v>
      </c>
      <c r="H589" s="175"/>
      <c r="I589" s="88">
        <f t="shared" si="47"/>
        <v>18200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201227443.79893059</v>
      </c>
      <c r="N589" s="165">
        <f t="shared" si="50"/>
        <v>201227443.79893059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5">
        <v>33</v>
      </c>
      <c r="C590" s="109" t="s">
        <v>651</v>
      </c>
      <c r="D590" s="215" t="s">
        <v>47</v>
      </c>
      <c r="E590" s="216" t="s">
        <v>8</v>
      </c>
      <c r="F590" s="177">
        <v>83900</v>
      </c>
      <c r="G590" s="217">
        <v>83900</v>
      </c>
      <c r="H590" s="175"/>
      <c r="I590" s="88">
        <f t="shared" si="47"/>
        <v>83900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201227444.79893059</v>
      </c>
      <c r="N590" s="165">
        <f t="shared" si="50"/>
        <v>201227444.79893059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5">
        <v>34</v>
      </c>
      <c r="C591" s="109" t="s">
        <v>475</v>
      </c>
      <c r="D591" s="215" t="s">
        <v>47</v>
      </c>
      <c r="E591" s="216" t="s">
        <v>8</v>
      </c>
      <c r="F591" s="177">
        <v>148000</v>
      </c>
      <c r="G591" s="217">
        <v>148000</v>
      </c>
      <c r="H591" s="175"/>
      <c r="I591" s="88">
        <f t="shared" si="47"/>
        <v>148000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201227445.79893059</v>
      </c>
      <c r="N591" s="165">
        <f t="shared" si="50"/>
        <v>201227445.79893059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5">
        <v>35</v>
      </c>
      <c r="C592" s="109" t="s">
        <v>1135</v>
      </c>
      <c r="D592" s="215" t="s">
        <v>47</v>
      </c>
      <c r="E592" s="216" t="s">
        <v>8</v>
      </c>
      <c r="F592" s="177">
        <v>1000000</v>
      </c>
      <c r="G592" s="217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201227446.79893059</v>
      </c>
      <c r="N592" s="165">
        <f t="shared" si="50"/>
        <v>201227446.79893059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5">
        <v>36</v>
      </c>
      <c r="C593" s="109" t="s">
        <v>296</v>
      </c>
      <c r="D593" s="215" t="s">
        <v>47</v>
      </c>
      <c r="E593" s="216" t="s">
        <v>8</v>
      </c>
      <c r="F593" s="177">
        <v>22500</v>
      </c>
      <c r="G593" s="217">
        <v>22500</v>
      </c>
      <c r="H593" s="175"/>
      <c r="I593" s="88">
        <f t="shared" si="47"/>
        <v>22500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201227447.79893059</v>
      </c>
      <c r="N593" s="165">
        <f t="shared" si="50"/>
        <v>201227447.79893059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5">
        <v>37</v>
      </c>
      <c r="C594" s="109" t="s">
        <v>652</v>
      </c>
      <c r="D594" s="215" t="s">
        <v>47</v>
      </c>
      <c r="E594" s="216" t="s">
        <v>8</v>
      </c>
      <c r="F594" s="177">
        <v>8000</v>
      </c>
      <c r="G594" s="217">
        <v>8000</v>
      </c>
      <c r="H594" s="175"/>
      <c r="I594" s="88">
        <f t="shared" si="47"/>
        <v>8000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201227448.79893059</v>
      </c>
      <c r="N594" s="165">
        <f t="shared" si="50"/>
        <v>201227448.79893059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5">
        <v>38</v>
      </c>
      <c r="C595" s="109" t="s">
        <v>298</v>
      </c>
      <c r="D595" s="215" t="s">
        <v>47</v>
      </c>
      <c r="E595" s="216" t="s">
        <v>8</v>
      </c>
      <c r="F595" s="177">
        <v>3700</v>
      </c>
      <c r="G595" s="217">
        <v>3700</v>
      </c>
      <c r="H595" s="175"/>
      <c r="I595" s="88">
        <f t="shared" si="47"/>
        <v>3700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201227449.79893059</v>
      </c>
      <c r="N595" s="165">
        <f t="shared" si="50"/>
        <v>201227449.79893059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5">
        <v>39</v>
      </c>
      <c r="C596" s="198" t="s">
        <v>1136</v>
      </c>
      <c r="D596" s="215" t="s">
        <v>47</v>
      </c>
      <c r="E596" s="216" t="s">
        <v>8</v>
      </c>
      <c r="F596" s="177">
        <v>200000</v>
      </c>
      <c r="G596" s="217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201227450.79893059</v>
      </c>
      <c r="N596" s="165">
        <f t="shared" si="50"/>
        <v>201227450.79893059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5"/>
      <c r="C597" s="109" t="s">
        <v>50</v>
      </c>
      <c r="D597" s="215" t="s">
        <v>50</v>
      </c>
      <c r="E597" s="216"/>
      <c r="F597" s="177">
        <v>0</v>
      </c>
      <c r="G597" s="217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5" t="s">
        <v>653</v>
      </c>
      <c r="C598" s="109" t="s">
        <v>1097</v>
      </c>
      <c r="D598" s="215" t="s">
        <v>50</v>
      </c>
      <c r="E598" s="216"/>
      <c r="F598" s="177">
        <v>0</v>
      </c>
      <c r="G598" s="217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5">
        <v>1</v>
      </c>
      <c r="C599" s="109" t="s">
        <v>1098</v>
      </c>
      <c r="D599" s="215" t="s">
        <v>47</v>
      </c>
      <c r="E599" s="216" t="s">
        <v>1133</v>
      </c>
      <c r="F599" s="177">
        <v>200000</v>
      </c>
      <c r="G599" s="217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201227451.79893059</v>
      </c>
      <c r="N599" s="165">
        <f t="shared" si="50"/>
        <v>201227451.79893059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5">
        <v>2</v>
      </c>
      <c r="C600" s="109" t="s">
        <v>1099</v>
      </c>
      <c r="D600" s="215" t="s">
        <v>47</v>
      </c>
      <c r="E600" s="216" t="s">
        <v>1133</v>
      </c>
      <c r="F600" s="177">
        <v>2172500</v>
      </c>
      <c r="G600" s="217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201227452.79893059</v>
      </c>
      <c r="N600" s="165">
        <f t="shared" si="50"/>
        <v>201227452.79893059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5">
        <v>3</v>
      </c>
      <c r="C601" s="109" t="s">
        <v>1205</v>
      </c>
      <c r="D601" s="215" t="s">
        <v>47</v>
      </c>
      <c r="E601" s="216" t="s">
        <v>1133</v>
      </c>
      <c r="F601" s="177">
        <v>700000</v>
      </c>
      <c r="G601" s="217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201227453.79893059</v>
      </c>
      <c r="N601" s="165">
        <f t="shared" si="50"/>
        <v>201227453.79893059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5">
        <v>4</v>
      </c>
      <c r="C602" s="109" t="s">
        <v>1206</v>
      </c>
      <c r="D602" s="215" t="s">
        <v>47</v>
      </c>
      <c r="E602" s="216" t="s">
        <v>1133</v>
      </c>
      <c r="F602" s="177">
        <v>490000</v>
      </c>
      <c r="G602" s="217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201227454.79893059</v>
      </c>
      <c r="N602" s="165">
        <f t="shared" si="50"/>
        <v>201227454.79893059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5">
        <v>5</v>
      </c>
      <c r="C603" s="109" t="s">
        <v>1207</v>
      </c>
      <c r="D603" s="215" t="s">
        <v>47</v>
      </c>
      <c r="E603" s="216" t="s">
        <v>1133</v>
      </c>
      <c r="F603" s="177">
        <v>224000</v>
      </c>
      <c r="G603" s="217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201227455.79893059</v>
      </c>
      <c r="N603" s="165">
        <f t="shared" si="50"/>
        <v>201227455.79893059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5">
        <v>6</v>
      </c>
      <c r="C604" s="109" t="s">
        <v>1100</v>
      </c>
      <c r="D604" s="215" t="s">
        <v>47</v>
      </c>
      <c r="E604" s="216" t="s">
        <v>14</v>
      </c>
      <c r="F604" s="177">
        <v>15000</v>
      </c>
      <c r="G604" s="217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201227456.79893059</v>
      </c>
      <c r="N604" s="165">
        <f t="shared" si="50"/>
        <v>201227456.79893059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5">
        <v>7</v>
      </c>
      <c r="C605" s="109" t="s">
        <v>1208</v>
      </c>
      <c r="D605" s="215" t="s">
        <v>47</v>
      </c>
      <c r="E605" s="216" t="s">
        <v>1133</v>
      </c>
      <c r="F605" s="177">
        <v>1510245</v>
      </c>
      <c r="G605" s="217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201227457.79893059</v>
      </c>
      <c r="N605" s="165">
        <f t="shared" si="50"/>
        <v>201227457.79893059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5"/>
      <c r="C606" s="109" t="s">
        <v>50</v>
      </c>
      <c r="D606" s="215" t="s">
        <v>50</v>
      </c>
      <c r="E606" s="216"/>
      <c r="F606" s="177">
        <v>0</v>
      </c>
      <c r="G606" s="217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5" t="s">
        <v>840</v>
      </c>
      <c r="C607" s="109" t="s">
        <v>1102</v>
      </c>
      <c r="D607" s="215" t="s">
        <v>50</v>
      </c>
      <c r="E607" s="216"/>
      <c r="F607" s="177">
        <v>0</v>
      </c>
      <c r="G607" s="217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5">
        <v>1</v>
      </c>
      <c r="C608" s="109" t="s">
        <v>1109</v>
      </c>
      <c r="D608" s="215" t="s">
        <v>47</v>
      </c>
      <c r="E608" s="216" t="s">
        <v>8</v>
      </c>
      <c r="F608" s="177">
        <v>16226</v>
      </c>
      <c r="G608" s="217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201227458.79893059</v>
      </c>
      <c r="N608" s="165">
        <f t="shared" si="50"/>
        <v>201227458.79893059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5">
        <v>2</v>
      </c>
      <c r="C609" s="109" t="s">
        <v>1110</v>
      </c>
      <c r="D609" s="215" t="s">
        <v>47</v>
      </c>
      <c r="E609" s="216" t="s">
        <v>8</v>
      </c>
      <c r="F609" s="177">
        <v>19947</v>
      </c>
      <c r="G609" s="217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201227459.79893059</v>
      </c>
      <c r="N609" s="165">
        <f t="shared" si="50"/>
        <v>201227459.79893059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5">
        <v>3</v>
      </c>
      <c r="C610" s="109" t="s">
        <v>1111</v>
      </c>
      <c r="D610" s="215" t="s">
        <v>47</v>
      </c>
      <c r="E610" s="216" t="s">
        <v>8</v>
      </c>
      <c r="F610" s="177">
        <v>26711.899999999998</v>
      </c>
      <c r="G610" s="217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201227460.79893059</v>
      </c>
      <c r="N610" s="165">
        <f t="shared" si="50"/>
        <v>201227460.79893059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5">
        <v>4</v>
      </c>
      <c r="C611" s="109" t="s">
        <v>1112</v>
      </c>
      <c r="D611" s="215" t="s">
        <v>47</v>
      </c>
      <c r="E611" s="216" t="s">
        <v>8</v>
      </c>
      <c r="F611" s="177">
        <v>84820.5</v>
      </c>
      <c r="G611" s="217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201227461.79893059</v>
      </c>
      <c r="N611" s="165">
        <f t="shared" si="50"/>
        <v>201227461.79893059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5">
        <v>5</v>
      </c>
      <c r="C612" s="109" t="s">
        <v>1113</v>
      </c>
      <c r="D612" s="215" t="s">
        <v>47</v>
      </c>
      <c r="E612" s="216" t="s">
        <v>8</v>
      </c>
      <c r="F612" s="177">
        <v>33550</v>
      </c>
      <c r="G612" s="217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201227462.79893059</v>
      </c>
      <c r="N612" s="165">
        <f t="shared" si="50"/>
        <v>201227462.79893059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5">
        <v>6</v>
      </c>
      <c r="C613" s="109" t="s">
        <v>1114</v>
      </c>
      <c r="D613" s="215" t="s">
        <v>47</v>
      </c>
      <c r="E613" s="216" t="s">
        <v>8</v>
      </c>
      <c r="F613" s="177">
        <v>16833.560000000001</v>
      </c>
      <c r="G613" s="217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201227463.79893059</v>
      </c>
      <c r="N613" s="165">
        <f t="shared" si="50"/>
        <v>201227463.79893059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5">
        <v>7</v>
      </c>
      <c r="C614" s="109" t="s">
        <v>1115</v>
      </c>
      <c r="D614" s="215" t="s">
        <v>47</v>
      </c>
      <c r="E614" s="216" t="s">
        <v>8</v>
      </c>
      <c r="F614" s="177">
        <v>72742.5</v>
      </c>
      <c r="G614" s="217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201227464.79893059</v>
      </c>
      <c r="N614" s="165">
        <f t="shared" si="50"/>
        <v>201227464.79893059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5">
        <v>8</v>
      </c>
      <c r="C615" s="109" t="s">
        <v>1116</v>
      </c>
      <c r="D615" s="215" t="s">
        <v>47</v>
      </c>
      <c r="E615" s="216" t="s">
        <v>8</v>
      </c>
      <c r="F615" s="177">
        <v>45445</v>
      </c>
      <c r="G615" s="217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201227465.79893059</v>
      </c>
      <c r="N615" s="165">
        <f t="shared" si="50"/>
        <v>201227465.79893059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5">
        <v>9</v>
      </c>
      <c r="C616" s="109" t="s">
        <v>1117</v>
      </c>
      <c r="D616" s="215" t="s">
        <v>47</v>
      </c>
      <c r="E616" s="216" t="s">
        <v>8</v>
      </c>
      <c r="F616" s="177">
        <v>84820.5</v>
      </c>
      <c r="G616" s="217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201227466.79893059</v>
      </c>
      <c r="N616" s="165">
        <f t="shared" si="50"/>
        <v>201227466.79893059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5">
        <v>10</v>
      </c>
      <c r="C617" s="109" t="s">
        <v>1118</v>
      </c>
      <c r="D617" s="215" t="s">
        <v>47</v>
      </c>
      <c r="E617" s="216" t="s">
        <v>8</v>
      </c>
      <c r="F617" s="177">
        <v>53866.659999999996</v>
      </c>
      <c r="G617" s="217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201227467.79893059</v>
      </c>
      <c r="N617" s="165">
        <f t="shared" si="50"/>
        <v>201227467.79893059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5">
        <v>11</v>
      </c>
      <c r="C618" s="109" t="s">
        <v>1119</v>
      </c>
      <c r="D618" s="215" t="s">
        <v>47</v>
      </c>
      <c r="E618" s="216" t="s">
        <v>8</v>
      </c>
      <c r="F618" s="177">
        <v>38499.54</v>
      </c>
      <c r="G618" s="217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201227468.79893059</v>
      </c>
      <c r="N618" s="165">
        <f t="shared" si="50"/>
        <v>201227468.79893059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5">
        <v>12</v>
      </c>
      <c r="C619" s="109" t="s">
        <v>1120</v>
      </c>
      <c r="D619" s="215" t="s">
        <v>47</v>
      </c>
      <c r="E619" s="216" t="s">
        <v>7</v>
      </c>
      <c r="F619" s="177">
        <v>31720</v>
      </c>
      <c r="G619" s="217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201227469.79893059</v>
      </c>
      <c r="N619" s="165">
        <f t="shared" si="50"/>
        <v>201227469.79893059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5">
        <v>13</v>
      </c>
      <c r="C620" s="109" t="s">
        <v>1121</v>
      </c>
      <c r="D620" s="215" t="s">
        <v>47</v>
      </c>
      <c r="E620" s="216" t="s">
        <v>7</v>
      </c>
      <c r="F620" s="177">
        <v>51240</v>
      </c>
      <c r="G620" s="217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201227470.79893059</v>
      </c>
      <c r="N620" s="165">
        <f t="shared" si="50"/>
        <v>201227470.79893059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5">
        <v>14</v>
      </c>
      <c r="C621" s="109" t="s">
        <v>1122</v>
      </c>
      <c r="D621" s="215" t="s">
        <v>47</v>
      </c>
      <c r="E621" s="216" t="s">
        <v>8</v>
      </c>
      <c r="F621" s="177">
        <v>3477</v>
      </c>
      <c r="G621" s="217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201227471.79893059</v>
      </c>
      <c r="N621" s="165">
        <f t="shared" si="50"/>
        <v>201227471.79893059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5">
        <v>15</v>
      </c>
      <c r="C622" s="109" t="s">
        <v>1123</v>
      </c>
      <c r="D622" s="215" t="s">
        <v>47</v>
      </c>
      <c r="E622" s="216" t="s">
        <v>8</v>
      </c>
      <c r="F622" s="177">
        <v>3477</v>
      </c>
      <c r="G622" s="217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201227472.79893059</v>
      </c>
      <c r="N622" s="165">
        <f t="shared" si="50"/>
        <v>201227472.79893059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5">
        <v>16</v>
      </c>
      <c r="C623" s="109" t="s">
        <v>1124</v>
      </c>
      <c r="D623" s="215" t="s">
        <v>47</v>
      </c>
      <c r="E623" s="216" t="s">
        <v>8</v>
      </c>
      <c r="F623" s="177">
        <v>5531.48</v>
      </c>
      <c r="G623" s="177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201227473.79893059</v>
      </c>
      <c r="N623" s="165">
        <f t="shared" si="50"/>
        <v>201227473.79893059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5">
        <v>17</v>
      </c>
      <c r="C624" s="109" t="s">
        <v>1211</v>
      </c>
      <c r="D624" s="215" t="s">
        <v>47</v>
      </c>
      <c r="E624" s="216" t="s">
        <v>7</v>
      </c>
      <c r="F624" s="177">
        <v>15000</v>
      </c>
      <c r="G624" s="177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201227474.79893059</v>
      </c>
      <c r="N624" s="165">
        <f t="shared" si="50"/>
        <v>201227474.79893059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5">
        <v>18</v>
      </c>
      <c r="C625" s="109" t="s">
        <v>1125</v>
      </c>
      <c r="D625" s="215" t="s">
        <v>47</v>
      </c>
      <c r="E625" s="216" t="s">
        <v>8</v>
      </c>
      <c r="F625" s="177">
        <v>154106.74</v>
      </c>
      <c r="G625" s="217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201227475.79893059</v>
      </c>
      <c r="N625" s="165">
        <f t="shared" si="50"/>
        <v>201227475.79893059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5">
        <v>19</v>
      </c>
      <c r="C626" s="109" t="s">
        <v>1126</v>
      </c>
      <c r="D626" s="215" t="s">
        <v>47</v>
      </c>
      <c r="E626" s="216" t="s">
        <v>8</v>
      </c>
      <c r="F626" s="177">
        <v>16226</v>
      </c>
      <c r="G626" s="217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201227476.79893059</v>
      </c>
      <c r="N626" s="165">
        <f t="shared" si="50"/>
        <v>201227476.79893059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5">
        <v>20</v>
      </c>
      <c r="C627" s="109" t="s">
        <v>1127</v>
      </c>
      <c r="D627" s="215" t="s">
        <v>47</v>
      </c>
      <c r="E627" s="216" t="s">
        <v>8</v>
      </c>
      <c r="F627" s="177">
        <v>61732</v>
      </c>
      <c r="G627" s="217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201227477.79893059</v>
      </c>
      <c r="N627" s="165">
        <f t="shared" si="50"/>
        <v>201227477.79893059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5">
        <v>21</v>
      </c>
      <c r="C628" s="109" t="s">
        <v>1128</v>
      </c>
      <c r="D628" s="215" t="s">
        <v>47</v>
      </c>
      <c r="E628" s="216" t="s">
        <v>8</v>
      </c>
      <c r="F628" s="177">
        <v>34299.08</v>
      </c>
      <c r="G628" s="217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201227478.79893059</v>
      </c>
      <c r="N628" s="165">
        <f t="shared" si="50"/>
        <v>201227478.79893059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5">
        <v>22</v>
      </c>
      <c r="C629" s="109" t="s">
        <v>1129</v>
      </c>
      <c r="D629" s="215" t="s">
        <v>47</v>
      </c>
      <c r="E629" s="216" t="s">
        <v>8</v>
      </c>
      <c r="F629" s="177">
        <v>19825</v>
      </c>
      <c r="G629" s="217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201227479.79893059</v>
      </c>
      <c r="N629" s="165">
        <f t="shared" si="50"/>
        <v>201227479.79893059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5">
        <v>23</v>
      </c>
      <c r="C630" s="109" t="s">
        <v>1130</v>
      </c>
      <c r="D630" s="215" t="s">
        <v>47</v>
      </c>
      <c r="E630" s="216" t="s">
        <v>8</v>
      </c>
      <c r="F630" s="177">
        <v>5874300</v>
      </c>
      <c r="G630" s="217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201227480.79893059</v>
      </c>
      <c r="N630" s="165">
        <f t="shared" si="50"/>
        <v>201227480.79893059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5">
        <v>24</v>
      </c>
      <c r="C631" s="109" t="s">
        <v>1131</v>
      </c>
      <c r="D631" s="215" t="s">
        <v>47</v>
      </c>
      <c r="E631" s="216" t="s">
        <v>8</v>
      </c>
      <c r="F631" s="177">
        <v>23180</v>
      </c>
      <c r="G631" s="217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201227481.79893059</v>
      </c>
      <c r="N631" s="165">
        <f t="shared" si="50"/>
        <v>201227481.79893059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5">
        <v>25</v>
      </c>
      <c r="C632" s="109" t="s">
        <v>1132</v>
      </c>
      <c r="D632" s="215" t="s">
        <v>47</v>
      </c>
      <c r="E632" s="216" t="s">
        <v>8</v>
      </c>
      <c r="F632" s="177">
        <v>482893.08</v>
      </c>
      <c r="G632" s="217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201227482.79893059</v>
      </c>
      <c r="N632" s="165">
        <f t="shared" si="50"/>
        <v>201227482.79893059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5"/>
      <c r="C633" s="109"/>
      <c r="D633" s="215" t="s">
        <v>50</v>
      </c>
      <c r="E633" s="216"/>
      <c r="F633" s="177">
        <v>0</v>
      </c>
      <c r="G633" s="217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5" t="s">
        <v>1041</v>
      </c>
      <c r="C634" s="109" t="s">
        <v>1147</v>
      </c>
      <c r="D634" s="215" t="s">
        <v>50</v>
      </c>
      <c r="E634" s="216"/>
      <c r="F634" s="177">
        <v>0</v>
      </c>
      <c r="G634" s="217" t="s">
        <v>50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5" t="s">
        <v>1237</v>
      </c>
      <c r="C635" s="109" t="s">
        <v>1394</v>
      </c>
      <c r="D635" s="215" t="s">
        <v>50</v>
      </c>
      <c r="E635" s="216"/>
      <c r="F635" s="177">
        <v>0</v>
      </c>
      <c r="G635" s="217" t="s">
        <v>50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5">
        <v>1</v>
      </c>
      <c r="C636" s="109" t="s">
        <v>1148</v>
      </c>
      <c r="D636" s="215" t="s">
        <v>49</v>
      </c>
      <c r="E636" s="216" t="s">
        <v>1164</v>
      </c>
      <c r="F636" s="177">
        <v>300000</v>
      </c>
      <c r="G636" s="217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5">
        <v>2</v>
      </c>
      <c r="C637" s="109" t="s">
        <v>1149</v>
      </c>
      <c r="D637" s="215" t="s">
        <v>49</v>
      </c>
      <c r="E637" s="216" t="s">
        <v>1165</v>
      </c>
      <c r="F637" s="177">
        <v>95147.5</v>
      </c>
      <c r="G637" s="217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5">
        <v>3</v>
      </c>
      <c r="C638" s="109" t="s">
        <v>1150</v>
      </c>
      <c r="D638" s="215" t="s">
        <v>49</v>
      </c>
      <c r="E638" s="216" t="s">
        <v>1166</v>
      </c>
      <c r="F638" s="177">
        <v>74125</v>
      </c>
      <c r="G638" s="217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5">
        <v>4</v>
      </c>
      <c r="C639" s="109" t="s">
        <v>1151</v>
      </c>
      <c r="D639" s="215" t="s">
        <v>49</v>
      </c>
      <c r="E639" s="216" t="s">
        <v>1166</v>
      </c>
      <c r="F639" s="177">
        <v>150000</v>
      </c>
      <c r="G639" s="217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5">
        <v>5</v>
      </c>
      <c r="C640" s="109" t="s">
        <v>1152</v>
      </c>
      <c r="D640" s="215" t="s">
        <v>47</v>
      </c>
      <c r="E640" s="216" t="s">
        <v>1166</v>
      </c>
      <c r="F640" s="177">
        <v>242999.99999999997</v>
      </c>
      <c r="G640" s="217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201227483.79893059</v>
      </c>
      <c r="N640" s="165">
        <f t="shared" si="50"/>
        <v>201227483.79893059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5">
        <v>6</v>
      </c>
      <c r="C641" s="109" t="s">
        <v>1153</v>
      </c>
      <c r="D641" s="215" t="s">
        <v>47</v>
      </c>
      <c r="E641" s="216" t="s">
        <v>1166</v>
      </c>
      <c r="F641" s="177">
        <v>1124962.5</v>
      </c>
      <c r="G641" s="217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201227484.79893059</v>
      </c>
      <c r="N641" s="165">
        <f t="shared" si="50"/>
        <v>201227484.79893059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5">
        <v>7</v>
      </c>
      <c r="C642" s="109" t="s">
        <v>1154</v>
      </c>
      <c r="D642" s="215" t="s">
        <v>47</v>
      </c>
      <c r="E642" s="216" t="s">
        <v>1166</v>
      </c>
      <c r="F642" s="177">
        <v>5065452.75</v>
      </c>
      <c r="G642" s="217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201227485.79893059</v>
      </c>
      <c r="N642" s="165">
        <f t="shared" si="50"/>
        <v>201227485.79893059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5">
        <v>8</v>
      </c>
      <c r="C643" s="109" t="s">
        <v>1155</v>
      </c>
      <c r="D643" s="215" t="s">
        <v>47</v>
      </c>
      <c r="E643" s="216" t="s">
        <v>1166</v>
      </c>
      <c r="F643" s="177">
        <v>5065452.75</v>
      </c>
      <c r="G643" s="217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201227486.79893059</v>
      </c>
      <c r="N643" s="165">
        <f t="shared" si="50"/>
        <v>201227486.79893059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5">
        <v>9</v>
      </c>
      <c r="C644" s="109" t="s">
        <v>1156</v>
      </c>
      <c r="D644" s="215" t="s">
        <v>47</v>
      </c>
      <c r="E644" s="216" t="s">
        <v>1167</v>
      </c>
      <c r="F644" s="177">
        <v>185000</v>
      </c>
      <c r="G644" s="217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201227487.79893059</v>
      </c>
      <c r="N644" s="165">
        <f t="shared" si="50"/>
        <v>201227487.79893059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5"/>
      <c r="C645" s="109" t="s">
        <v>50</v>
      </c>
      <c r="D645" s="215" t="s">
        <v>50</v>
      </c>
      <c r="E645" s="216"/>
      <c r="F645" s="177">
        <v>0</v>
      </c>
      <c r="G645" s="217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5" t="s">
        <v>1238</v>
      </c>
      <c r="C646" s="109" t="s">
        <v>1157</v>
      </c>
      <c r="D646" s="215" t="s">
        <v>50</v>
      </c>
      <c r="E646" s="216"/>
      <c r="F646" s="177">
        <v>0</v>
      </c>
      <c r="G646" s="217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5">
        <v>1</v>
      </c>
      <c r="C647" s="109" t="s">
        <v>1158</v>
      </c>
      <c r="D647" s="215" t="s">
        <v>49</v>
      </c>
      <c r="E647" s="216" t="s">
        <v>7</v>
      </c>
      <c r="F647" s="177">
        <v>200000</v>
      </c>
      <c r="G647" s="217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5">
        <v>2</v>
      </c>
      <c r="C648" s="109" t="s">
        <v>1159</v>
      </c>
      <c r="D648" s="215" t="s">
        <v>49</v>
      </c>
      <c r="E648" s="216" t="s">
        <v>1166</v>
      </c>
      <c r="F648" s="177">
        <v>230000</v>
      </c>
      <c r="G648" s="217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5">
        <v>3</v>
      </c>
      <c r="C649" s="109" t="s">
        <v>1160</v>
      </c>
      <c r="D649" s="215" t="s">
        <v>49</v>
      </c>
      <c r="E649" s="216" t="s">
        <v>1166</v>
      </c>
      <c r="F649" s="177">
        <v>55000</v>
      </c>
      <c r="G649" s="217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5">
        <v>4</v>
      </c>
      <c r="C650" s="109" t="s">
        <v>1161</v>
      </c>
      <c r="D650" s="215" t="s">
        <v>49</v>
      </c>
      <c r="E650" s="216" t="s">
        <v>7</v>
      </c>
      <c r="F650" s="177">
        <v>93000</v>
      </c>
      <c r="G650" s="217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5">
        <v>5</v>
      </c>
      <c r="C651" s="109" t="s">
        <v>1162</v>
      </c>
      <c r="D651" s="215" t="s">
        <v>49</v>
      </c>
      <c r="E651" s="216" t="s">
        <v>7</v>
      </c>
      <c r="F651" s="177">
        <v>85000</v>
      </c>
      <c r="G651" s="217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5"/>
      <c r="C652" s="109" t="s">
        <v>50</v>
      </c>
      <c r="D652" s="215" t="s">
        <v>50</v>
      </c>
      <c r="E652" s="216"/>
      <c r="F652" s="177">
        <v>0</v>
      </c>
      <c r="G652" s="217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5" t="s">
        <v>1239</v>
      </c>
      <c r="C653" s="109" t="s">
        <v>1163</v>
      </c>
      <c r="D653" s="215" t="s">
        <v>47</v>
      </c>
      <c r="E653" s="216" t="s">
        <v>8</v>
      </c>
      <c r="F653" s="177">
        <v>12000</v>
      </c>
      <c r="G653" s="217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201227488.79893059</v>
      </c>
      <c r="N653" s="165">
        <f t="shared" si="54"/>
        <v>201227488.79893059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5"/>
      <c r="C654" s="109" t="s">
        <v>50</v>
      </c>
      <c r="D654" s="215" t="s">
        <v>50</v>
      </c>
      <c r="E654" s="216"/>
      <c r="F654" s="177">
        <v>0</v>
      </c>
      <c r="G654" s="217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5" t="s">
        <v>1101</v>
      </c>
      <c r="C655" s="109" t="s">
        <v>654</v>
      </c>
      <c r="D655" s="215" t="s">
        <v>50</v>
      </c>
      <c r="E655" s="216"/>
      <c r="F655" s="177">
        <v>0</v>
      </c>
      <c r="G655" s="217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5" t="s">
        <v>1070</v>
      </c>
      <c r="C656" s="109" t="s">
        <v>655</v>
      </c>
      <c r="D656" s="215" t="s">
        <v>50</v>
      </c>
      <c r="E656" s="216"/>
      <c r="F656" s="177">
        <v>0</v>
      </c>
      <c r="G656" s="217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656</v>
      </c>
      <c r="D657" s="215" t="s">
        <v>49</v>
      </c>
      <c r="E657" s="216" t="s">
        <v>14</v>
      </c>
      <c r="F657" s="177">
        <v>19800</v>
      </c>
      <c r="G657" s="217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657</v>
      </c>
      <c r="D658" s="215" t="s">
        <v>49</v>
      </c>
      <c r="E658" s="216" t="s">
        <v>14</v>
      </c>
      <c r="F658" s="177">
        <v>20500</v>
      </c>
      <c r="G658" s="217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658</v>
      </c>
      <c r="D659" s="215" t="s">
        <v>49</v>
      </c>
      <c r="E659" s="216" t="s">
        <v>14</v>
      </c>
      <c r="F659" s="177">
        <v>27500</v>
      </c>
      <c r="G659" s="217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659</v>
      </c>
      <c r="D660" s="215" t="s">
        <v>49</v>
      </c>
      <c r="E660" s="216" t="s">
        <v>14</v>
      </c>
      <c r="F660" s="177">
        <v>14900</v>
      </c>
      <c r="G660" s="217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660</v>
      </c>
      <c r="D661" s="215" t="s">
        <v>49</v>
      </c>
      <c r="E661" s="216" t="s">
        <v>14</v>
      </c>
      <c r="F661" s="177">
        <v>25100</v>
      </c>
      <c r="G661" s="217">
        <v>27900</v>
      </c>
      <c r="H661" s="171"/>
      <c r="I661" s="88">
        <f t="shared" si="47"/>
        <v>27900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661</v>
      </c>
      <c r="D662" s="215" t="s">
        <v>49</v>
      </c>
      <c r="E662" s="216" t="s">
        <v>14</v>
      </c>
      <c r="F662" s="177">
        <v>29700</v>
      </c>
      <c r="G662" s="217">
        <v>33000</v>
      </c>
      <c r="H662" s="171"/>
      <c r="I662" s="88">
        <f t="shared" si="47"/>
        <v>33000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662</v>
      </c>
      <c r="D663" s="215" t="s">
        <v>49</v>
      </c>
      <c r="E663" s="216" t="s">
        <v>14</v>
      </c>
      <c r="F663" s="177">
        <v>25100</v>
      </c>
      <c r="G663" s="217">
        <v>27900</v>
      </c>
      <c r="H663" s="171"/>
      <c r="I663" s="88">
        <f t="shared" si="47"/>
        <v>27900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663</v>
      </c>
      <c r="D664" s="215" t="s">
        <v>49</v>
      </c>
      <c r="E664" s="216" t="s">
        <v>14</v>
      </c>
      <c r="F664" s="177">
        <v>37600</v>
      </c>
      <c r="G664" s="217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664</v>
      </c>
      <c r="D665" s="215" t="s">
        <v>49</v>
      </c>
      <c r="E665" s="216" t="s">
        <v>14</v>
      </c>
      <c r="F665" s="177">
        <v>25100</v>
      </c>
      <c r="G665" s="217">
        <v>27900</v>
      </c>
      <c r="H665" s="171"/>
      <c r="I665" s="88">
        <f t="shared" si="47"/>
        <v>27900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665</v>
      </c>
      <c r="D666" s="215" t="s">
        <v>49</v>
      </c>
      <c r="E666" s="216" t="s">
        <v>14</v>
      </c>
      <c r="F666" s="177">
        <v>39800</v>
      </c>
      <c r="G666" s="217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666</v>
      </c>
      <c r="D667" s="215" t="s">
        <v>49</v>
      </c>
      <c r="E667" s="216" t="s">
        <v>14</v>
      </c>
      <c r="F667" s="177">
        <v>22200</v>
      </c>
      <c r="G667" s="217">
        <v>24700</v>
      </c>
      <c r="H667" s="171"/>
      <c r="I667" s="88">
        <f t="shared" si="47"/>
        <v>24700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667</v>
      </c>
      <c r="D668" s="215" t="s">
        <v>49</v>
      </c>
      <c r="E668" s="216" t="s">
        <v>14</v>
      </c>
      <c r="F668" s="177">
        <v>30300</v>
      </c>
      <c r="G668" s="217">
        <v>33700</v>
      </c>
      <c r="H668" s="171"/>
      <c r="I668" s="88">
        <f t="shared" si="47"/>
        <v>33700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668</v>
      </c>
      <c r="D669" s="215" t="s">
        <v>49</v>
      </c>
      <c r="E669" s="216" t="s">
        <v>14</v>
      </c>
      <c r="F669" s="177">
        <v>23200</v>
      </c>
      <c r="G669" s="217">
        <v>25800</v>
      </c>
      <c r="H669" s="171"/>
      <c r="I669" s="88">
        <f t="shared" si="47"/>
        <v>25800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669</v>
      </c>
      <c r="D670" s="215" t="s">
        <v>49</v>
      </c>
      <c r="E670" s="216" t="s">
        <v>14</v>
      </c>
      <c r="F670" s="177">
        <v>17200</v>
      </c>
      <c r="G670" s="217">
        <v>19100</v>
      </c>
      <c r="H670" s="171"/>
      <c r="I670" s="88">
        <f t="shared" si="47"/>
        <v>19100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670</v>
      </c>
      <c r="D671" s="215" t="s">
        <v>49</v>
      </c>
      <c r="E671" s="216" t="s">
        <v>14</v>
      </c>
      <c r="F671" s="177">
        <v>19800</v>
      </c>
      <c r="G671" s="217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671</v>
      </c>
      <c r="D672" s="215" t="s">
        <v>49</v>
      </c>
      <c r="E672" s="216" t="s">
        <v>14</v>
      </c>
      <c r="F672" s="177">
        <v>19800</v>
      </c>
      <c r="G672" s="217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672</v>
      </c>
      <c r="D673" s="215" t="s">
        <v>49</v>
      </c>
      <c r="E673" s="216" t="s">
        <v>14</v>
      </c>
      <c r="F673" s="177">
        <v>20500</v>
      </c>
      <c r="G673" s="217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673</v>
      </c>
      <c r="D674" s="215" t="s">
        <v>49</v>
      </c>
      <c r="E674" s="216" t="s">
        <v>14</v>
      </c>
      <c r="F674" s="177">
        <v>20500</v>
      </c>
      <c r="G674" s="217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674</v>
      </c>
      <c r="D675" s="215" t="s">
        <v>49</v>
      </c>
      <c r="E675" s="216" t="s">
        <v>14</v>
      </c>
      <c r="F675" s="177">
        <v>27500</v>
      </c>
      <c r="G675" s="217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675</v>
      </c>
      <c r="D676" s="215" t="s">
        <v>49</v>
      </c>
      <c r="E676" s="216" t="s">
        <v>14</v>
      </c>
      <c r="F676" s="177">
        <v>27500</v>
      </c>
      <c r="G676" s="217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676</v>
      </c>
      <c r="D677" s="215" t="s">
        <v>49</v>
      </c>
      <c r="E677" s="216" t="s">
        <v>14</v>
      </c>
      <c r="F677" s="177">
        <v>22100</v>
      </c>
      <c r="G677" s="217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5"/>
      <c r="C678" s="109" t="s">
        <v>50</v>
      </c>
      <c r="D678" s="215" t="s">
        <v>50</v>
      </c>
      <c r="E678" s="216"/>
      <c r="F678" s="177">
        <v>0</v>
      </c>
      <c r="G678" s="217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5" t="s">
        <v>1070</v>
      </c>
      <c r="C679" s="109" t="s">
        <v>677</v>
      </c>
      <c r="D679" s="215" t="s">
        <v>50</v>
      </c>
      <c r="E679" s="216"/>
      <c r="F679" s="177">
        <v>0</v>
      </c>
      <c r="G679" s="217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678</v>
      </c>
      <c r="D680" s="215" t="s">
        <v>49</v>
      </c>
      <c r="E680" s="216" t="s">
        <v>14</v>
      </c>
      <c r="F680" s="177">
        <v>53200</v>
      </c>
      <c r="G680" s="217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679</v>
      </c>
      <c r="D681" s="215" t="s">
        <v>49</v>
      </c>
      <c r="E681" s="216" t="s">
        <v>14</v>
      </c>
      <c r="F681" s="177">
        <v>53200</v>
      </c>
      <c r="G681" s="217">
        <v>57800</v>
      </c>
      <c r="H681" s="171"/>
      <c r="I681" s="88">
        <f t="shared" si="47"/>
        <v>57800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680</v>
      </c>
      <c r="D682" s="215" t="s">
        <v>49</v>
      </c>
      <c r="E682" s="216" t="s">
        <v>14</v>
      </c>
      <c r="F682" s="177">
        <v>53200</v>
      </c>
      <c r="G682" s="217">
        <v>57800</v>
      </c>
      <c r="H682" s="171"/>
      <c r="I682" s="88">
        <f t="shared" ref="I682:I745" si="56">IF($I$5=$G$4,G682,(IF($I$5=$F$4,F682,0)))</f>
        <v>57800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681</v>
      </c>
      <c r="D683" s="215" t="s">
        <v>49</v>
      </c>
      <c r="E683" s="216" t="s">
        <v>14</v>
      </c>
      <c r="F683" s="177">
        <v>80100</v>
      </c>
      <c r="G683" s="217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682</v>
      </c>
      <c r="D684" s="215" t="s">
        <v>49</v>
      </c>
      <c r="E684" s="216" t="s">
        <v>14</v>
      </c>
      <c r="F684" s="177">
        <v>27000</v>
      </c>
      <c r="G684" s="217">
        <v>30000</v>
      </c>
      <c r="H684" s="171"/>
      <c r="I684" s="88">
        <f t="shared" si="56"/>
        <v>30000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683</v>
      </c>
      <c r="D685" s="215" t="s">
        <v>49</v>
      </c>
      <c r="E685" s="216" t="s">
        <v>14</v>
      </c>
      <c r="F685" s="177">
        <v>80100</v>
      </c>
      <c r="G685" s="217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684</v>
      </c>
      <c r="D686" s="215" t="s">
        <v>49</v>
      </c>
      <c r="E686" s="216" t="s">
        <v>14</v>
      </c>
      <c r="F686" s="177">
        <v>84000</v>
      </c>
      <c r="G686" s="217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685</v>
      </c>
      <c r="D687" s="215" t="s">
        <v>49</v>
      </c>
      <c r="E687" s="216" t="s">
        <v>14</v>
      </c>
      <c r="F687" s="177">
        <v>44000</v>
      </c>
      <c r="G687" s="217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686</v>
      </c>
      <c r="D688" s="215" t="s">
        <v>49</v>
      </c>
      <c r="E688" s="216" t="s">
        <v>14</v>
      </c>
      <c r="F688" s="177">
        <v>70300</v>
      </c>
      <c r="G688" s="217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687</v>
      </c>
      <c r="D689" s="215" t="s">
        <v>49</v>
      </c>
      <c r="E689" s="216" t="s">
        <v>14</v>
      </c>
      <c r="F689" s="177">
        <v>70300</v>
      </c>
      <c r="G689" s="217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688</v>
      </c>
      <c r="D690" s="215" t="s">
        <v>49</v>
      </c>
      <c r="E690" s="216" t="s">
        <v>14</v>
      </c>
      <c r="F690" s="177">
        <v>45200</v>
      </c>
      <c r="G690" s="217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689</v>
      </c>
      <c r="D691" s="215" t="s">
        <v>49</v>
      </c>
      <c r="E691" s="216" t="s">
        <v>14</v>
      </c>
      <c r="F691" s="177">
        <v>78000</v>
      </c>
      <c r="G691" s="217">
        <v>80900</v>
      </c>
      <c r="H691" s="171"/>
      <c r="I691" s="88">
        <f t="shared" si="56"/>
        <v>80900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690</v>
      </c>
      <c r="D692" s="215" t="s">
        <v>49</v>
      </c>
      <c r="E692" s="216" t="s">
        <v>14</v>
      </c>
      <c r="F692" s="177">
        <v>78000</v>
      </c>
      <c r="G692" s="217">
        <v>80900</v>
      </c>
      <c r="H692" s="171"/>
      <c r="I692" s="88">
        <f t="shared" si="56"/>
        <v>80900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691</v>
      </c>
      <c r="D693" s="215" t="s">
        <v>49</v>
      </c>
      <c r="E693" s="216" t="s">
        <v>14</v>
      </c>
      <c r="F693" s="177">
        <v>75400</v>
      </c>
      <c r="G693" s="217">
        <v>82500</v>
      </c>
      <c r="H693" s="171"/>
      <c r="I693" s="88">
        <f t="shared" si="56"/>
        <v>82500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692</v>
      </c>
      <c r="D694" s="215" t="s">
        <v>49</v>
      </c>
      <c r="E694" s="216" t="s">
        <v>14</v>
      </c>
      <c r="F694" s="177">
        <v>37900</v>
      </c>
      <c r="G694" s="217">
        <v>42100</v>
      </c>
      <c r="H694" s="171"/>
      <c r="I694" s="88">
        <f t="shared" si="56"/>
        <v>42100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693</v>
      </c>
      <c r="D695" s="215" t="s">
        <v>49</v>
      </c>
      <c r="E695" s="216" t="s">
        <v>14</v>
      </c>
      <c r="F695" s="177">
        <v>37900</v>
      </c>
      <c r="G695" s="217">
        <v>42100</v>
      </c>
      <c r="H695" s="171"/>
      <c r="I695" s="88">
        <f t="shared" si="56"/>
        <v>42100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694</v>
      </c>
      <c r="D696" s="215" t="s">
        <v>49</v>
      </c>
      <c r="E696" s="216" t="s">
        <v>14</v>
      </c>
      <c r="F696" s="177">
        <v>40700</v>
      </c>
      <c r="G696" s="217">
        <v>45200</v>
      </c>
      <c r="H696" s="171"/>
      <c r="I696" s="88">
        <f t="shared" si="56"/>
        <v>45200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695</v>
      </c>
      <c r="D697" s="215" t="s">
        <v>49</v>
      </c>
      <c r="E697" s="216" t="s">
        <v>14</v>
      </c>
      <c r="F697" s="177">
        <v>40700</v>
      </c>
      <c r="G697" s="217">
        <v>45200</v>
      </c>
      <c r="H697" s="171"/>
      <c r="I697" s="88">
        <f t="shared" si="56"/>
        <v>45200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696</v>
      </c>
      <c r="D698" s="215" t="s">
        <v>49</v>
      </c>
      <c r="E698" s="216" t="s">
        <v>14</v>
      </c>
      <c r="F698" s="177">
        <v>40700</v>
      </c>
      <c r="G698" s="217">
        <v>45200</v>
      </c>
      <c r="H698" s="171"/>
      <c r="I698" s="88">
        <f t="shared" si="56"/>
        <v>45200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697</v>
      </c>
      <c r="D699" s="215" t="s">
        <v>49</v>
      </c>
      <c r="E699" s="216" t="s">
        <v>14</v>
      </c>
      <c r="F699" s="177">
        <v>40700</v>
      </c>
      <c r="G699" s="217">
        <v>45200</v>
      </c>
      <c r="H699" s="171"/>
      <c r="I699" s="88">
        <f t="shared" si="56"/>
        <v>45200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698</v>
      </c>
      <c r="D700" s="215" t="s">
        <v>49</v>
      </c>
      <c r="E700" s="216" t="s">
        <v>14</v>
      </c>
      <c r="F700" s="177">
        <v>36200</v>
      </c>
      <c r="G700" s="217">
        <v>40200</v>
      </c>
      <c r="H700" s="171"/>
      <c r="I700" s="88">
        <f t="shared" si="56"/>
        <v>40200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699</v>
      </c>
      <c r="D701" s="215" t="s">
        <v>49</v>
      </c>
      <c r="E701" s="216" t="s">
        <v>14</v>
      </c>
      <c r="F701" s="177">
        <v>33500</v>
      </c>
      <c r="G701" s="217">
        <v>37200</v>
      </c>
      <c r="H701" s="171"/>
      <c r="I701" s="88">
        <f t="shared" si="56"/>
        <v>37200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700</v>
      </c>
      <c r="D702" s="215" t="s">
        <v>49</v>
      </c>
      <c r="E702" s="216" t="s">
        <v>14</v>
      </c>
      <c r="F702" s="177">
        <v>33500</v>
      </c>
      <c r="G702" s="217">
        <v>37200</v>
      </c>
      <c r="H702" s="171"/>
      <c r="I702" s="88">
        <f t="shared" si="56"/>
        <v>37200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701</v>
      </c>
      <c r="D703" s="215" t="s">
        <v>49</v>
      </c>
      <c r="E703" s="216" t="s">
        <v>14</v>
      </c>
      <c r="F703" s="177">
        <v>33500</v>
      </c>
      <c r="G703" s="217">
        <v>37200</v>
      </c>
      <c r="H703" s="171"/>
      <c r="I703" s="88">
        <f t="shared" si="56"/>
        <v>37200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702</v>
      </c>
      <c r="D704" s="215" t="s">
        <v>49</v>
      </c>
      <c r="E704" s="216" t="s">
        <v>14</v>
      </c>
      <c r="F704" s="177">
        <v>33500</v>
      </c>
      <c r="G704" s="217">
        <v>326300</v>
      </c>
      <c r="H704" s="171"/>
      <c r="I704" s="88">
        <f t="shared" si="56"/>
        <v>326300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703</v>
      </c>
      <c r="D705" s="215" t="s">
        <v>49</v>
      </c>
      <c r="E705" s="216" t="s">
        <v>14</v>
      </c>
      <c r="F705" s="177">
        <v>70400</v>
      </c>
      <c r="G705" s="217">
        <v>78300</v>
      </c>
      <c r="H705" s="171"/>
      <c r="I705" s="88">
        <f t="shared" si="56"/>
        <v>78300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704</v>
      </c>
      <c r="D706" s="215" t="s">
        <v>49</v>
      </c>
      <c r="E706" s="216" t="s">
        <v>14</v>
      </c>
      <c r="F706" s="177">
        <v>70400</v>
      </c>
      <c r="G706" s="217">
        <v>78300</v>
      </c>
      <c r="H706" s="171"/>
      <c r="I706" s="88">
        <f t="shared" si="56"/>
        <v>78300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705</v>
      </c>
      <c r="D707" s="215" t="s">
        <v>49</v>
      </c>
      <c r="E707" s="216" t="s">
        <v>14</v>
      </c>
      <c r="F707" s="177">
        <v>67100</v>
      </c>
      <c r="G707" s="217">
        <v>74600</v>
      </c>
      <c r="H707" s="171"/>
      <c r="I707" s="88">
        <f t="shared" si="56"/>
        <v>74600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706</v>
      </c>
      <c r="D708" s="215" t="s">
        <v>49</v>
      </c>
      <c r="E708" s="216" t="s">
        <v>14</v>
      </c>
      <c r="F708" s="177">
        <v>46700</v>
      </c>
      <c r="G708" s="217">
        <v>51900</v>
      </c>
      <c r="H708" s="171"/>
      <c r="I708" s="88">
        <f t="shared" si="56"/>
        <v>51900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707</v>
      </c>
      <c r="D709" s="215" t="s">
        <v>49</v>
      </c>
      <c r="E709" s="216" t="s">
        <v>14</v>
      </c>
      <c r="F709" s="177">
        <v>46700</v>
      </c>
      <c r="G709" s="217">
        <v>51900</v>
      </c>
      <c r="H709" s="171"/>
      <c r="I709" s="88">
        <f t="shared" si="56"/>
        <v>51900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708</v>
      </c>
      <c r="D710" s="215" t="s">
        <v>49</v>
      </c>
      <c r="E710" s="216" t="s">
        <v>14</v>
      </c>
      <c r="F710" s="177">
        <v>75600</v>
      </c>
      <c r="G710" s="217">
        <v>75600</v>
      </c>
      <c r="H710" s="171"/>
      <c r="I710" s="88">
        <f t="shared" si="56"/>
        <v>75600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709</v>
      </c>
      <c r="D711" s="215" t="s">
        <v>49</v>
      </c>
      <c r="E711" s="216" t="s">
        <v>14</v>
      </c>
      <c r="F711" s="177">
        <v>75600</v>
      </c>
      <c r="G711" s="217">
        <v>75600</v>
      </c>
      <c r="H711" s="171"/>
      <c r="I711" s="88">
        <f t="shared" si="56"/>
        <v>75600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710</v>
      </c>
      <c r="D712" s="215" t="s">
        <v>49</v>
      </c>
      <c r="E712" s="216" t="s">
        <v>14</v>
      </c>
      <c r="F712" s="177">
        <v>60100</v>
      </c>
      <c r="G712" s="217">
        <v>66800</v>
      </c>
      <c r="H712" s="171"/>
      <c r="I712" s="88">
        <f t="shared" si="56"/>
        <v>66800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711</v>
      </c>
      <c r="D713" s="215" t="s">
        <v>49</v>
      </c>
      <c r="E713" s="216" t="s">
        <v>14</v>
      </c>
      <c r="F713" s="177">
        <v>56100</v>
      </c>
      <c r="G713" s="217">
        <v>62400</v>
      </c>
      <c r="H713" s="171"/>
      <c r="I713" s="88">
        <f t="shared" si="56"/>
        <v>62400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1553</v>
      </c>
      <c r="D714" s="215" t="s">
        <v>49</v>
      </c>
      <c r="E714" s="216" t="s">
        <v>14</v>
      </c>
      <c r="F714" s="177">
        <v>81300</v>
      </c>
      <c r="G714" s="217">
        <v>81300</v>
      </c>
      <c r="H714" s="171"/>
      <c r="I714" s="88">
        <f t="shared" si="56"/>
        <v>81300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1554</v>
      </c>
      <c r="D715" s="215" t="s">
        <v>49</v>
      </c>
      <c r="E715" s="216" t="s">
        <v>14</v>
      </c>
      <c r="F715" s="177">
        <v>94400</v>
      </c>
      <c r="G715" s="217">
        <v>94400</v>
      </c>
      <c r="H715" s="171"/>
      <c r="I715" s="88">
        <f t="shared" si="56"/>
        <v>94400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1555</v>
      </c>
      <c r="D716" s="215" t="s">
        <v>49</v>
      </c>
      <c r="E716" s="216" t="s">
        <v>14</v>
      </c>
      <c r="F716" s="177">
        <v>82500</v>
      </c>
      <c r="G716" s="217">
        <v>82500</v>
      </c>
      <c r="H716" s="171"/>
      <c r="I716" s="88">
        <f t="shared" si="56"/>
        <v>82500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1556</v>
      </c>
      <c r="D717" s="215" t="s">
        <v>49</v>
      </c>
      <c r="E717" s="216" t="s">
        <v>14</v>
      </c>
      <c r="F717" s="177">
        <v>109200</v>
      </c>
      <c r="G717" s="217">
        <v>109200</v>
      </c>
      <c r="H717" s="171"/>
      <c r="I717" s="88">
        <f t="shared" si="56"/>
        <v>109200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1557</v>
      </c>
      <c r="D718" s="215" t="s">
        <v>49</v>
      </c>
      <c r="E718" s="216" t="s">
        <v>14</v>
      </c>
      <c r="F718" s="177">
        <v>106900</v>
      </c>
      <c r="G718" s="217">
        <v>106900</v>
      </c>
      <c r="H718" s="171"/>
      <c r="I718" s="88">
        <f t="shared" si="56"/>
        <v>106900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1558</v>
      </c>
      <c r="D719" s="215" t="s">
        <v>49</v>
      </c>
      <c r="E719" s="216" t="s">
        <v>14</v>
      </c>
      <c r="F719" s="177">
        <v>104400</v>
      </c>
      <c r="G719" s="217">
        <v>104400</v>
      </c>
      <c r="H719" s="171"/>
      <c r="I719" s="88">
        <f t="shared" si="56"/>
        <v>104400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1559</v>
      </c>
      <c r="D720" s="215" t="s">
        <v>49</v>
      </c>
      <c r="E720" s="216" t="s">
        <v>14</v>
      </c>
      <c r="F720" s="177">
        <v>103500</v>
      </c>
      <c r="G720" s="217">
        <v>103500</v>
      </c>
      <c r="H720" s="171"/>
      <c r="I720" s="88">
        <f t="shared" si="56"/>
        <v>103500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1560</v>
      </c>
      <c r="D721" s="215" t="s">
        <v>49</v>
      </c>
      <c r="E721" s="216" t="s">
        <v>14</v>
      </c>
      <c r="F721" s="177">
        <v>111100</v>
      </c>
      <c r="G721" s="217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1561</v>
      </c>
      <c r="D722" s="215" t="s">
        <v>49</v>
      </c>
      <c r="E722" s="216" t="s">
        <v>14</v>
      </c>
      <c r="F722" s="177">
        <v>108700</v>
      </c>
      <c r="G722" s="217">
        <v>108700</v>
      </c>
      <c r="H722" s="171"/>
      <c r="I722" s="88">
        <f t="shared" si="56"/>
        <v>108700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1562</v>
      </c>
      <c r="D723" s="215" t="s">
        <v>49</v>
      </c>
      <c r="E723" s="216" t="s">
        <v>14</v>
      </c>
      <c r="F723" s="177">
        <v>218400</v>
      </c>
      <c r="G723" s="217">
        <v>218400</v>
      </c>
      <c r="H723" s="171"/>
      <c r="I723" s="88">
        <f t="shared" si="56"/>
        <v>218400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1563</v>
      </c>
      <c r="D724" s="215" t="s">
        <v>49</v>
      </c>
      <c r="E724" s="216" t="s">
        <v>14</v>
      </c>
      <c r="F724" s="177">
        <v>222500</v>
      </c>
      <c r="G724" s="217">
        <v>222500</v>
      </c>
      <c r="H724" s="171"/>
      <c r="I724" s="88">
        <f t="shared" si="56"/>
        <v>222500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1564</v>
      </c>
      <c r="D725" s="215" t="s">
        <v>49</v>
      </c>
      <c r="E725" s="216" t="s">
        <v>14</v>
      </c>
      <c r="F725" s="177">
        <v>173300</v>
      </c>
      <c r="G725" s="217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1565</v>
      </c>
      <c r="D726" s="215" t="s">
        <v>49</v>
      </c>
      <c r="E726" s="216" t="s">
        <v>14</v>
      </c>
      <c r="F726" s="177">
        <v>279500</v>
      </c>
      <c r="G726" s="217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1566</v>
      </c>
      <c r="D727" s="215" t="s">
        <v>49</v>
      </c>
      <c r="E727" s="216" t="s">
        <v>14</v>
      </c>
      <c r="F727" s="177">
        <v>89800</v>
      </c>
      <c r="G727" s="217">
        <v>89800</v>
      </c>
      <c r="H727" s="171"/>
      <c r="I727" s="88">
        <f t="shared" si="56"/>
        <v>89800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1567</v>
      </c>
      <c r="D728" s="215" t="s">
        <v>49</v>
      </c>
      <c r="E728" s="216" t="s">
        <v>14</v>
      </c>
      <c r="F728" s="177">
        <v>102600</v>
      </c>
      <c r="G728" s="217">
        <v>102600</v>
      </c>
      <c r="H728" s="171"/>
      <c r="I728" s="88">
        <f t="shared" si="56"/>
        <v>102600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1568</v>
      </c>
      <c r="D729" s="215" t="s">
        <v>49</v>
      </c>
      <c r="E729" s="216" t="s">
        <v>14</v>
      </c>
      <c r="F729" s="177">
        <v>109700</v>
      </c>
      <c r="G729" s="217">
        <v>109700</v>
      </c>
      <c r="H729" s="171"/>
      <c r="I729" s="88">
        <f t="shared" si="56"/>
        <v>109700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5"/>
      <c r="C730" s="109" t="s">
        <v>50</v>
      </c>
      <c r="D730" s="215" t="s">
        <v>50</v>
      </c>
      <c r="E730" s="216"/>
      <c r="F730" s="177">
        <v>0</v>
      </c>
      <c r="G730" s="217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5" t="s">
        <v>1070</v>
      </c>
      <c r="C731" s="109" t="s">
        <v>712</v>
      </c>
      <c r="D731" s="215" t="s">
        <v>50</v>
      </c>
      <c r="E731" s="216"/>
      <c r="F731" s="177">
        <v>0</v>
      </c>
      <c r="G731" s="217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713</v>
      </c>
      <c r="D732" s="215" t="s">
        <v>49</v>
      </c>
      <c r="E732" s="216" t="s">
        <v>14</v>
      </c>
      <c r="F732" s="177">
        <v>64700</v>
      </c>
      <c r="G732" s="217">
        <v>71900</v>
      </c>
      <c r="H732" s="171"/>
      <c r="I732" s="88">
        <f t="shared" si="56"/>
        <v>71900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714</v>
      </c>
      <c r="D733" s="215" t="s">
        <v>49</v>
      </c>
      <c r="E733" s="216" t="s">
        <v>14</v>
      </c>
      <c r="F733" s="177">
        <v>64700</v>
      </c>
      <c r="G733" s="217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715</v>
      </c>
      <c r="D734" s="215" t="s">
        <v>49</v>
      </c>
      <c r="E734" s="216" t="s">
        <v>14</v>
      </c>
      <c r="F734" s="177">
        <v>79800</v>
      </c>
      <c r="G734" s="217">
        <v>88700</v>
      </c>
      <c r="H734" s="171"/>
      <c r="I734" s="88">
        <f t="shared" si="56"/>
        <v>88700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716</v>
      </c>
      <c r="D735" s="215" t="s">
        <v>49</v>
      </c>
      <c r="E735" s="216" t="s">
        <v>14</v>
      </c>
      <c r="F735" s="177">
        <v>83200</v>
      </c>
      <c r="G735" s="217">
        <v>92500</v>
      </c>
      <c r="H735" s="171"/>
      <c r="I735" s="88">
        <f t="shared" si="56"/>
        <v>92500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717</v>
      </c>
      <c r="D736" s="215" t="s">
        <v>49</v>
      </c>
      <c r="E736" s="216" t="s">
        <v>14</v>
      </c>
      <c r="F736" s="177">
        <v>107100</v>
      </c>
      <c r="G736" s="217">
        <v>119100</v>
      </c>
      <c r="H736" s="171"/>
      <c r="I736" s="88">
        <f t="shared" si="56"/>
        <v>119100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718</v>
      </c>
      <c r="D737" s="215" t="s">
        <v>49</v>
      </c>
      <c r="E737" s="216" t="s">
        <v>14</v>
      </c>
      <c r="F737" s="177">
        <v>184400</v>
      </c>
      <c r="G737" s="217">
        <v>202200</v>
      </c>
      <c r="H737" s="171"/>
      <c r="I737" s="88">
        <f t="shared" si="56"/>
        <v>202200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5"/>
      <c r="C738" s="109" t="s">
        <v>50</v>
      </c>
      <c r="D738" s="215" t="s">
        <v>50</v>
      </c>
      <c r="E738" s="216"/>
      <c r="F738" s="177">
        <v>0</v>
      </c>
      <c r="G738" s="217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5" t="s">
        <v>1070</v>
      </c>
      <c r="C739" s="109" t="s">
        <v>719</v>
      </c>
      <c r="D739" s="215" t="s">
        <v>50</v>
      </c>
      <c r="E739" s="216"/>
      <c r="F739" s="177">
        <v>0</v>
      </c>
      <c r="G739" s="217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720</v>
      </c>
      <c r="D740" s="215" t="s">
        <v>49</v>
      </c>
      <c r="E740" s="216" t="s">
        <v>14</v>
      </c>
      <c r="F740" s="177">
        <v>75200</v>
      </c>
      <c r="G740" s="217">
        <v>83600</v>
      </c>
      <c r="H740" s="171"/>
      <c r="I740" s="88">
        <f t="shared" si="56"/>
        <v>83600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721</v>
      </c>
      <c r="D741" s="215" t="s">
        <v>49</v>
      </c>
      <c r="E741" s="216" t="s">
        <v>14</v>
      </c>
      <c r="F741" s="177">
        <v>75200</v>
      </c>
      <c r="G741" s="217">
        <v>83300</v>
      </c>
      <c r="H741" s="171"/>
      <c r="I741" s="88">
        <f t="shared" si="56"/>
        <v>83300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722</v>
      </c>
      <c r="D742" s="215" t="s">
        <v>49</v>
      </c>
      <c r="E742" s="216" t="s">
        <v>14</v>
      </c>
      <c r="F742" s="177">
        <v>74900</v>
      </c>
      <c r="G742" s="217">
        <v>83300</v>
      </c>
      <c r="H742" s="171"/>
      <c r="I742" s="88">
        <f t="shared" si="56"/>
        <v>83300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723</v>
      </c>
      <c r="D743" s="215" t="s">
        <v>49</v>
      </c>
      <c r="E743" s="216" t="s">
        <v>14</v>
      </c>
      <c r="F743" s="177">
        <v>79400</v>
      </c>
      <c r="G743" s="217">
        <v>88300</v>
      </c>
      <c r="H743" s="171"/>
      <c r="I743" s="88">
        <f t="shared" si="56"/>
        <v>88300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724</v>
      </c>
      <c r="D744" s="215" t="s">
        <v>49</v>
      </c>
      <c r="E744" s="216" t="s">
        <v>14</v>
      </c>
      <c r="F744" s="177">
        <v>83900</v>
      </c>
      <c r="G744" s="217">
        <v>93300</v>
      </c>
      <c r="H744" s="171"/>
      <c r="I744" s="88">
        <f t="shared" si="56"/>
        <v>93300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725</v>
      </c>
      <c r="D745" s="215" t="s">
        <v>49</v>
      </c>
      <c r="E745" s="216" t="s">
        <v>14</v>
      </c>
      <c r="F745" s="177">
        <v>73100</v>
      </c>
      <c r="G745" s="217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726</v>
      </c>
      <c r="D746" s="215" t="s">
        <v>49</v>
      </c>
      <c r="E746" s="216" t="s">
        <v>14</v>
      </c>
      <c r="F746" s="177">
        <v>84900</v>
      </c>
      <c r="G746" s="217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727</v>
      </c>
      <c r="D747" s="215" t="s">
        <v>49</v>
      </c>
      <c r="E747" s="216" t="s">
        <v>14</v>
      </c>
      <c r="F747" s="177">
        <v>84900</v>
      </c>
      <c r="G747" s="217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728</v>
      </c>
      <c r="D748" s="215" t="s">
        <v>49</v>
      </c>
      <c r="E748" s="216" t="s">
        <v>14</v>
      </c>
      <c r="F748" s="177">
        <v>80400</v>
      </c>
      <c r="G748" s="217">
        <v>89400</v>
      </c>
      <c r="H748" s="171"/>
      <c r="I748" s="88">
        <f t="shared" si="61"/>
        <v>89400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729</v>
      </c>
      <c r="D749" s="215" t="s">
        <v>49</v>
      </c>
      <c r="E749" s="216" t="s">
        <v>14</v>
      </c>
      <c r="F749" s="177">
        <v>78800</v>
      </c>
      <c r="G749" s="217">
        <v>87600</v>
      </c>
      <c r="H749" s="171"/>
      <c r="I749" s="88">
        <f t="shared" si="61"/>
        <v>87600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21" t="s">
        <v>1569</v>
      </c>
      <c r="D750" s="215" t="s">
        <v>49</v>
      </c>
      <c r="E750" s="216" t="s">
        <v>14</v>
      </c>
      <c r="F750" s="217">
        <v>87600</v>
      </c>
      <c r="G750" s="217">
        <v>87600</v>
      </c>
      <c r="H750" s="171"/>
      <c r="I750" s="88">
        <f t="shared" si="61"/>
        <v>87600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730</v>
      </c>
      <c r="D751" s="215" t="s">
        <v>49</v>
      </c>
      <c r="E751" s="216" t="s">
        <v>14</v>
      </c>
      <c r="F751" s="177">
        <v>99900</v>
      </c>
      <c r="G751" s="217">
        <v>111100</v>
      </c>
      <c r="H751" s="171"/>
      <c r="I751" s="88">
        <f t="shared" si="61"/>
        <v>111100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731</v>
      </c>
      <c r="D752" s="215" t="s">
        <v>49</v>
      </c>
      <c r="E752" s="216" t="s">
        <v>14</v>
      </c>
      <c r="F752" s="177">
        <v>91800</v>
      </c>
      <c r="G752" s="217">
        <v>102000</v>
      </c>
      <c r="H752" s="171"/>
      <c r="I752" s="88">
        <f t="shared" si="61"/>
        <v>102000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732</v>
      </c>
      <c r="D753" s="215" t="s">
        <v>49</v>
      </c>
      <c r="E753" s="216" t="s">
        <v>14</v>
      </c>
      <c r="F753" s="177">
        <v>74400</v>
      </c>
      <c r="G753" s="217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733</v>
      </c>
      <c r="D754" s="215" t="s">
        <v>49</v>
      </c>
      <c r="E754" s="216" t="s">
        <v>14</v>
      </c>
      <c r="F754" s="177">
        <v>98200</v>
      </c>
      <c r="G754" s="217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734</v>
      </c>
      <c r="D755" s="215" t="s">
        <v>49</v>
      </c>
      <c r="E755" s="216" t="s">
        <v>14</v>
      </c>
      <c r="F755" s="177">
        <v>98200</v>
      </c>
      <c r="G755" s="217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735</v>
      </c>
      <c r="D756" s="215" t="s">
        <v>49</v>
      </c>
      <c r="E756" s="216" t="s">
        <v>14</v>
      </c>
      <c r="F756" s="177">
        <v>96900</v>
      </c>
      <c r="G756" s="217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736</v>
      </c>
      <c r="D757" s="215" t="s">
        <v>49</v>
      </c>
      <c r="E757" s="216" t="s">
        <v>14</v>
      </c>
      <c r="F757" s="177">
        <v>96900</v>
      </c>
      <c r="G757" s="217">
        <v>107700</v>
      </c>
      <c r="H757" s="175"/>
      <c r="I757" s="88">
        <f t="shared" si="61"/>
        <v>107700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737</v>
      </c>
      <c r="D758" s="215" t="s">
        <v>49</v>
      </c>
      <c r="E758" s="216" t="s">
        <v>14</v>
      </c>
      <c r="F758" s="177">
        <v>93900</v>
      </c>
      <c r="G758" s="217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738</v>
      </c>
      <c r="D759" s="215" t="s">
        <v>49</v>
      </c>
      <c r="E759" s="216" t="s">
        <v>14</v>
      </c>
      <c r="F759" s="177">
        <v>175100</v>
      </c>
      <c r="G759" s="217">
        <v>194600</v>
      </c>
      <c r="H759" s="175"/>
      <c r="I759" s="88">
        <f t="shared" si="61"/>
        <v>194600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739</v>
      </c>
      <c r="D760" s="215" t="s">
        <v>49</v>
      </c>
      <c r="E760" s="216" t="s">
        <v>14</v>
      </c>
      <c r="F760" s="177">
        <v>95900</v>
      </c>
      <c r="G760" s="217">
        <v>106600</v>
      </c>
      <c r="H760" s="175"/>
      <c r="I760" s="88">
        <f t="shared" si="61"/>
        <v>106600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740</v>
      </c>
      <c r="D761" s="215" t="s">
        <v>49</v>
      </c>
      <c r="E761" s="216" t="s">
        <v>14</v>
      </c>
      <c r="F761" s="177">
        <v>101800</v>
      </c>
      <c r="G761" s="217">
        <v>113200</v>
      </c>
      <c r="H761" s="175"/>
      <c r="I761" s="88">
        <f t="shared" si="61"/>
        <v>113200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741</v>
      </c>
      <c r="D762" s="215" t="s">
        <v>49</v>
      </c>
      <c r="E762" s="216" t="s">
        <v>14</v>
      </c>
      <c r="F762" s="177">
        <v>119800</v>
      </c>
      <c r="G762" s="217">
        <v>133200</v>
      </c>
      <c r="H762" s="175"/>
      <c r="I762" s="88">
        <f t="shared" si="61"/>
        <v>133200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742</v>
      </c>
      <c r="D763" s="215" t="s">
        <v>49</v>
      </c>
      <c r="E763" s="216" t="s">
        <v>14</v>
      </c>
      <c r="F763" s="177">
        <v>101800</v>
      </c>
      <c r="G763" s="217">
        <v>113200</v>
      </c>
      <c r="H763" s="171"/>
      <c r="I763" s="88">
        <f>IF($I$5=$G$4,G763,(IF($I$5=$F$4,F763,0)))</f>
        <v>113200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743</v>
      </c>
      <c r="D764" s="215" t="s">
        <v>49</v>
      </c>
      <c r="E764" s="216" t="s">
        <v>14</v>
      </c>
      <c r="F764" s="177">
        <v>93100</v>
      </c>
      <c r="G764" s="217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744</v>
      </c>
      <c r="D765" s="215" t="s">
        <v>49</v>
      </c>
      <c r="E765" s="216" t="s">
        <v>14</v>
      </c>
      <c r="F765" s="177">
        <v>97800</v>
      </c>
      <c r="G765" s="217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21" t="s">
        <v>1570</v>
      </c>
      <c r="D766" s="215" t="s">
        <v>49</v>
      </c>
      <c r="E766" s="216" t="s">
        <v>14</v>
      </c>
      <c r="F766" s="177">
        <v>111100</v>
      </c>
      <c r="G766" s="217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745</v>
      </c>
      <c r="D767" s="215" t="s">
        <v>49</v>
      </c>
      <c r="E767" s="216" t="s">
        <v>14</v>
      </c>
      <c r="F767" s="177">
        <v>192800</v>
      </c>
      <c r="G767" s="217">
        <v>214300</v>
      </c>
      <c r="H767" s="171"/>
      <c r="I767" s="88">
        <f t="shared" si="61"/>
        <v>214300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746</v>
      </c>
      <c r="D768" s="215" t="s">
        <v>49</v>
      </c>
      <c r="E768" s="216" t="s">
        <v>14</v>
      </c>
      <c r="F768" s="177">
        <v>197500</v>
      </c>
      <c r="G768" s="217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747</v>
      </c>
      <c r="D769" s="215" t="s">
        <v>49</v>
      </c>
      <c r="E769" s="216" t="s">
        <v>14</v>
      </c>
      <c r="F769" s="177">
        <v>197500</v>
      </c>
      <c r="G769" s="217">
        <v>219500</v>
      </c>
      <c r="H769" s="171"/>
      <c r="I769" s="88">
        <f t="shared" si="61"/>
        <v>219500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21" t="s">
        <v>1571</v>
      </c>
      <c r="D770" s="215" t="s">
        <v>49</v>
      </c>
      <c r="E770" s="216" t="s">
        <v>14</v>
      </c>
      <c r="F770" s="177">
        <v>197500</v>
      </c>
      <c r="G770" s="217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748</v>
      </c>
      <c r="D771" s="215" t="s">
        <v>49</v>
      </c>
      <c r="E771" s="216" t="s">
        <v>14</v>
      </c>
      <c r="F771" s="177">
        <v>196500</v>
      </c>
      <c r="G771" s="217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749</v>
      </c>
      <c r="D772" s="215" t="s">
        <v>49</v>
      </c>
      <c r="E772" s="216" t="s">
        <v>14</v>
      </c>
      <c r="F772" s="177">
        <v>200200</v>
      </c>
      <c r="G772" s="217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21" t="s">
        <v>1572</v>
      </c>
      <c r="D773" s="215" t="s">
        <v>49</v>
      </c>
      <c r="E773" s="216" t="s">
        <v>14</v>
      </c>
      <c r="F773" s="177">
        <v>173300</v>
      </c>
      <c r="G773" s="217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21" t="s">
        <v>1573</v>
      </c>
      <c r="D774" s="215" t="s">
        <v>49</v>
      </c>
      <c r="E774" s="216" t="s">
        <v>14</v>
      </c>
      <c r="F774" s="177">
        <v>279500</v>
      </c>
      <c r="G774" s="217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750</v>
      </c>
      <c r="D775" s="215" t="s">
        <v>49</v>
      </c>
      <c r="E775" s="216" t="s">
        <v>14</v>
      </c>
      <c r="F775" s="177">
        <v>84100</v>
      </c>
      <c r="G775" s="217">
        <v>93500</v>
      </c>
      <c r="H775" s="171"/>
      <c r="I775" s="88">
        <f t="shared" si="61"/>
        <v>93500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751</v>
      </c>
      <c r="D776" s="215" t="s">
        <v>49</v>
      </c>
      <c r="E776" s="216" t="s">
        <v>14</v>
      </c>
      <c r="F776" s="177">
        <v>84100</v>
      </c>
      <c r="G776" s="217">
        <v>93500</v>
      </c>
      <c r="H776" s="171"/>
      <c r="I776" s="88">
        <f t="shared" si="61"/>
        <v>93500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752</v>
      </c>
      <c r="D777" s="215" t="s">
        <v>49</v>
      </c>
      <c r="E777" s="216" t="s">
        <v>14</v>
      </c>
      <c r="F777" s="177">
        <v>69000</v>
      </c>
      <c r="G777" s="217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753</v>
      </c>
      <c r="D778" s="215" t="s">
        <v>49</v>
      </c>
      <c r="E778" s="216" t="s">
        <v>14</v>
      </c>
      <c r="F778" s="177">
        <v>101900</v>
      </c>
      <c r="G778" s="217">
        <v>113300</v>
      </c>
      <c r="H778" s="171"/>
      <c r="I778" s="88">
        <f t="shared" si="61"/>
        <v>113300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754</v>
      </c>
      <c r="D779" s="215" t="s">
        <v>49</v>
      </c>
      <c r="E779" s="216" t="s">
        <v>14</v>
      </c>
      <c r="F779" s="177">
        <v>101900</v>
      </c>
      <c r="G779" s="217">
        <v>113300</v>
      </c>
      <c r="H779" s="171"/>
      <c r="I779" s="88">
        <f t="shared" si="61"/>
        <v>113300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755</v>
      </c>
      <c r="D780" s="215" t="s">
        <v>49</v>
      </c>
      <c r="E780" s="216" t="s">
        <v>14</v>
      </c>
      <c r="F780" s="177">
        <v>92300</v>
      </c>
      <c r="G780" s="217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756</v>
      </c>
      <c r="D781" s="215" t="s">
        <v>49</v>
      </c>
      <c r="E781" s="216" t="s">
        <v>14</v>
      </c>
      <c r="F781" s="177">
        <v>103100</v>
      </c>
      <c r="G781" s="217">
        <v>114600</v>
      </c>
      <c r="H781" s="171"/>
      <c r="I781" s="88">
        <f t="shared" si="61"/>
        <v>114600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757</v>
      </c>
      <c r="D782" s="215" t="s">
        <v>49</v>
      </c>
      <c r="E782" s="216" t="s">
        <v>14</v>
      </c>
      <c r="F782" s="177">
        <v>106500</v>
      </c>
      <c r="G782" s="217">
        <v>118400</v>
      </c>
      <c r="H782" s="171"/>
      <c r="I782" s="88">
        <f t="shared" si="61"/>
        <v>118400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758</v>
      </c>
      <c r="D783" s="215" t="s">
        <v>49</v>
      </c>
      <c r="E783" s="216" t="s">
        <v>14</v>
      </c>
      <c r="F783" s="177">
        <v>98700</v>
      </c>
      <c r="G783" s="217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5"/>
      <c r="C784" s="109" t="s">
        <v>50</v>
      </c>
      <c r="D784" s="215" t="s">
        <v>50</v>
      </c>
      <c r="E784" s="216"/>
      <c r="F784" s="177">
        <v>0</v>
      </c>
      <c r="G784" s="217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5" t="s">
        <v>1070</v>
      </c>
      <c r="C785" s="109" t="s">
        <v>759</v>
      </c>
      <c r="D785" s="215" t="s">
        <v>50</v>
      </c>
      <c r="E785" s="216"/>
      <c r="F785" s="177">
        <v>0</v>
      </c>
      <c r="G785" s="217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760</v>
      </c>
      <c r="D786" s="215" t="s">
        <v>49</v>
      </c>
      <c r="E786" s="216" t="s">
        <v>14</v>
      </c>
      <c r="F786" s="177">
        <v>149500</v>
      </c>
      <c r="G786" s="217">
        <v>166200</v>
      </c>
      <c r="H786" s="171"/>
      <c r="I786" s="88">
        <f t="shared" si="61"/>
        <v>166200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761</v>
      </c>
      <c r="D787" s="215" t="s">
        <v>49</v>
      </c>
      <c r="E787" s="216" t="s">
        <v>14</v>
      </c>
      <c r="F787" s="177">
        <v>152000</v>
      </c>
      <c r="G787" s="217">
        <v>169000</v>
      </c>
      <c r="H787" s="171"/>
      <c r="I787" s="88">
        <f t="shared" si="61"/>
        <v>169000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1574</v>
      </c>
      <c r="D788" s="215" t="s">
        <v>49</v>
      </c>
      <c r="E788" s="216" t="s">
        <v>14</v>
      </c>
      <c r="F788" s="177">
        <v>169000</v>
      </c>
      <c r="G788" s="217">
        <v>169000</v>
      </c>
      <c r="H788" s="171"/>
      <c r="I788" s="88">
        <f t="shared" si="61"/>
        <v>169000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762</v>
      </c>
      <c r="D789" s="215" t="s">
        <v>49</v>
      </c>
      <c r="E789" s="216" t="s">
        <v>14</v>
      </c>
      <c r="F789" s="177">
        <v>159400</v>
      </c>
      <c r="G789" s="217">
        <v>177200</v>
      </c>
      <c r="H789" s="171"/>
      <c r="I789" s="88">
        <f t="shared" si="61"/>
        <v>177200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763</v>
      </c>
      <c r="D790" s="215" t="s">
        <v>49</v>
      </c>
      <c r="E790" s="216" t="s">
        <v>14</v>
      </c>
      <c r="F790" s="177">
        <v>159400</v>
      </c>
      <c r="G790" s="217">
        <v>177200</v>
      </c>
      <c r="H790" s="171"/>
      <c r="I790" s="88">
        <f t="shared" si="61"/>
        <v>177200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764</v>
      </c>
      <c r="D791" s="215" t="s">
        <v>49</v>
      </c>
      <c r="E791" s="216" t="s">
        <v>14</v>
      </c>
      <c r="F791" s="177">
        <v>193900</v>
      </c>
      <c r="G791" s="217">
        <v>215500</v>
      </c>
      <c r="H791" s="171"/>
      <c r="I791" s="88">
        <f t="shared" si="61"/>
        <v>215500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765</v>
      </c>
      <c r="D792" s="215" t="s">
        <v>49</v>
      </c>
      <c r="E792" s="216" t="s">
        <v>14</v>
      </c>
      <c r="F792" s="177">
        <v>191700</v>
      </c>
      <c r="G792" s="217">
        <v>213100</v>
      </c>
      <c r="H792" s="171"/>
      <c r="I792" s="88">
        <f t="shared" si="61"/>
        <v>213100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766</v>
      </c>
      <c r="D793" s="215" t="s">
        <v>49</v>
      </c>
      <c r="E793" s="216" t="s">
        <v>14</v>
      </c>
      <c r="F793" s="177">
        <v>191700</v>
      </c>
      <c r="G793" s="217">
        <v>213100</v>
      </c>
      <c r="H793" s="171"/>
      <c r="I793" s="88">
        <f t="shared" si="61"/>
        <v>213100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767</v>
      </c>
      <c r="D794" s="215" t="s">
        <v>49</v>
      </c>
      <c r="E794" s="216" t="s">
        <v>14</v>
      </c>
      <c r="F794" s="177">
        <v>191700</v>
      </c>
      <c r="G794" s="217">
        <v>191700</v>
      </c>
      <c r="H794" s="171"/>
      <c r="I794" s="88">
        <f t="shared" si="61"/>
        <v>191700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21" t="s">
        <v>1575</v>
      </c>
      <c r="D795" s="215" t="s">
        <v>49</v>
      </c>
      <c r="E795" s="216" t="s">
        <v>14</v>
      </c>
      <c r="F795" s="177">
        <v>213100</v>
      </c>
      <c r="G795" s="217">
        <v>213100</v>
      </c>
      <c r="H795" s="171"/>
      <c r="I795" s="88">
        <f t="shared" si="61"/>
        <v>213100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11</v>
      </c>
      <c r="C796" s="221" t="s">
        <v>1576</v>
      </c>
      <c r="D796" s="215" t="s">
        <v>49</v>
      </c>
      <c r="E796" s="216" t="s">
        <v>14</v>
      </c>
      <c r="F796" s="177">
        <v>213100</v>
      </c>
      <c r="G796" s="217">
        <v>213100</v>
      </c>
      <c r="H796" s="171"/>
      <c r="I796" s="88">
        <f t="shared" si="61"/>
        <v>213100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12</v>
      </c>
      <c r="C797" s="109" t="s">
        <v>768</v>
      </c>
      <c r="D797" s="215" t="s">
        <v>49</v>
      </c>
      <c r="E797" s="216" t="s">
        <v>14</v>
      </c>
      <c r="F797" s="177">
        <v>196500</v>
      </c>
      <c r="G797" s="217">
        <v>218400</v>
      </c>
      <c r="H797" s="171"/>
      <c r="I797" s="88">
        <f t="shared" si="61"/>
        <v>218400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13</v>
      </c>
      <c r="C798" s="109" t="s">
        <v>769</v>
      </c>
      <c r="D798" s="215" t="s">
        <v>49</v>
      </c>
      <c r="E798" s="216" t="s">
        <v>14</v>
      </c>
      <c r="F798" s="177">
        <v>228100</v>
      </c>
      <c r="G798" s="217">
        <v>253600</v>
      </c>
      <c r="H798" s="171"/>
      <c r="I798" s="88">
        <f t="shared" si="61"/>
        <v>253600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14</v>
      </c>
      <c r="C799" s="109" t="s">
        <v>770</v>
      </c>
      <c r="D799" s="215" t="s">
        <v>49</v>
      </c>
      <c r="E799" s="216" t="s">
        <v>14</v>
      </c>
      <c r="F799" s="177">
        <v>368200</v>
      </c>
      <c r="G799" s="217">
        <v>404400</v>
      </c>
      <c r="H799" s="171"/>
      <c r="I799" s="88">
        <f t="shared" si="61"/>
        <v>404400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15</v>
      </c>
      <c r="C800" s="109" t="s">
        <v>771</v>
      </c>
      <c r="D800" s="215" t="s">
        <v>49</v>
      </c>
      <c r="E800" s="216" t="s">
        <v>14</v>
      </c>
      <c r="F800" s="177">
        <v>368200</v>
      </c>
      <c r="G800" s="217">
        <v>404400</v>
      </c>
      <c r="H800" s="171"/>
      <c r="I800" s="88">
        <f t="shared" si="61"/>
        <v>404400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5"/>
      <c r="C801" s="109"/>
      <c r="D801" s="215" t="s">
        <v>50</v>
      </c>
      <c r="E801" s="216"/>
      <c r="F801" s="177">
        <v>0</v>
      </c>
      <c r="G801" s="217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5" t="s">
        <v>1070</v>
      </c>
      <c r="C802" s="109" t="s">
        <v>1102</v>
      </c>
      <c r="D802" s="215" t="s">
        <v>50</v>
      </c>
      <c r="E802" s="216"/>
      <c r="F802" s="177">
        <v>0</v>
      </c>
      <c r="G802" s="217"/>
      <c r="H802" s="171"/>
      <c r="I802" s="88">
        <f t="shared" si="61"/>
        <v>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5">
        <v>1</v>
      </c>
      <c r="C803" s="109" t="s">
        <v>1103</v>
      </c>
      <c r="D803" s="215" t="s">
        <v>49</v>
      </c>
      <c r="E803" s="216" t="s">
        <v>14</v>
      </c>
      <c r="F803" s="177">
        <v>32400</v>
      </c>
      <c r="G803" s="217">
        <v>36000</v>
      </c>
      <c r="H803" s="171"/>
      <c r="I803" s="88">
        <f t="shared" si="61"/>
        <v>36000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5">
        <v>2</v>
      </c>
      <c r="C804" s="109" t="s">
        <v>1104</v>
      </c>
      <c r="D804" s="215" t="s">
        <v>49</v>
      </c>
      <c r="E804" s="216" t="s">
        <v>14</v>
      </c>
      <c r="F804" s="177">
        <v>48100</v>
      </c>
      <c r="G804" s="217">
        <v>48100</v>
      </c>
      <c r="H804" s="171"/>
      <c r="I804" s="88">
        <f t="shared" si="61"/>
        <v>48100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5">
        <v>3</v>
      </c>
      <c r="C805" s="109" t="s">
        <v>1105</v>
      </c>
      <c r="D805" s="215" t="s">
        <v>49</v>
      </c>
      <c r="E805" s="216" t="s">
        <v>14</v>
      </c>
      <c r="F805" s="177">
        <v>55300</v>
      </c>
      <c r="G805" s="217">
        <v>55300</v>
      </c>
      <c r="H805" s="171"/>
      <c r="I805" s="88">
        <f t="shared" si="61"/>
        <v>55300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5">
        <v>4</v>
      </c>
      <c r="C806" s="109" t="s">
        <v>1106</v>
      </c>
      <c r="D806" s="215" t="s">
        <v>49</v>
      </c>
      <c r="E806" s="216" t="s">
        <v>14</v>
      </c>
      <c r="F806" s="177">
        <v>51500</v>
      </c>
      <c r="G806" s="217">
        <v>51500</v>
      </c>
      <c r="H806" s="171"/>
      <c r="I806" s="88">
        <f t="shared" ref="I806:I811" si="66">IF($I$5=$G$4,G806,(IF($I$5=$F$4,F806,0)))</f>
        <v>51500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5">
        <v>5</v>
      </c>
      <c r="C807" s="109" t="s">
        <v>1107</v>
      </c>
      <c r="D807" s="215" t="s">
        <v>49</v>
      </c>
      <c r="E807" s="216" t="s">
        <v>14</v>
      </c>
      <c r="F807" s="177">
        <v>67900</v>
      </c>
      <c r="G807" s="217">
        <v>67900</v>
      </c>
      <c r="H807" s="171"/>
      <c r="I807" s="88">
        <f t="shared" si="66"/>
        <v>67900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5">
        <v>6</v>
      </c>
      <c r="C808" s="109" t="s">
        <v>1108</v>
      </c>
      <c r="D808" s="215" t="s">
        <v>49</v>
      </c>
      <c r="E808" s="216" t="s">
        <v>14</v>
      </c>
      <c r="F808" s="177">
        <v>56700</v>
      </c>
      <c r="G808" s="217">
        <v>56700</v>
      </c>
      <c r="H808" s="171"/>
      <c r="I808" s="88">
        <f t="shared" si="66"/>
        <v>56700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5">
        <v>7</v>
      </c>
      <c r="C809" s="109" t="s">
        <v>1209</v>
      </c>
      <c r="D809" s="215" t="s">
        <v>49</v>
      </c>
      <c r="E809" s="216" t="s">
        <v>14</v>
      </c>
      <c r="F809" s="177">
        <v>596900</v>
      </c>
      <c r="G809" s="217">
        <v>596900</v>
      </c>
      <c r="H809" s="171"/>
      <c r="I809" s="88">
        <f t="shared" si="66"/>
        <v>596900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5">
        <v>8</v>
      </c>
      <c r="C810" s="109" t="s">
        <v>1210</v>
      </c>
      <c r="D810" s="215" t="s">
        <v>49</v>
      </c>
      <c r="E810" s="216" t="s">
        <v>14</v>
      </c>
      <c r="F810" s="177">
        <v>401500</v>
      </c>
      <c r="G810" s="217">
        <v>401500</v>
      </c>
      <c r="H810" s="171"/>
      <c r="I810" s="88">
        <f t="shared" si="66"/>
        <v>401500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5"/>
      <c r="C811" s="109"/>
      <c r="D811" s="215" t="s">
        <v>50</v>
      </c>
      <c r="E811" s="216"/>
      <c r="F811" s="177">
        <v>0</v>
      </c>
      <c r="G811" s="217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5" t="s">
        <v>1070</v>
      </c>
      <c r="C812" s="109" t="s">
        <v>772</v>
      </c>
      <c r="D812" s="215" t="s">
        <v>50</v>
      </c>
      <c r="E812" s="216"/>
      <c r="F812" s="177">
        <v>0</v>
      </c>
      <c r="G812" s="217"/>
      <c r="H812" s="171"/>
      <c r="I812" s="88">
        <f t="shared" si="61"/>
        <v>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5">
        <v>1</v>
      </c>
      <c r="C813" s="109" t="s">
        <v>773</v>
      </c>
      <c r="D813" s="215" t="s">
        <v>49</v>
      </c>
      <c r="E813" s="216" t="s">
        <v>14</v>
      </c>
      <c r="F813" s="177">
        <v>56400</v>
      </c>
      <c r="G813" s="217">
        <v>56400</v>
      </c>
      <c r="H813" s="171"/>
      <c r="I813" s="88">
        <f t="shared" si="61"/>
        <v>56400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5">
        <v>2</v>
      </c>
      <c r="C814" s="109" t="s">
        <v>774</v>
      </c>
      <c r="D814" s="215" t="s">
        <v>49</v>
      </c>
      <c r="E814" s="216" t="s">
        <v>14</v>
      </c>
      <c r="F814" s="177">
        <v>65400</v>
      </c>
      <c r="G814" s="217">
        <v>65400</v>
      </c>
      <c r="H814" s="171"/>
      <c r="I814" s="88">
        <f t="shared" si="61"/>
        <v>65400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5">
        <v>3</v>
      </c>
      <c r="C815" s="109" t="s">
        <v>775</v>
      </c>
      <c r="D815" s="215" t="s">
        <v>49</v>
      </c>
      <c r="E815" s="216" t="s">
        <v>14</v>
      </c>
      <c r="F815" s="177">
        <v>12200</v>
      </c>
      <c r="G815" s="217">
        <v>13600</v>
      </c>
      <c r="H815" s="171"/>
      <c r="I815" s="88">
        <f t="shared" si="61"/>
        <v>13600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5">
        <v>4</v>
      </c>
      <c r="C816" s="109" t="s">
        <v>776</v>
      </c>
      <c r="D816" s="215" t="s">
        <v>49</v>
      </c>
      <c r="E816" s="216" t="s">
        <v>14</v>
      </c>
      <c r="F816" s="177">
        <v>16000</v>
      </c>
      <c r="G816" s="217">
        <v>17800</v>
      </c>
      <c r="H816" s="171"/>
      <c r="I816" s="88">
        <f t="shared" si="61"/>
        <v>17800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5">
        <v>5</v>
      </c>
      <c r="C817" s="109" t="s">
        <v>777</v>
      </c>
      <c r="D817" s="215" t="s">
        <v>49</v>
      </c>
      <c r="E817" s="216" t="s">
        <v>14</v>
      </c>
      <c r="F817" s="177">
        <v>173100</v>
      </c>
      <c r="G817" s="217">
        <v>173100</v>
      </c>
      <c r="H817" s="171"/>
      <c r="I817" s="88">
        <f t="shared" si="61"/>
        <v>173100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5">
        <v>6</v>
      </c>
      <c r="C818" s="109" t="s">
        <v>778</v>
      </c>
      <c r="D818" s="215" t="s">
        <v>49</v>
      </c>
      <c r="E818" s="216" t="s">
        <v>14</v>
      </c>
      <c r="F818" s="177">
        <v>1539900</v>
      </c>
      <c r="G818" s="217">
        <v>1539900</v>
      </c>
      <c r="H818" s="171"/>
      <c r="I818" s="88">
        <f t="shared" si="61"/>
        <v>1539900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5">
        <v>7</v>
      </c>
      <c r="C819" s="109" t="s">
        <v>779</v>
      </c>
      <c r="D819" s="215" t="s">
        <v>49</v>
      </c>
      <c r="E819" s="216" t="s">
        <v>14</v>
      </c>
      <c r="F819" s="177">
        <v>23600</v>
      </c>
      <c r="G819" s="217">
        <v>26200</v>
      </c>
      <c r="H819" s="171"/>
      <c r="I819" s="88">
        <f t="shared" si="61"/>
        <v>26200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5">
        <v>8</v>
      </c>
      <c r="C820" s="109" t="s">
        <v>780</v>
      </c>
      <c r="D820" s="215" t="s">
        <v>49</v>
      </c>
      <c r="E820" s="216" t="s">
        <v>14</v>
      </c>
      <c r="F820" s="177">
        <v>20100</v>
      </c>
      <c r="G820" s="217">
        <v>22300</v>
      </c>
      <c r="H820" s="171"/>
      <c r="I820" s="88">
        <f t="shared" si="61"/>
        <v>22300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5">
        <v>9</v>
      </c>
      <c r="C821" s="109" t="s">
        <v>781</v>
      </c>
      <c r="D821" s="215" t="s">
        <v>49</v>
      </c>
      <c r="E821" s="216" t="s">
        <v>14</v>
      </c>
      <c r="F821" s="177">
        <v>23600</v>
      </c>
      <c r="G821" s="217">
        <v>26200</v>
      </c>
      <c r="H821" s="171"/>
      <c r="I821" s="88">
        <f t="shared" si="61"/>
        <v>26200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5">
        <v>10</v>
      </c>
      <c r="C822" s="109" t="s">
        <v>782</v>
      </c>
      <c r="D822" s="215" t="s">
        <v>49</v>
      </c>
      <c r="E822" s="216" t="s">
        <v>14</v>
      </c>
      <c r="F822" s="177">
        <v>23600</v>
      </c>
      <c r="G822" s="217">
        <v>26200</v>
      </c>
      <c r="H822" s="171"/>
      <c r="I822" s="88">
        <f t="shared" si="61"/>
        <v>26200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5">
        <v>11</v>
      </c>
      <c r="C823" s="109" t="s">
        <v>783</v>
      </c>
      <c r="D823" s="215" t="s">
        <v>49</v>
      </c>
      <c r="E823" s="216" t="s">
        <v>14</v>
      </c>
      <c r="F823" s="177">
        <v>58400</v>
      </c>
      <c r="G823" s="217">
        <v>58400</v>
      </c>
      <c r="H823" s="171"/>
      <c r="I823" s="88">
        <f t="shared" si="61"/>
        <v>58400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5">
        <v>12</v>
      </c>
      <c r="C824" s="109" t="s">
        <v>784</v>
      </c>
      <c r="D824" s="215" t="s">
        <v>49</v>
      </c>
      <c r="E824" s="216" t="s">
        <v>14</v>
      </c>
      <c r="F824" s="177">
        <v>43100</v>
      </c>
      <c r="G824" s="217">
        <v>45900</v>
      </c>
      <c r="H824" s="171"/>
      <c r="I824" s="88">
        <f t="shared" ref="I824:I876" si="67">IF($I$5=$G$4,G824,(IF($I$5=$F$4,F824,0)))</f>
        <v>45900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5">
        <v>13</v>
      </c>
      <c r="C825" s="109" t="s">
        <v>785</v>
      </c>
      <c r="D825" s="215" t="s">
        <v>49</v>
      </c>
      <c r="E825" s="216" t="s">
        <v>14</v>
      </c>
      <c r="F825" s="177">
        <v>58400</v>
      </c>
      <c r="G825" s="217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5">
        <v>14</v>
      </c>
      <c r="C826" s="109" t="s">
        <v>786</v>
      </c>
      <c r="D826" s="215" t="s">
        <v>49</v>
      </c>
      <c r="E826" s="216" t="s">
        <v>14</v>
      </c>
      <c r="F826" s="177">
        <v>58400</v>
      </c>
      <c r="G826" s="217">
        <v>58400</v>
      </c>
      <c r="H826" s="171"/>
      <c r="I826" s="88">
        <f t="shared" si="67"/>
        <v>58400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5">
        <v>15</v>
      </c>
      <c r="C827" s="109" t="s">
        <v>787</v>
      </c>
      <c r="D827" s="215" t="s">
        <v>49</v>
      </c>
      <c r="E827" s="216" t="s">
        <v>14</v>
      </c>
      <c r="F827" s="177">
        <v>43100</v>
      </c>
      <c r="G827" s="217">
        <v>45900</v>
      </c>
      <c r="H827" s="171"/>
      <c r="I827" s="88">
        <f t="shared" si="67"/>
        <v>45900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5">
        <v>16</v>
      </c>
      <c r="C828" s="109" t="s">
        <v>788</v>
      </c>
      <c r="D828" s="215" t="s">
        <v>49</v>
      </c>
      <c r="E828" s="216" t="s">
        <v>14</v>
      </c>
      <c r="F828" s="177">
        <v>43100</v>
      </c>
      <c r="G828" s="217">
        <v>43100</v>
      </c>
      <c r="H828" s="171"/>
      <c r="I828" s="88">
        <f t="shared" si="67"/>
        <v>43100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5">
        <v>17</v>
      </c>
      <c r="C829" s="109" t="s">
        <v>789</v>
      </c>
      <c r="D829" s="215" t="s">
        <v>49</v>
      </c>
      <c r="E829" s="216" t="s">
        <v>14</v>
      </c>
      <c r="F829" s="177">
        <v>51600</v>
      </c>
      <c r="G829" s="217">
        <v>57400</v>
      </c>
      <c r="H829" s="171"/>
      <c r="I829" s="88">
        <f t="shared" si="67"/>
        <v>57400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5">
        <v>18</v>
      </c>
      <c r="C830" s="109" t="s">
        <v>790</v>
      </c>
      <c r="D830" s="215" t="s">
        <v>49</v>
      </c>
      <c r="E830" s="216" t="s">
        <v>14</v>
      </c>
      <c r="F830" s="177">
        <v>43100</v>
      </c>
      <c r="G830" s="217">
        <v>45900</v>
      </c>
      <c r="H830" s="171"/>
      <c r="I830" s="88">
        <f t="shared" si="67"/>
        <v>45900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5">
        <v>19</v>
      </c>
      <c r="C831" s="109" t="s">
        <v>791</v>
      </c>
      <c r="D831" s="215" t="s">
        <v>49</v>
      </c>
      <c r="E831" s="216" t="s">
        <v>14</v>
      </c>
      <c r="F831" s="177">
        <v>3843100</v>
      </c>
      <c r="G831" s="217">
        <v>3843100</v>
      </c>
      <c r="H831" s="171"/>
      <c r="I831" s="88">
        <f t="shared" si="67"/>
        <v>3843100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5">
        <v>20</v>
      </c>
      <c r="C832" s="109" t="s">
        <v>792</v>
      </c>
      <c r="D832" s="215" t="s">
        <v>49</v>
      </c>
      <c r="E832" s="216" t="s">
        <v>14</v>
      </c>
      <c r="F832" s="177">
        <v>31300</v>
      </c>
      <c r="G832" s="217">
        <v>39700</v>
      </c>
      <c r="H832" s="171"/>
      <c r="I832" s="88">
        <f t="shared" si="67"/>
        <v>39700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5">
        <v>21</v>
      </c>
      <c r="C833" s="109" t="s">
        <v>793</v>
      </c>
      <c r="D833" s="215" t="s">
        <v>49</v>
      </c>
      <c r="E833" s="216" t="s">
        <v>14</v>
      </c>
      <c r="F833" s="177">
        <v>45600</v>
      </c>
      <c r="G833" s="217">
        <v>58000</v>
      </c>
      <c r="H833" s="171"/>
      <c r="I833" s="88">
        <f t="shared" si="67"/>
        <v>58000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5">
        <v>22</v>
      </c>
      <c r="C834" s="109" t="s">
        <v>794</v>
      </c>
      <c r="D834" s="215" t="s">
        <v>49</v>
      </c>
      <c r="E834" s="216" t="s">
        <v>14</v>
      </c>
      <c r="F834" s="177">
        <v>31300</v>
      </c>
      <c r="G834" s="217">
        <v>31300</v>
      </c>
      <c r="H834" s="171"/>
      <c r="I834" s="88">
        <f t="shared" si="67"/>
        <v>31300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5">
        <v>23</v>
      </c>
      <c r="C835" s="109" t="s">
        <v>795</v>
      </c>
      <c r="D835" s="215" t="s">
        <v>49</v>
      </c>
      <c r="E835" s="216" t="s">
        <v>14</v>
      </c>
      <c r="F835" s="177">
        <v>45600</v>
      </c>
      <c r="G835" s="217">
        <v>45600</v>
      </c>
      <c r="H835" s="171"/>
      <c r="I835" s="88">
        <f t="shared" si="67"/>
        <v>45600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5">
        <v>24</v>
      </c>
      <c r="C836" s="109" t="s">
        <v>796</v>
      </c>
      <c r="D836" s="215" t="s">
        <v>49</v>
      </c>
      <c r="E836" s="216" t="s">
        <v>14</v>
      </c>
      <c r="F836" s="177">
        <v>31200</v>
      </c>
      <c r="G836" s="217">
        <v>36600</v>
      </c>
      <c r="H836" s="171"/>
      <c r="I836" s="88">
        <f t="shared" si="67"/>
        <v>36600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5">
        <v>25</v>
      </c>
      <c r="C837" s="109" t="s">
        <v>797</v>
      </c>
      <c r="D837" s="215" t="s">
        <v>49</v>
      </c>
      <c r="E837" s="216" t="s">
        <v>14</v>
      </c>
      <c r="F837" s="177">
        <v>31200</v>
      </c>
      <c r="G837" s="217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5">
        <v>26</v>
      </c>
      <c r="C838" s="109" t="s">
        <v>798</v>
      </c>
      <c r="D838" s="215" t="s">
        <v>49</v>
      </c>
      <c r="E838" s="216" t="s">
        <v>14</v>
      </c>
      <c r="F838" s="177">
        <v>31200</v>
      </c>
      <c r="G838" s="217">
        <v>36600</v>
      </c>
      <c r="H838" s="171"/>
      <c r="I838" s="88">
        <f t="shared" si="67"/>
        <v>36600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5">
        <v>27</v>
      </c>
      <c r="C839" s="109" t="s">
        <v>799</v>
      </c>
      <c r="D839" s="215" t="s">
        <v>49</v>
      </c>
      <c r="E839" s="216" t="s">
        <v>14</v>
      </c>
      <c r="F839" s="177">
        <v>42100</v>
      </c>
      <c r="G839" s="217">
        <v>50900</v>
      </c>
      <c r="H839" s="171"/>
      <c r="I839" s="88">
        <f t="shared" si="67"/>
        <v>50900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5">
        <v>28</v>
      </c>
      <c r="C840" s="109" t="s">
        <v>800</v>
      </c>
      <c r="D840" s="215" t="s">
        <v>49</v>
      </c>
      <c r="E840" s="216" t="s">
        <v>14</v>
      </c>
      <c r="F840" s="177">
        <v>42100</v>
      </c>
      <c r="G840" s="217">
        <v>50900</v>
      </c>
      <c r="H840" s="171"/>
      <c r="I840" s="88">
        <f t="shared" si="67"/>
        <v>50900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5">
        <v>29</v>
      </c>
      <c r="C841" s="109" t="s">
        <v>801</v>
      </c>
      <c r="D841" s="215" t="s">
        <v>49</v>
      </c>
      <c r="E841" s="216" t="s">
        <v>14</v>
      </c>
      <c r="F841" s="177">
        <v>38100</v>
      </c>
      <c r="G841" s="217">
        <v>50900</v>
      </c>
      <c r="H841" s="171"/>
      <c r="I841" s="88">
        <f t="shared" si="67"/>
        <v>50900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5">
        <v>30</v>
      </c>
      <c r="C842" s="109" t="s">
        <v>802</v>
      </c>
      <c r="D842" s="215" t="s">
        <v>49</v>
      </c>
      <c r="E842" s="216" t="s">
        <v>14</v>
      </c>
      <c r="F842" s="177">
        <v>123900</v>
      </c>
      <c r="G842" s="217">
        <v>142600</v>
      </c>
      <c r="H842" s="171"/>
      <c r="I842" s="88">
        <f t="shared" si="67"/>
        <v>142600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5">
        <v>31</v>
      </c>
      <c r="C843" s="109" t="s">
        <v>803</v>
      </c>
      <c r="D843" s="215" t="s">
        <v>49</v>
      </c>
      <c r="E843" s="216" t="s">
        <v>14</v>
      </c>
      <c r="F843" s="177">
        <v>123900</v>
      </c>
      <c r="G843" s="217">
        <v>142600</v>
      </c>
      <c r="H843" s="171"/>
      <c r="I843" s="88">
        <f t="shared" si="67"/>
        <v>142600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5">
        <v>32</v>
      </c>
      <c r="C844" s="109" t="s">
        <v>804</v>
      </c>
      <c r="D844" s="215" t="s">
        <v>49</v>
      </c>
      <c r="E844" s="216" t="s">
        <v>14</v>
      </c>
      <c r="F844" s="177">
        <v>45900</v>
      </c>
      <c r="G844" s="217">
        <v>54400</v>
      </c>
      <c r="H844" s="171"/>
      <c r="I844" s="88">
        <f t="shared" si="67"/>
        <v>54400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5">
        <v>33</v>
      </c>
      <c r="C845" s="109" t="s">
        <v>805</v>
      </c>
      <c r="D845" s="215" t="s">
        <v>49</v>
      </c>
      <c r="E845" s="216" t="s">
        <v>14</v>
      </c>
      <c r="F845" s="177">
        <v>35800</v>
      </c>
      <c r="G845" s="217">
        <v>50700</v>
      </c>
      <c r="H845" s="171"/>
      <c r="I845" s="88">
        <f t="shared" si="67"/>
        <v>50700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5">
        <v>34</v>
      </c>
      <c r="C846" s="109" t="s">
        <v>806</v>
      </c>
      <c r="D846" s="215" t="s">
        <v>49</v>
      </c>
      <c r="E846" s="216" t="s">
        <v>14</v>
      </c>
      <c r="F846" s="177">
        <v>42600</v>
      </c>
      <c r="G846" s="217">
        <v>50700</v>
      </c>
      <c r="H846" s="171"/>
      <c r="I846" s="88">
        <f t="shared" si="67"/>
        <v>50700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5">
        <v>35</v>
      </c>
      <c r="C847" s="109" t="s">
        <v>807</v>
      </c>
      <c r="D847" s="215" t="s">
        <v>49</v>
      </c>
      <c r="E847" s="216" t="s">
        <v>14</v>
      </c>
      <c r="F847" s="177">
        <v>762100</v>
      </c>
      <c r="G847" s="217">
        <v>762100</v>
      </c>
      <c r="H847" s="171"/>
      <c r="I847" s="88">
        <f t="shared" si="67"/>
        <v>762100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5">
        <v>36</v>
      </c>
      <c r="C848" s="109" t="s">
        <v>299</v>
      </c>
      <c r="D848" s="215" t="s">
        <v>49</v>
      </c>
      <c r="E848" s="216" t="s">
        <v>14</v>
      </c>
      <c r="F848" s="177">
        <v>10600</v>
      </c>
      <c r="G848" s="217">
        <v>11800</v>
      </c>
      <c r="H848" s="171"/>
      <c r="I848" s="88">
        <f t="shared" si="67"/>
        <v>11800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5">
        <v>38</v>
      </c>
      <c r="C849" s="109" t="s">
        <v>1212</v>
      </c>
      <c r="D849" s="215" t="s">
        <v>49</v>
      </c>
      <c r="E849" s="216" t="s">
        <v>14</v>
      </c>
      <c r="F849" s="177">
        <v>614700</v>
      </c>
      <c r="G849" s="217">
        <v>614700</v>
      </c>
      <c r="H849" s="171"/>
      <c r="I849" s="88">
        <f t="shared" si="67"/>
        <v>614700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5">
        <v>39</v>
      </c>
      <c r="C850" s="109" t="s">
        <v>1213</v>
      </c>
      <c r="D850" s="215" t="s">
        <v>49</v>
      </c>
      <c r="E850" s="216" t="s">
        <v>14</v>
      </c>
      <c r="F850" s="177">
        <v>829000</v>
      </c>
      <c r="G850" s="217">
        <v>829000</v>
      </c>
      <c r="H850" s="171"/>
      <c r="I850" s="88">
        <f t="shared" si="67"/>
        <v>829000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5">
        <v>41</v>
      </c>
      <c r="C851" s="109" t="s">
        <v>1059</v>
      </c>
      <c r="D851" s="215" t="s">
        <v>49</v>
      </c>
      <c r="E851" s="216" t="s">
        <v>14</v>
      </c>
      <c r="F851" s="177">
        <v>179200</v>
      </c>
      <c r="G851" s="217">
        <v>179200</v>
      </c>
      <c r="H851" s="171"/>
      <c r="I851" s="88">
        <f t="shared" si="67"/>
        <v>179200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5">
        <v>42</v>
      </c>
      <c r="C852" s="109" t="s">
        <v>1060</v>
      </c>
      <c r="D852" s="215" t="s">
        <v>49</v>
      </c>
      <c r="E852" s="216" t="s">
        <v>476</v>
      </c>
      <c r="F852" s="177">
        <v>14370.766666666666</v>
      </c>
      <c r="G852" s="217">
        <v>14370.766666666666</v>
      </c>
      <c r="H852" s="171"/>
      <c r="I852" s="88">
        <f t="shared" si="67"/>
        <v>14370.766666666666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5"/>
      <c r="C853" s="109"/>
      <c r="D853" s="215" t="s">
        <v>50</v>
      </c>
      <c r="E853" s="216"/>
      <c r="F853" s="177">
        <v>0</v>
      </c>
      <c r="G853" s="217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5" t="s">
        <v>1070</v>
      </c>
      <c r="C854" s="109" t="s">
        <v>1215</v>
      </c>
      <c r="D854" s="215" t="s">
        <v>50</v>
      </c>
      <c r="E854" s="216"/>
      <c r="F854" s="177">
        <v>0</v>
      </c>
      <c r="G854" s="217"/>
      <c r="H854" s="171"/>
      <c r="I854" s="88">
        <f t="shared" si="67"/>
        <v>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5">
        <v>1</v>
      </c>
      <c r="C855" s="109" t="s">
        <v>1216</v>
      </c>
      <c r="D855" s="215" t="s">
        <v>49</v>
      </c>
      <c r="E855" s="216" t="s">
        <v>14</v>
      </c>
      <c r="F855" s="177">
        <v>1568200</v>
      </c>
      <c r="G855" s="217">
        <v>1568200</v>
      </c>
      <c r="H855" s="171"/>
      <c r="I855" s="88">
        <f t="shared" si="67"/>
        <v>1568200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5">
        <v>2</v>
      </c>
      <c r="C856" s="109" t="s">
        <v>1217</v>
      </c>
      <c r="D856" s="215" t="s">
        <v>49</v>
      </c>
      <c r="E856" s="216" t="s">
        <v>14</v>
      </c>
      <c r="F856" s="177">
        <v>3467100</v>
      </c>
      <c r="G856" s="217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5">
        <v>3</v>
      </c>
      <c r="C857" s="109" t="s">
        <v>1218</v>
      </c>
      <c r="D857" s="215" t="s">
        <v>49</v>
      </c>
      <c r="E857" s="216" t="s">
        <v>14</v>
      </c>
      <c r="F857" s="177">
        <v>3467100</v>
      </c>
      <c r="G857" s="217">
        <v>3467100</v>
      </c>
      <c r="H857" s="171"/>
      <c r="I857" s="88">
        <f t="shared" si="67"/>
        <v>3467100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5">
        <v>4</v>
      </c>
      <c r="C858" s="109" t="s">
        <v>1219</v>
      </c>
      <c r="D858" s="215" t="s">
        <v>49</v>
      </c>
      <c r="E858" s="216" t="s">
        <v>14</v>
      </c>
      <c r="F858" s="177">
        <v>1515700</v>
      </c>
      <c r="G858" s="217">
        <v>1515700</v>
      </c>
      <c r="H858" s="171"/>
      <c r="I858" s="88">
        <f t="shared" si="67"/>
        <v>1515700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5"/>
      <c r="C859" s="109"/>
      <c r="D859" s="215"/>
      <c r="E859" s="216"/>
      <c r="F859" s="177">
        <v>0</v>
      </c>
      <c r="G859" s="217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5" t="s">
        <v>1070</v>
      </c>
      <c r="C860" s="109" t="s">
        <v>808</v>
      </c>
      <c r="D860" s="215" t="s">
        <v>50</v>
      </c>
      <c r="E860" s="216"/>
      <c r="F860" s="177">
        <v>0</v>
      </c>
      <c r="G860" s="217"/>
      <c r="H860" s="171"/>
      <c r="I860" s="88">
        <f t="shared" si="67"/>
        <v>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5">
        <v>1</v>
      </c>
      <c r="C861" s="109" t="s">
        <v>809</v>
      </c>
      <c r="D861" s="215" t="s">
        <v>49</v>
      </c>
      <c r="E861" s="216" t="s">
        <v>300</v>
      </c>
      <c r="F861" s="177">
        <v>475700</v>
      </c>
      <c r="G861" s="217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5">
        <v>2</v>
      </c>
      <c r="C862" s="109" t="s">
        <v>301</v>
      </c>
      <c r="D862" s="215" t="s">
        <v>49</v>
      </c>
      <c r="E862" s="216" t="s">
        <v>300</v>
      </c>
      <c r="F862" s="177">
        <v>475700</v>
      </c>
      <c r="G862" s="217">
        <v>475700</v>
      </c>
      <c r="H862" s="171"/>
      <c r="I862" s="88">
        <f t="shared" si="67"/>
        <v>475700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5">
        <v>3</v>
      </c>
      <c r="C863" s="109" t="s">
        <v>302</v>
      </c>
      <c r="D863" s="215" t="s">
        <v>49</v>
      </c>
      <c r="E863" s="216" t="s">
        <v>300</v>
      </c>
      <c r="F863" s="177">
        <v>371300</v>
      </c>
      <c r="G863" s="217">
        <v>371300</v>
      </c>
      <c r="H863" s="171"/>
      <c r="I863" s="88">
        <f t="shared" si="67"/>
        <v>371300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5">
        <v>4</v>
      </c>
      <c r="C864" s="109" t="s">
        <v>303</v>
      </c>
      <c r="D864" s="215" t="s">
        <v>49</v>
      </c>
      <c r="E864" s="216" t="s">
        <v>300</v>
      </c>
      <c r="F864" s="177">
        <v>351700</v>
      </c>
      <c r="G864" s="217">
        <v>351700</v>
      </c>
      <c r="H864" s="171"/>
      <c r="I864" s="88">
        <f t="shared" si="67"/>
        <v>351700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5">
        <v>5</v>
      </c>
      <c r="C865" s="109" t="s">
        <v>304</v>
      </c>
      <c r="D865" s="215" t="s">
        <v>49</v>
      </c>
      <c r="E865" s="216" t="s">
        <v>300</v>
      </c>
      <c r="F865" s="177">
        <v>300100</v>
      </c>
      <c r="G865" s="217">
        <v>300100</v>
      </c>
      <c r="H865" s="171"/>
      <c r="I865" s="88">
        <f t="shared" si="67"/>
        <v>300100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5">
        <v>6</v>
      </c>
      <c r="C866" s="109" t="s">
        <v>305</v>
      </c>
      <c r="D866" s="215" t="s">
        <v>49</v>
      </c>
      <c r="E866" s="216" t="s">
        <v>300</v>
      </c>
      <c r="F866" s="177">
        <v>290900</v>
      </c>
      <c r="G866" s="217">
        <v>290900</v>
      </c>
      <c r="H866" s="171"/>
      <c r="I866" s="88">
        <f t="shared" si="67"/>
        <v>290900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5">
        <v>7</v>
      </c>
      <c r="C867" s="109" t="s">
        <v>306</v>
      </c>
      <c r="D867" s="215" t="s">
        <v>49</v>
      </c>
      <c r="E867" s="216" t="s">
        <v>300</v>
      </c>
      <c r="F867" s="177">
        <v>290600</v>
      </c>
      <c r="G867" s="217">
        <v>290600</v>
      </c>
      <c r="H867" s="171"/>
      <c r="I867" s="88">
        <f>IF($I$5=$G$4,G867,(IF($I$5=$F$4,F867,0)))</f>
        <v>290600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5">
        <v>8</v>
      </c>
      <c r="C868" s="109" t="s">
        <v>307</v>
      </c>
      <c r="D868" s="215" t="s">
        <v>49</v>
      </c>
      <c r="E868" s="216" t="s">
        <v>300</v>
      </c>
      <c r="F868" s="177">
        <v>247000</v>
      </c>
      <c r="G868" s="217">
        <v>247000</v>
      </c>
      <c r="H868" s="171"/>
      <c r="I868" s="88">
        <f t="shared" si="67"/>
        <v>247000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5">
        <v>9</v>
      </c>
      <c r="C869" s="109" t="s">
        <v>308</v>
      </c>
      <c r="D869" s="215" t="s">
        <v>49</v>
      </c>
      <c r="E869" s="216" t="s">
        <v>300</v>
      </c>
      <c r="F869" s="177">
        <v>276000</v>
      </c>
      <c r="G869" s="217">
        <v>276000</v>
      </c>
      <c r="H869" s="171"/>
      <c r="I869" s="88">
        <f t="shared" si="67"/>
        <v>276000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5">
        <v>10</v>
      </c>
      <c r="C870" s="109" t="s">
        <v>309</v>
      </c>
      <c r="D870" s="215" t="s">
        <v>49</v>
      </c>
      <c r="E870" s="216" t="s">
        <v>300</v>
      </c>
      <c r="F870" s="177">
        <v>268100</v>
      </c>
      <c r="G870" s="217">
        <v>268100</v>
      </c>
      <c r="H870" s="171"/>
      <c r="I870" s="88">
        <f t="shared" si="67"/>
        <v>268100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5">
        <v>11</v>
      </c>
      <c r="C871" s="109" t="s">
        <v>310</v>
      </c>
      <c r="D871" s="215" t="s">
        <v>49</v>
      </c>
      <c r="E871" s="216" t="s">
        <v>300</v>
      </c>
      <c r="F871" s="177">
        <v>222400</v>
      </c>
      <c r="G871" s="217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5">
        <v>12</v>
      </c>
      <c r="C872" s="109" t="s">
        <v>311</v>
      </c>
      <c r="D872" s="215" t="s">
        <v>49</v>
      </c>
      <c r="E872" s="216" t="s">
        <v>300</v>
      </c>
      <c r="F872" s="177">
        <v>222400</v>
      </c>
      <c r="G872" s="217">
        <v>222400</v>
      </c>
      <c r="H872" s="171"/>
      <c r="I872" s="88">
        <f t="shared" si="67"/>
        <v>222400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5">
        <v>13</v>
      </c>
      <c r="C873" s="109" t="s">
        <v>312</v>
      </c>
      <c r="D873" s="215" t="s">
        <v>49</v>
      </c>
      <c r="E873" s="216" t="s">
        <v>300</v>
      </c>
      <c r="F873" s="177">
        <v>197300</v>
      </c>
      <c r="G873" s="217">
        <v>197300</v>
      </c>
      <c r="H873" s="171"/>
      <c r="I873" s="88">
        <f t="shared" si="67"/>
        <v>197300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5">
        <v>14</v>
      </c>
      <c r="C874" s="109" t="s">
        <v>313</v>
      </c>
      <c r="D874" s="215" t="s">
        <v>49</v>
      </c>
      <c r="E874" s="216" t="s">
        <v>300</v>
      </c>
      <c r="F874" s="177">
        <v>149200</v>
      </c>
      <c r="G874" s="217">
        <v>149200</v>
      </c>
      <c r="H874" s="171"/>
      <c r="I874" s="88">
        <f t="shared" si="67"/>
        <v>149200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5">
        <v>15</v>
      </c>
      <c r="C875" s="109" t="s">
        <v>314</v>
      </c>
      <c r="D875" s="215" t="s">
        <v>49</v>
      </c>
      <c r="E875" s="216" t="s">
        <v>300</v>
      </c>
      <c r="F875" s="177">
        <v>390200</v>
      </c>
      <c r="G875" s="217">
        <v>390200</v>
      </c>
      <c r="H875" s="171"/>
      <c r="I875" s="88">
        <f t="shared" si="67"/>
        <v>390200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5">
        <v>16</v>
      </c>
      <c r="C876" s="109" t="s">
        <v>316</v>
      </c>
      <c r="D876" s="215" t="s">
        <v>49</v>
      </c>
      <c r="E876" s="216" t="s">
        <v>300</v>
      </c>
      <c r="F876" s="177">
        <v>307600</v>
      </c>
      <c r="G876" s="217">
        <v>307600</v>
      </c>
      <c r="H876" s="171"/>
      <c r="I876" s="88">
        <f t="shared" si="67"/>
        <v>307600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5">
        <v>17</v>
      </c>
      <c r="C877" s="109" t="s">
        <v>318</v>
      </c>
      <c r="D877" s="215" t="s">
        <v>49</v>
      </c>
      <c r="E877" s="216" t="s">
        <v>300</v>
      </c>
      <c r="F877" s="177">
        <v>261600</v>
      </c>
      <c r="G877" s="217">
        <v>261600</v>
      </c>
      <c r="H877" s="171"/>
      <c r="I877" s="88">
        <f t="shared" ref="I877:I941" si="72">IF($I$5=$G$4,G877,(IF($I$5=$F$4,F877,0)))</f>
        <v>261600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5">
        <v>18</v>
      </c>
      <c r="C878" s="109" t="s">
        <v>320</v>
      </c>
      <c r="D878" s="215" t="s">
        <v>49</v>
      </c>
      <c r="E878" s="216" t="s">
        <v>300</v>
      </c>
      <c r="F878" s="177">
        <v>198700</v>
      </c>
      <c r="G878" s="217">
        <v>198700</v>
      </c>
      <c r="H878" s="171"/>
      <c r="I878" s="88">
        <f t="shared" si="72"/>
        <v>198700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5">
        <v>19</v>
      </c>
      <c r="C879" s="109" t="s">
        <v>315</v>
      </c>
      <c r="D879" s="215" t="s">
        <v>49</v>
      </c>
      <c r="E879" s="216" t="s">
        <v>300</v>
      </c>
      <c r="F879" s="177">
        <v>272600</v>
      </c>
      <c r="G879" s="217">
        <v>272600</v>
      </c>
      <c r="H879" s="171"/>
      <c r="I879" s="88">
        <f t="shared" si="72"/>
        <v>272600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5">
        <v>20</v>
      </c>
      <c r="C880" s="109" t="s">
        <v>317</v>
      </c>
      <c r="D880" s="215" t="s">
        <v>49</v>
      </c>
      <c r="E880" s="216" t="s">
        <v>300</v>
      </c>
      <c r="F880" s="177">
        <v>243400</v>
      </c>
      <c r="G880" s="217">
        <v>243400</v>
      </c>
      <c r="H880" s="171"/>
      <c r="I880" s="88">
        <f t="shared" si="72"/>
        <v>243400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5">
        <v>21</v>
      </c>
      <c r="C881" s="109" t="s">
        <v>319</v>
      </c>
      <c r="D881" s="215" t="s">
        <v>49</v>
      </c>
      <c r="E881" s="216" t="s">
        <v>300</v>
      </c>
      <c r="F881" s="177">
        <v>179300</v>
      </c>
      <c r="G881" s="217">
        <v>179300</v>
      </c>
      <c r="H881" s="171"/>
      <c r="I881" s="88">
        <f t="shared" si="72"/>
        <v>179300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5">
        <v>22</v>
      </c>
      <c r="C882" s="109" t="s">
        <v>321</v>
      </c>
      <c r="D882" s="215" t="s">
        <v>49</v>
      </c>
      <c r="E882" s="216" t="s">
        <v>300</v>
      </c>
      <c r="F882" s="177">
        <v>151900</v>
      </c>
      <c r="G882" s="217">
        <v>151900</v>
      </c>
      <c r="H882" s="171"/>
      <c r="I882" s="88">
        <f t="shared" si="72"/>
        <v>151900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5">
        <v>23</v>
      </c>
      <c r="C883" s="109" t="s">
        <v>810</v>
      </c>
      <c r="D883" s="215" t="s">
        <v>49</v>
      </c>
      <c r="E883" s="216" t="s">
        <v>300</v>
      </c>
      <c r="F883" s="177">
        <v>136485.10978061482</v>
      </c>
      <c r="G883" s="217">
        <v>136485.10978061482</v>
      </c>
      <c r="H883" s="171"/>
      <c r="I883" s="88">
        <f t="shared" si="72"/>
        <v>136485.10978061482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5">
        <v>24</v>
      </c>
      <c r="C884" s="109" t="s">
        <v>811</v>
      </c>
      <c r="D884" s="215" t="s">
        <v>49</v>
      </c>
      <c r="E884" s="216" t="s">
        <v>300</v>
      </c>
      <c r="F884" s="177">
        <v>125481.16630030893</v>
      </c>
      <c r="G884" s="217">
        <v>125481.16630030893</v>
      </c>
      <c r="H884" s="171"/>
      <c r="I884" s="88">
        <f t="shared" si="72"/>
        <v>125481.16630030893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5">
        <v>25</v>
      </c>
      <c r="C885" s="109" t="s">
        <v>479</v>
      </c>
      <c r="D885" s="215" t="s">
        <v>49</v>
      </c>
      <c r="E885" s="216" t="s">
        <v>300</v>
      </c>
      <c r="F885" s="177">
        <v>115200</v>
      </c>
      <c r="G885" s="217">
        <v>115200</v>
      </c>
      <c r="H885" s="171"/>
      <c r="I885" s="88">
        <f t="shared" si="72"/>
        <v>115200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5">
        <v>26</v>
      </c>
      <c r="C886" s="109" t="s">
        <v>480</v>
      </c>
      <c r="D886" s="215" t="s">
        <v>49</v>
      </c>
      <c r="E886" s="216" t="s">
        <v>300</v>
      </c>
      <c r="F886" s="177">
        <v>115000</v>
      </c>
      <c r="G886" s="217">
        <v>115000</v>
      </c>
      <c r="H886" s="171"/>
      <c r="I886" s="88">
        <f t="shared" si="72"/>
        <v>115000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5">
        <v>27</v>
      </c>
      <c r="C887" s="109" t="s">
        <v>481</v>
      </c>
      <c r="D887" s="215" t="s">
        <v>49</v>
      </c>
      <c r="E887" s="216" t="s">
        <v>300</v>
      </c>
      <c r="F887" s="177">
        <v>101800</v>
      </c>
      <c r="G887" s="217">
        <v>101800</v>
      </c>
      <c r="H887" s="171"/>
      <c r="I887" s="88">
        <f t="shared" si="72"/>
        <v>101800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5">
        <v>28</v>
      </c>
      <c r="C888" s="109" t="s">
        <v>322</v>
      </c>
      <c r="D888" s="215" t="s">
        <v>49</v>
      </c>
      <c r="E888" s="216" t="s">
        <v>300</v>
      </c>
      <c r="F888" s="177">
        <v>523270.00000000006</v>
      </c>
      <c r="G888" s="217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5">
        <v>29</v>
      </c>
      <c r="C889" s="109" t="s">
        <v>323</v>
      </c>
      <c r="D889" s="215" t="s">
        <v>49</v>
      </c>
      <c r="E889" s="216" t="s">
        <v>300</v>
      </c>
      <c r="F889" s="177">
        <v>523270.00000000006</v>
      </c>
      <c r="G889" s="217">
        <v>523270.00000000006</v>
      </c>
      <c r="H889" s="171"/>
      <c r="I889" s="88">
        <f t="shared" si="72"/>
        <v>523270.00000000006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5">
        <v>30</v>
      </c>
      <c r="C890" s="109" t="s">
        <v>324</v>
      </c>
      <c r="D890" s="215" t="s">
        <v>49</v>
      </c>
      <c r="E890" s="216" t="s">
        <v>300</v>
      </c>
      <c r="F890" s="177">
        <v>408430.00000000006</v>
      </c>
      <c r="G890" s="217">
        <v>408430.00000000006</v>
      </c>
      <c r="H890" s="171"/>
      <c r="I890" s="88">
        <f t="shared" si="72"/>
        <v>408430.00000000006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5">
        <v>31</v>
      </c>
      <c r="C891" s="109" t="s">
        <v>325</v>
      </c>
      <c r="D891" s="215" t="s">
        <v>49</v>
      </c>
      <c r="E891" s="216" t="s">
        <v>300</v>
      </c>
      <c r="F891" s="177">
        <v>386870.00000000006</v>
      </c>
      <c r="G891" s="217">
        <v>386870.00000000006</v>
      </c>
      <c r="H891" s="171"/>
      <c r="I891" s="88">
        <f t="shared" si="72"/>
        <v>386870.00000000006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5">
        <v>32</v>
      </c>
      <c r="C892" s="109" t="s">
        <v>326</v>
      </c>
      <c r="D892" s="215" t="s">
        <v>49</v>
      </c>
      <c r="E892" s="216" t="s">
        <v>300</v>
      </c>
      <c r="F892" s="177">
        <v>330110</v>
      </c>
      <c r="G892" s="217">
        <v>330110</v>
      </c>
      <c r="H892" s="171"/>
      <c r="I892" s="88">
        <f t="shared" si="72"/>
        <v>330110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5">
        <v>33</v>
      </c>
      <c r="C893" s="109" t="s">
        <v>327</v>
      </c>
      <c r="D893" s="215" t="s">
        <v>49</v>
      </c>
      <c r="E893" s="216" t="s">
        <v>300</v>
      </c>
      <c r="F893" s="177">
        <v>319990</v>
      </c>
      <c r="G893" s="217">
        <v>319990</v>
      </c>
      <c r="H893" s="171"/>
      <c r="I893" s="88">
        <f t="shared" si="72"/>
        <v>319990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5">
        <v>34</v>
      </c>
      <c r="C894" s="109" t="s">
        <v>328</v>
      </c>
      <c r="D894" s="215" t="s">
        <v>49</v>
      </c>
      <c r="E894" s="216" t="s">
        <v>300</v>
      </c>
      <c r="F894" s="177">
        <v>319660</v>
      </c>
      <c r="G894" s="217">
        <v>319660</v>
      </c>
      <c r="H894" s="171"/>
      <c r="I894" s="88">
        <f t="shared" si="72"/>
        <v>319660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5">
        <v>35</v>
      </c>
      <c r="C895" s="109" t="s">
        <v>329</v>
      </c>
      <c r="D895" s="215" t="s">
        <v>49</v>
      </c>
      <c r="E895" s="216" t="s">
        <v>300</v>
      </c>
      <c r="F895" s="177">
        <v>271700</v>
      </c>
      <c r="G895" s="217">
        <v>271700</v>
      </c>
      <c r="H895" s="171"/>
      <c r="I895" s="88">
        <f t="shared" si="72"/>
        <v>271700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5">
        <v>36</v>
      </c>
      <c r="C896" s="109" t="s">
        <v>330</v>
      </c>
      <c r="D896" s="215" t="s">
        <v>49</v>
      </c>
      <c r="E896" s="216" t="s">
        <v>300</v>
      </c>
      <c r="F896" s="177">
        <v>303600</v>
      </c>
      <c r="G896" s="217">
        <v>303600</v>
      </c>
      <c r="H896" s="171"/>
      <c r="I896" s="88">
        <f t="shared" si="72"/>
        <v>303600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5">
        <v>37</v>
      </c>
      <c r="C897" s="109" t="s">
        <v>331</v>
      </c>
      <c r="D897" s="215" t="s">
        <v>49</v>
      </c>
      <c r="E897" s="216" t="s">
        <v>300</v>
      </c>
      <c r="F897" s="177">
        <v>294910</v>
      </c>
      <c r="G897" s="217">
        <v>294910</v>
      </c>
      <c r="H897" s="171"/>
      <c r="I897" s="88">
        <f t="shared" si="72"/>
        <v>294910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5">
        <v>38</v>
      </c>
      <c r="C898" s="109" t="s">
        <v>332</v>
      </c>
      <c r="D898" s="215" t="s">
        <v>49</v>
      </c>
      <c r="E898" s="216" t="s">
        <v>300</v>
      </c>
      <c r="F898" s="177">
        <v>244640.00000000003</v>
      </c>
      <c r="G898" s="217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5">
        <v>39</v>
      </c>
      <c r="C899" s="109" t="s">
        <v>333</v>
      </c>
      <c r="D899" s="215" t="s">
        <v>49</v>
      </c>
      <c r="E899" s="216" t="s">
        <v>300</v>
      </c>
      <c r="F899" s="177">
        <v>244640.00000000003</v>
      </c>
      <c r="G899" s="217">
        <v>244640.00000000003</v>
      </c>
      <c r="H899" s="171"/>
      <c r="I899" s="88">
        <f t="shared" si="72"/>
        <v>244640.00000000003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5">
        <v>40</v>
      </c>
      <c r="C900" s="109" t="s">
        <v>334</v>
      </c>
      <c r="D900" s="215" t="s">
        <v>49</v>
      </c>
      <c r="E900" s="216" t="s">
        <v>300</v>
      </c>
      <c r="F900" s="177">
        <v>217030.00000000003</v>
      </c>
      <c r="G900" s="217">
        <v>217030.00000000003</v>
      </c>
      <c r="H900" s="171"/>
      <c r="I900" s="88">
        <f t="shared" si="72"/>
        <v>217030.00000000003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5">
        <v>41</v>
      </c>
      <c r="C901" s="109" t="s">
        <v>335</v>
      </c>
      <c r="D901" s="215" t="s">
        <v>49</v>
      </c>
      <c r="E901" s="216" t="s">
        <v>300</v>
      </c>
      <c r="F901" s="177">
        <v>164120</v>
      </c>
      <c r="G901" s="217">
        <v>164120</v>
      </c>
      <c r="H901" s="171"/>
      <c r="I901" s="88">
        <f t="shared" si="72"/>
        <v>164120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5">
        <v>42</v>
      </c>
      <c r="C902" s="109" t="s">
        <v>336</v>
      </c>
      <c r="D902" s="215" t="s">
        <v>49</v>
      </c>
      <c r="E902" s="216" t="s">
        <v>300</v>
      </c>
      <c r="F902" s="177">
        <v>429220.00000000006</v>
      </c>
      <c r="G902" s="217">
        <v>429220.00000000006</v>
      </c>
      <c r="H902" s="171"/>
      <c r="I902" s="88">
        <f t="shared" si="72"/>
        <v>429220.00000000006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5">
        <v>43</v>
      </c>
      <c r="C903" s="109" t="s">
        <v>338</v>
      </c>
      <c r="D903" s="215" t="s">
        <v>49</v>
      </c>
      <c r="E903" s="216" t="s">
        <v>300</v>
      </c>
      <c r="F903" s="177">
        <v>338360</v>
      </c>
      <c r="G903" s="217">
        <v>338360</v>
      </c>
      <c r="H903" s="171"/>
      <c r="I903" s="88">
        <f t="shared" si="72"/>
        <v>338360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5">
        <v>44</v>
      </c>
      <c r="C904" s="109" t="s">
        <v>340</v>
      </c>
      <c r="D904" s="215" t="s">
        <v>49</v>
      </c>
      <c r="E904" s="216" t="s">
        <v>300</v>
      </c>
      <c r="F904" s="177">
        <v>287760</v>
      </c>
      <c r="G904" s="217">
        <v>287760</v>
      </c>
      <c r="H904" s="171"/>
      <c r="I904" s="88">
        <f t="shared" si="72"/>
        <v>287760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5">
        <v>45</v>
      </c>
      <c r="C905" s="109" t="s">
        <v>342</v>
      </c>
      <c r="D905" s="215" t="s">
        <v>49</v>
      </c>
      <c r="E905" s="216" t="s">
        <v>300</v>
      </c>
      <c r="F905" s="177">
        <v>218570.00000000003</v>
      </c>
      <c r="G905" s="217">
        <v>218570.00000000003</v>
      </c>
      <c r="H905" s="171"/>
      <c r="I905" s="88">
        <f t="shared" si="72"/>
        <v>218570.00000000003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5">
        <v>46</v>
      </c>
      <c r="C906" s="109" t="s">
        <v>337</v>
      </c>
      <c r="D906" s="215" t="s">
        <v>49</v>
      </c>
      <c r="E906" s="216" t="s">
        <v>300</v>
      </c>
      <c r="F906" s="177">
        <v>299860</v>
      </c>
      <c r="G906" s="217">
        <v>299860</v>
      </c>
      <c r="H906" s="171"/>
      <c r="I906" s="88">
        <f t="shared" si="72"/>
        <v>299860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5">
        <v>47</v>
      </c>
      <c r="C907" s="109" t="s">
        <v>339</v>
      </c>
      <c r="D907" s="215" t="s">
        <v>49</v>
      </c>
      <c r="E907" s="216" t="s">
        <v>300</v>
      </c>
      <c r="F907" s="177">
        <v>267740</v>
      </c>
      <c r="G907" s="217">
        <v>267740</v>
      </c>
      <c r="H907" s="171"/>
      <c r="I907" s="88">
        <f t="shared" si="72"/>
        <v>267740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5">
        <v>48</v>
      </c>
      <c r="C908" s="109" t="s">
        <v>341</v>
      </c>
      <c r="D908" s="215" t="s">
        <v>49</v>
      </c>
      <c r="E908" s="216" t="s">
        <v>300</v>
      </c>
      <c r="F908" s="177">
        <v>197230.00000000003</v>
      </c>
      <c r="G908" s="217">
        <v>197230.00000000003</v>
      </c>
      <c r="H908" s="171"/>
      <c r="I908" s="88">
        <f t="shared" si="72"/>
        <v>197230.00000000003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5">
        <v>49</v>
      </c>
      <c r="C909" s="109" t="s">
        <v>343</v>
      </c>
      <c r="D909" s="215" t="s">
        <v>49</v>
      </c>
      <c r="E909" s="216" t="s">
        <v>300</v>
      </c>
      <c r="F909" s="177">
        <v>167090</v>
      </c>
      <c r="G909" s="217">
        <v>167090</v>
      </c>
      <c r="H909" s="171"/>
      <c r="I909" s="88">
        <f t="shared" si="72"/>
        <v>167090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5">
        <v>50</v>
      </c>
      <c r="C910" s="109" t="s">
        <v>812</v>
      </c>
      <c r="D910" s="215" t="s">
        <v>49</v>
      </c>
      <c r="E910" s="216" t="s">
        <v>300</v>
      </c>
      <c r="F910" s="177">
        <v>150133.62075867632</v>
      </c>
      <c r="G910" s="217">
        <v>150133.62075867632</v>
      </c>
      <c r="H910" s="171"/>
      <c r="I910" s="88">
        <f t="shared" si="72"/>
        <v>150133.62075867632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5">
        <v>51</v>
      </c>
      <c r="C911" s="109" t="s">
        <v>813</v>
      </c>
      <c r="D911" s="215" t="s">
        <v>49</v>
      </c>
      <c r="E911" s="216" t="s">
        <v>300</v>
      </c>
      <c r="F911" s="177">
        <v>138029.28293033983</v>
      </c>
      <c r="G911" s="217">
        <v>138029.28293033983</v>
      </c>
      <c r="H911" s="171"/>
      <c r="I911" s="88">
        <f t="shared" si="72"/>
        <v>138029.28293033983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5">
        <v>52</v>
      </c>
      <c r="C912" s="109" t="s">
        <v>814</v>
      </c>
      <c r="D912" s="215" t="s">
        <v>49</v>
      </c>
      <c r="E912" s="216" t="s">
        <v>300</v>
      </c>
      <c r="F912" s="177">
        <v>126720.00000000001</v>
      </c>
      <c r="G912" s="217">
        <v>126720.00000000001</v>
      </c>
      <c r="H912" s="171"/>
      <c r="I912" s="88">
        <f t="shared" si="72"/>
        <v>126720.00000000001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5">
        <v>53</v>
      </c>
      <c r="C913" s="109" t="s">
        <v>815</v>
      </c>
      <c r="D913" s="215" t="s">
        <v>49</v>
      </c>
      <c r="E913" s="216" t="s">
        <v>300</v>
      </c>
      <c r="F913" s="177">
        <v>126500.00000000001</v>
      </c>
      <c r="G913" s="217">
        <v>126500.00000000001</v>
      </c>
      <c r="H913" s="171"/>
      <c r="I913" s="88">
        <f t="shared" si="72"/>
        <v>126500.00000000001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5">
        <v>54</v>
      </c>
      <c r="C914" s="109" t="s">
        <v>816</v>
      </c>
      <c r="D914" s="215" t="s">
        <v>49</v>
      </c>
      <c r="E914" s="216" t="s">
        <v>300</v>
      </c>
      <c r="F914" s="177">
        <v>111980.00000000001</v>
      </c>
      <c r="G914" s="217">
        <v>111980.00000000001</v>
      </c>
      <c r="H914" s="171"/>
      <c r="I914" s="88">
        <f t="shared" si="72"/>
        <v>111980.00000000001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5">
        <v>55</v>
      </c>
      <c r="C915" s="109" t="s">
        <v>1168</v>
      </c>
      <c r="D915" s="215" t="s">
        <v>49</v>
      </c>
      <c r="E915" s="216" t="s">
        <v>300</v>
      </c>
      <c r="F915" s="177">
        <v>662141.63144094404</v>
      </c>
      <c r="G915" s="217">
        <v>662141.63144094404</v>
      </c>
      <c r="H915" s="171"/>
      <c r="I915" s="88">
        <f t="shared" si="72"/>
        <v>662141.63144094404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5"/>
      <c r="C916" s="109"/>
      <c r="D916" s="215" t="s">
        <v>50</v>
      </c>
      <c r="E916" s="216"/>
      <c r="F916" s="177">
        <v>0</v>
      </c>
      <c r="G916" s="217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5" t="s">
        <v>1070</v>
      </c>
      <c r="C917" s="109" t="s">
        <v>817</v>
      </c>
      <c r="D917" s="215" t="s">
        <v>50</v>
      </c>
      <c r="E917" s="216"/>
      <c r="F917" s="177">
        <v>0</v>
      </c>
      <c r="G917" s="217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5">
        <v>1</v>
      </c>
      <c r="C918" s="109" t="s">
        <v>344</v>
      </c>
      <c r="D918" s="215" t="s">
        <v>49</v>
      </c>
      <c r="E918" s="216" t="s">
        <v>300</v>
      </c>
      <c r="F918" s="177">
        <v>285500</v>
      </c>
      <c r="G918" s="217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5">
        <v>2</v>
      </c>
      <c r="C919" s="109" t="s">
        <v>345</v>
      </c>
      <c r="D919" s="215" t="s">
        <v>49</v>
      </c>
      <c r="E919" s="216" t="s">
        <v>300</v>
      </c>
      <c r="F919" s="177">
        <v>240000</v>
      </c>
      <c r="G919" s="217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5">
        <v>3</v>
      </c>
      <c r="C920" s="109" t="s">
        <v>346</v>
      </c>
      <c r="D920" s="215" t="s">
        <v>49</v>
      </c>
      <c r="E920" s="216" t="s">
        <v>300</v>
      </c>
      <c r="F920" s="177">
        <v>220800</v>
      </c>
      <c r="G920" s="217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5">
        <v>4</v>
      </c>
      <c r="C921" s="109" t="s">
        <v>347</v>
      </c>
      <c r="D921" s="215" t="s">
        <v>49</v>
      </c>
      <c r="E921" s="216" t="s">
        <v>300</v>
      </c>
      <c r="F921" s="177">
        <v>164300</v>
      </c>
      <c r="G921" s="217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5">
        <v>5</v>
      </c>
      <c r="C922" s="109" t="s">
        <v>348</v>
      </c>
      <c r="D922" s="215" t="s">
        <v>49</v>
      </c>
      <c r="E922" s="216" t="s">
        <v>300</v>
      </c>
      <c r="F922" s="177">
        <v>111700</v>
      </c>
      <c r="G922" s="217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5">
        <v>6</v>
      </c>
      <c r="C923" s="109" t="s">
        <v>349</v>
      </c>
      <c r="D923" s="215" t="s">
        <v>49</v>
      </c>
      <c r="E923" s="216" t="s">
        <v>300</v>
      </c>
      <c r="F923" s="177">
        <v>223500</v>
      </c>
      <c r="G923" s="217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5">
        <v>7</v>
      </c>
      <c r="C924" s="109" t="s">
        <v>350</v>
      </c>
      <c r="D924" s="215" t="s">
        <v>49</v>
      </c>
      <c r="E924" s="216" t="s">
        <v>300</v>
      </c>
      <c r="F924" s="177">
        <v>179000</v>
      </c>
      <c r="G924" s="217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5"/>
      <c r="C925" s="109"/>
      <c r="D925" s="215" t="s">
        <v>50</v>
      </c>
      <c r="E925" s="216"/>
      <c r="F925" s="177">
        <v>0</v>
      </c>
      <c r="G925" s="217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5" t="s">
        <v>1070</v>
      </c>
      <c r="C926" s="109" t="s">
        <v>808</v>
      </c>
      <c r="D926" s="215" t="s">
        <v>50</v>
      </c>
      <c r="E926" s="216"/>
      <c r="F926" s="177">
        <v>0</v>
      </c>
      <c r="G926" s="217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5">
        <v>1</v>
      </c>
      <c r="C927" s="109" t="s">
        <v>1246</v>
      </c>
      <c r="D927" s="215" t="s">
        <v>49</v>
      </c>
      <c r="E927" s="216" t="s">
        <v>1145</v>
      </c>
      <c r="F927" s="177">
        <v>9514000</v>
      </c>
      <c r="G927" s="217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5">
        <v>2</v>
      </c>
      <c r="C928" s="109" t="s">
        <v>1247</v>
      </c>
      <c r="D928" s="215" t="s">
        <v>49</v>
      </c>
      <c r="E928" s="216" t="s">
        <v>1145</v>
      </c>
      <c r="F928" s="177">
        <v>9514000</v>
      </c>
      <c r="G928" s="217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5">
        <v>3</v>
      </c>
      <c r="C929" s="109" t="s">
        <v>1248</v>
      </c>
      <c r="D929" s="215" t="s">
        <v>49</v>
      </c>
      <c r="E929" s="216" t="s">
        <v>1145</v>
      </c>
      <c r="F929" s="177">
        <v>7426000</v>
      </c>
      <c r="G929" s="217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5">
        <v>4</v>
      </c>
      <c r="C930" s="109" t="s">
        <v>1249</v>
      </c>
      <c r="D930" s="215" t="s">
        <v>49</v>
      </c>
      <c r="E930" s="216" t="s">
        <v>1145</v>
      </c>
      <c r="F930" s="177">
        <v>7034000</v>
      </c>
      <c r="G930" s="217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5">
        <v>5</v>
      </c>
      <c r="C931" s="109" t="s">
        <v>1250</v>
      </c>
      <c r="D931" s="215" t="s">
        <v>49</v>
      </c>
      <c r="E931" s="216" t="s">
        <v>1145</v>
      </c>
      <c r="F931" s="177">
        <v>6002000</v>
      </c>
      <c r="G931" s="217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5">
        <v>6</v>
      </c>
      <c r="C932" s="109" t="s">
        <v>1251</v>
      </c>
      <c r="D932" s="215" t="s">
        <v>49</v>
      </c>
      <c r="E932" s="216" t="s">
        <v>1145</v>
      </c>
      <c r="F932" s="177">
        <v>5818000</v>
      </c>
      <c r="G932" s="217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5">
        <v>7</v>
      </c>
      <c r="C933" s="109" t="s">
        <v>1252</v>
      </c>
      <c r="D933" s="215" t="s">
        <v>49</v>
      </c>
      <c r="E933" s="216" t="s">
        <v>1145</v>
      </c>
      <c r="F933" s="177">
        <v>5812000</v>
      </c>
      <c r="G933" s="217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5">
        <v>8</v>
      </c>
      <c r="C934" s="109" t="s">
        <v>1253</v>
      </c>
      <c r="D934" s="215" t="s">
        <v>49</v>
      </c>
      <c r="E934" s="216" t="s">
        <v>1145</v>
      </c>
      <c r="F934" s="177">
        <v>4940000</v>
      </c>
      <c r="G934" s="217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5">
        <v>9</v>
      </c>
      <c r="C935" s="109" t="s">
        <v>1254</v>
      </c>
      <c r="D935" s="215" t="s">
        <v>49</v>
      </c>
      <c r="E935" s="216" t="s">
        <v>1145</v>
      </c>
      <c r="F935" s="177">
        <v>5520000</v>
      </c>
      <c r="G935" s="217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5">
        <v>10</v>
      </c>
      <c r="C936" s="109" t="s">
        <v>1255</v>
      </c>
      <c r="D936" s="215" t="s">
        <v>49</v>
      </c>
      <c r="E936" s="216" t="s">
        <v>1145</v>
      </c>
      <c r="F936" s="177">
        <v>5362000</v>
      </c>
      <c r="G936" s="217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5">
        <v>11</v>
      </c>
      <c r="C937" s="109" t="s">
        <v>1256</v>
      </c>
      <c r="D937" s="215" t="s">
        <v>49</v>
      </c>
      <c r="E937" s="216" t="s">
        <v>1145</v>
      </c>
      <c r="F937" s="177">
        <v>4448000</v>
      </c>
      <c r="G937" s="217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5">
        <v>12</v>
      </c>
      <c r="C938" s="109" t="s">
        <v>1257</v>
      </c>
      <c r="D938" s="215" t="s">
        <v>49</v>
      </c>
      <c r="E938" s="216" t="s">
        <v>1145</v>
      </c>
      <c r="F938" s="177">
        <v>4448000</v>
      </c>
      <c r="G938" s="217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5">
        <v>13</v>
      </c>
      <c r="C939" s="109" t="s">
        <v>1258</v>
      </c>
      <c r="D939" s="215" t="s">
        <v>49</v>
      </c>
      <c r="E939" s="216" t="s">
        <v>1145</v>
      </c>
      <c r="F939" s="177">
        <v>3946000</v>
      </c>
      <c r="G939" s="217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5">
        <v>14</v>
      </c>
      <c r="C940" s="109" t="s">
        <v>1259</v>
      </c>
      <c r="D940" s="215" t="s">
        <v>49</v>
      </c>
      <c r="E940" s="216" t="s">
        <v>1145</v>
      </c>
      <c r="F940" s="177">
        <v>2984000</v>
      </c>
      <c r="G940" s="217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5">
        <v>15</v>
      </c>
      <c r="C941" s="109" t="s">
        <v>1260</v>
      </c>
      <c r="D941" s="215" t="s">
        <v>49</v>
      </c>
      <c r="E941" s="216" t="s">
        <v>1145</v>
      </c>
      <c r="F941" s="177">
        <v>7804000</v>
      </c>
      <c r="G941" s="217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5">
        <v>16</v>
      </c>
      <c r="C942" s="109" t="s">
        <v>1261</v>
      </c>
      <c r="D942" s="215" t="s">
        <v>49</v>
      </c>
      <c r="E942" s="216" t="s">
        <v>1145</v>
      </c>
      <c r="F942" s="177">
        <v>6152000</v>
      </c>
      <c r="G942" s="217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5">
        <v>17</v>
      </c>
      <c r="C943" s="109" t="s">
        <v>1262</v>
      </c>
      <c r="D943" s="215" t="s">
        <v>49</v>
      </c>
      <c r="E943" s="216" t="s">
        <v>1145</v>
      </c>
      <c r="F943" s="177">
        <v>5232000</v>
      </c>
      <c r="G943" s="217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5">
        <v>18</v>
      </c>
      <c r="C944" s="109" t="s">
        <v>1263</v>
      </c>
      <c r="D944" s="215" t="s">
        <v>49</v>
      </c>
      <c r="E944" s="216" t="s">
        <v>1145</v>
      </c>
      <c r="F944" s="177">
        <v>3974000</v>
      </c>
      <c r="G944" s="217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5">
        <v>19</v>
      </c>
      <c r="C945" s="109" t="s">
        <v>1264</v>
      </c>
      <c r="D945" s="215" t="s">
        <v>49</v>
      </c>
      <c r="E945" s="216" t="s">
        <v>1145</v>
      </c>
      <c r="F945" s="177">
        <v>5452000</v>
      </c>
      <c r="G945" s="217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5">
        <v>20</v>
      </c>
      <c r="C946" s="109" t="s">
        <v>1265</v>
      </c>
      <c r="D946" s="215" t="s">
        <v>49</v>
      </c>
      <c r="E946" s="216" t="s">
        <v>1145</v>
      </c>
      <c r="F946" s="177">
        <v>4868000</v>
      </c>
      <c r="G946" s="217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5">
        <v>21</v>
      </c>
      <c r="C947" s="109" t="s">
        <v>1266</v>
      </c>
      <c r="D947" s="215" t="s">
        <v>49</v>
      </c>
      <c r="E947" s="216" t="s">
        <v>1145</v>
      </c>
      <c r="F947" s="177">
        <v>3586000</v>
      </c>
      <c r="G947" s="217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5">
        <v>22</v>
      </c>
      <c r="C948" s="109" t="s">
        <v>1267</v>
      </c>
      <c r="D948" s="215" t="s">
        <v>49</v>
      </c>
      <c r="E948" s="216" t="s">
        <v>1145</v>
      </c>
      <c r="F948" s="177">
        <v>3038000</v>
      </c>
      <c r="G948" s="217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5">
        <v>23</v>
      </c>
      <c r="C949" s="109" t="s">
        <v>1268</v>
      </c>
      <c r="D949" s="215" t="s">
        <v>49</v>
      </c>
      <c r="E949" s="216" t="s">
        <v>1145</v>
      </c>
      <c r="F949" s="177">
        <v>2729702.1956122965</v>
      </c>
      <c r="G949" s="217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5">
        <v>24</v>
      </c>
      <c r="C950" s="109" t="s">
        <v>1269</v>
      </c>
      <c r="D950" s="215" t="s">
        <v>49</v>
      </c>
      <c r="E950" s="216" t="s">
        <v>1145</v>
      </c>
      <c r="F950" s="177">
        <v>2509623.3260061787</v>
      </c>
      <c r="G950" s="217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5">
        <v>25</v>
      </c>
      <c r="C951" s="109" t="s">
        <v>1270</v>
      </c>
      <c r="D951" s="215" t="s">
        <v>49</v>
      </c>
      <c r="E951" s="216" t="s">
        <v>1145</v>
      </c>
      <c r="F951" s="177">
        <v>2304000</v>
      </c>
      <c r="G951" s="217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5">
        <v>26</v>
      </c>
      <c r="C952" s="109" t="s">
        <v>1271</v>
      </c>
      <c r="D952" s="215" t="s">
        <v>49</v>
      </c>
      <c r="E952" s="216" t="s">
        <v>1145</v>
      </c>
      <c r="F952" s="177">
        <v>2300000</v>
      </c>
      <c r="G952" s="217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5">
        <v>27</v>
      </c>
      <c r="C953" s="109" t="s">
        <v>1272</v>
      </c>
      <c r="D953" s="215" t="s">
        <v>49</v>
      </c>
      <c r="E953" s="216" t="s">
        <v>1145</v>
      </c>
      <c r="F953" s="177">
        <v>2036000</v>
      </c>
      <c r="G953" s="217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5">
        <v>28</v>
      </c>
      <c r="C954" s="109" t="s">
        <v>1273</v>
      </c>
      <c r="D954" s="215" t="s">
        <v>49</v>
      </c>
      <c r="E954" s="216" t="s">
        <v>1145</v>
      </c>
      <c r="F954" s="177">
        <v>10465400.000000002</v>
      </c>
      <c r="G954" s="217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5">
        <v>29</v>
      </c>
      <c r="C955" s="109" t="s">
        <v>1274</v>
      </c>
      <c r="D955" s="215" t="s">
        <v>49</v>
      </c>
      <c r="E955" s="216" t="s">
        <v>1145</v>
      </c>
      <c r="F955" s="177">
        <v>10465400.000000002</v>
      </c>
      <c r="G955" s="217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5">
        <v>30</v>
      </c>
      <c r="C956" s="109" t="s">
        <v>1275</v>
      </c>
      <c r="D956" s="215" t="s">
        <v>49</v>
      </c>
      <c r="E956" s="216" t="s">
        <v>1145</v>
      </c>
      <c r="F956" s="177">
        <v>8168600.0000000009</v>
      </c>
      <c r="G956" s="217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5">
        <v>31</v>
      </c>
      <c r="C957" s="109" t="s">
        <v>1276</v>
      </c>
      <c r="D957" s="215" t="s">
        <v>49</v>
      </c>
      <c r="E957" s="216" t="s">
        <v>1145</v>
      </c>
      <c r="F957" s="177">
        <v>7737400.0000000009</v>
      </c>
      <c r="G957" s="217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5">
        <v>32</v>
      </c>
      <c r="C958" s="109" t="s">
        <v>1277</v>
      </c>
      <c r="D958" s="215" t="s">
        <v>49</v>
      </c>
      <c r="E958" s="216" t="s">
        <v>1145</v>
      </c>
      <c r="F958" s="177">
        <v>6602200</v>
      </c>
      <c r="G958" s="217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5">
        <v>33</v>
      </c>
      <c r="C959" s="109" t="s">
        <v>1278</v>
      </c>
      <c r="D959" s="215" t="s">
        <v>49</v>
      </c>
      <c r="E959" s="216" t="s">
        <v>1145</v>
      </c>
      <c r="F959" s="177">
        <v>6399800</v>
      </c>
      <c r="G959" s="217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5">
        <v>34</v>
      </c>
      <c r="C960" s="109" t="s">
        <v>1279</v>
      </c>
      <c r="D960" s="215" t="s">
        <v>49</v>
      </c>
      <c r="E960" s="216" t="s">
        <v>1145</v>
      </c>
      <c r="F960" s="177">
        <v>6393200</v>
      </c>
      <c r="G960" s="217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5">
        <v>35</v>
      </c>
      <c r="C961" s="109" t="s">
        <v>1280</v>
      </c>
      <c r="D961" s="215" t="s">
        <v>49</v>
      </c>
      <c r="E961" s="216" t="s">
        <v>1145</v>
      </c>
      <c r="F961" s="177">
        <v>5434000</v>
      </c>
      <c r="G961" s="217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5">
        <v>36</v>
      </c>
      <c r="C962" s="109" t="s">
        <v>1281</v>
      </c>
      <c r="D962" s="215" t="s">
        <v>49</v>
      </c>
      <c r="E962" s="216" t="s">
        <v>1145</v>
      </c>
      <c r="F962" s="177">
        <v>6072000</v>
      </c>
      <c r="G962" s="217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5">
        <v>37</v>
      </c>
      <c r="C963" s="109" t="s">
        <v>1282</v>
      </c>
      <c r="D963" s="215" t="s">
        <v>49</v>
      </c>
      <c r="E963" s="216" t="s">
        <v>1145</v>
      </c>
      <c r="F963" s="177">
        <v>5898200</v>
      </c>
      <c r="G963" s="217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5">
        <v>38</v>
      </c>
      <c r="C964" s="109" t="s">
        <v>1283</v>
      </c>
      <c r="D964" s="215" t="s">
        <v>49</v>
      </c>
      <c r="E964" s="216" t="s">
        <v>1145</v>
      </c>
      <c r="F964" s="177">
        <v>4892800.0000000009</v>
      </c>
      <c r="G964" s="217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5">
        <v>39</v>
      </c>
      <c r="C965" s="109" t="s">
        <v>1284</v>
      </c>
      <c r="D965" s="215" t="s">
        <v>49</v>
      </c>
      <c r="E965" s="216" t="s">
        <v>1145</v>
      </c>
      <c r="F965" s="177">
        <v>4892800.0000000009</v>
      </c>
      <c r="G965" s="217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5">
        <v>40</v>
      </c>
      <c r="C966" s="109" t="s">
        <v>1285</v>
      </c>
      <c r="D966" s="215" t="s">
        <v>49</v>
      </c>
      <c r="E966" s="216" t="s">
        <v>1145</v>
      </c>
      <c r="F966" s="177">
        <v>4340600.0000000009</v>
      </c>
      <c r="G966" s="217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5">
        <v>41</v>
      </c>
      <c r="C967" s="109" t="s">
        <v>1286</v>
      </c>
      <c r="D967" s="215" t="s">
        <v>49</v>
      </c>
      <c r="E967" s="216" t="s">
        <v>1145</v>
      </c>
      <c r="F967" s="177">
        <v>3282400</v>
      </c>
      <c r="G967" s="217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5">
        <v>42</v>
      </c>
      <c r="C968" s="109" t="s">
        <v>1287</v>
      </c>
      <c r="D968" s="215" t="s">
        <v>49</v>
      </c>
      <c r="E968" s="216" t="s">
        <v>1145</v>
      </c>
      <c r="F968" s="177">
        <v>8584400.0000000019</v>
      </c>
      <c r="G968" s="217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5">
        <v>43</v>
      </c>
      <c r="C969" s="109" t="s">
        <v>1288</v>
      </c>
      <c r="D969" s="215" t="s">
        <v>49</v>
      </c>
      <c r="E969" s="216" t="s">
        <v>1145</v>
      </c>
      <c r="F969" s="177">
        <v>6767200</v>
      </c>
      <c r="G969" s="217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5">
        <v>44</v>
      </c>
      <c r="C970" s="109" t="s">
        <v>1289</v>
      </c>
      <c r="D970" s="215" t="s">
        <v>49</v>
      </c>
      <c r="E970" s="216" t="s">
        <v>1145</v>
      </c>
      <c r="F970" s="177">
        <v>5755200</v>
      </c>
      <c r="G970" s="217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5">
        <v>45</v>
      </c>
      <c r="C971" s="109" t="s">
        <v>1290</v>
      </c>
      <c r="D971" s="215" t="s">
        <v>49</v>
      </c>
      <c r="E971" s="216" t="s">
        <v>1145</v>
      </c>
      <c r="F971" s="177">
        <v>4371400.0000000009</v>
      </c>
      <c r="G971" s="217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5">
        <v>46</v>
      </c>
      <c r="C972" s="109" t="s">
        <v>1291</v>
      </c>
      <c r="D972" s="215" t="s">
        <v>49</v>
      </c>
      <c r="E972" s="216" t="s">
        <v>1145</v>
      </c>
      <c r="F972" s="177">
        <v>5997200</v>
      </c>
      <c r="G972" s="217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5">
        <v>47</v>
      </c>
      <c r="C973" s="109" t="s">
        <v>1292</v>
      </c>
      <c r="D973" s="215" t="s">
        <v>49</v>
      </c>
      <c r="E973" s="216" t="s">
        <v>1145</v>
      </c>
      <c r="F973" s="177">
        <v>5354800</v>
      </c>
      <c r="G973" s="217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5">
        <v>48</v>
      </c>
      <c r="C974" s="109" t="s">
        <v>1293</v>
      </c>
      <c r="D974" s="215" t="s">
        <v>49</v>
      </c>
      <c r="E974" s="216" t="s">
        <v>1145</v>
      </c>
      <c r="F974" s="177">
        <v>3944600.0000000005</v>
      </c>
      <c r="G974" s="217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5">
        <v>49</v>
      </c>
      <c r="C975" s="109" t="s">
        <v>1294</v>
      </c>
      <c r="D975" s="215" t="s">
        <v>49</v>
      </c>
      <c r="E975" s="216" t="s">
        <v>1145</v>
      </c>
      <c r="F975" s="177">
        <v>3341800</v>
      </c>
      <c r="G975" s="217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5">
        <v>50</v>
      </c>
      <c r="C976" s="109" t="s">
        <v>1295</v>
      </c>
      <c r="D976" s="215" t="s">
        <v>49</v>
      </c>
      <c r="E976" s="216" t="s">
        <v>1145</v>
      </c>
      <c r="F976" s="177">
        <v>3002672.4151735264</v>
      </c>
      <c r="G976" s="217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5">
        <v>51</v>
      </c>
      <c r="C977" s="109" t="s">
        <v>1296</v>
      </c>
      <c r="D977" s="215" t="s">
        <v>49</v>
      </c>
      <c r="E977" s="216" t="s">
        <v>1145</v>
      </c>
      <c r="F977" s="177">
        <v>2760585.6586067965</v>
      </c>
      <c r="G977" s="217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5">
        <v>52</v>
      </c>
      <c r="C978" s="109" t="s">
        <v>1297</v>
      </c>
      <c r="D978" s="215" t="s">
        <v>49</v>
      </c>
      <c r="E978" s="216" t="s">
        <v>1145</v>
      </c>
      <c r="F978" s="177">
        <v>2534400.0000000005</v>
      </c>
      <c r="G978" s="217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5">
        <v>53</v>
      </c>
      <c r="C979" s="109" t="s">
        <v>1298</v>
      </c>
      <c r="D979" s="215" t="s">
        <v>49</v>
      </c>
      <c r="E979" s="216" t="s">
        <v>1145</v>
      </c>
      <c r="F979" s="177">
        <v>2530000.0000000005</v>
      </c>
      <c r="G979" s="217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5">
        <v>54</v>
      </c>
      <c r="C980" s="109" t="s">
        <v>1299</v>
      </c>
      <c r="D980" s="215" t="s">
        <v>49</v>
      </c>
      <c r="E980" s="216" t="s">
        <v>1145</v>
      </c>
      <c r="F980" s="177">
        <v>2239600.0000000005</v>
      </c>
      <c r="G980" s="217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5">
        <v>55</v>
      </c>
      <c r="C981" s="109" t="s">
        <v>1300</v>
      </c>
      <c r="D981" s="215" t="s">
        <v>49</v>
      </c>
      <c r="E981" s="216" t="s">
        <v>1145</v>
      </c>
      <c r="F981" s="177">
        <v>13242832.628818881</v>
      </c>
      <c r="G981" s="217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5"/>
      <c r="C982" s="109"/>
      <c r="D982" s="215" t="s">
        <v>50</v>
      </c>
      <c r="E982" s="216"/>
      <c r="F982" s="177">
        <v>0</v>
      </c>
      <c r="G982" s="217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5" t="s">
        <v>1070</v>
      </c>
      <c r="C983" s="109" t="s">
        <v>817</v>
      </c>
      <c r="D983" s="215" t="s">
        <v>50</v>
      </c>
      <c r="E983" s="216"/>
      <c r="F983" s="177">
        <v>0</v>
      </c>
      <c r="G983" s="217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5">
        <v>1</v>
      </c>
      <c r="C984" s="109" t="s">
        <v>1301</v>
      </c>
      <c r="D984" s="215" t="s">
        <v>49</v>
      </c>
      <c r="E984" s="216" t="s">
        <v>1145</v>
      </c>
      <c r="F984" s="177">
        <v>5710000</v>
      </c>
      <c r="G984" s="217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5">
        <v>2</v>
      </c>
      <c r="C985" s="109" t="s">
        <v>1302</v>
      </c>
      <c r="D985" s="215" t="s">
        <v>49</v>
      </c>
      <c r="E985" s="216" t="s">
        <v>1145</v>
      </c>
      <c r="F985" s="177">
        <v>4800000</v>
      </c>
      <c r="G985" s="217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5">
        <v>3</v>
      </c>
      <c r="C986" s="109" t="s">
        <v>1303</v>
      </c>
      <c r="D986" s="215" t="s">
        <v>49</v>
      </c>
      <c r="E986" s="216" t="s">
        <v>1145</v>
      </c>
      <c r="F986" s="177">
        <v>4416000</v>
      </c>
      <c r="G986" s="217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5">
        <v>4</v>
      </c>
      <c r="C987" s="109" t="s">
        <v>1304</v>
      </c>
      <c r="D987" s="215" t="s">
        <v>49</v>
      </c>
      <c r="E987" s="216" t="s">
        <v>1145</v>
      </c>
      <c r="F987" s="177">
        <v>3286000</v>
      </c>
      <c r="G987" s="217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5">
        <v>5</v>
      </c>
      <c r="C988" s="109" t="s">
        <v>1305</v>
      </c>
      <c r="D988" s="215" t="s">
        <v>49</v>
      </c>
      <c r="E988" s="216" t="s">
        <v>1145</v>
      </c>
      <c r="F988" s="177">
        <v>2234000</v>
      </c>
      <c r="G988" s="217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5">
        <v>6</v>
      </c>
      <c r="C989" s="109" t="s">
        <v>1306</v>
      </c>
      <c r="D989" s="215" t="s">
        <v>49</v>
      </c>
      <c r="E989" s="216" t="s">
        <v>1145</v>
      </c>
      <c r="F989" s="177">
        <v>4470000</v>
      </c>
      <c r="G989" s="217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5">
        <v>7</v>
      </c>
      <c r="C990" s="109" t="s">
        <v>1307</v>
      </c>
      <c r="D990" s="215" t="s">
        <v>49</v>
      </c>
      <c r="E990" s="216" t="s">
        <v>1145</v>
      </c>
      <c r="F990" s="177">
        <v>3580000</v>
      </c>
      <c r="G990" s="217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5"/>
      <c r="C991" s="109"/>
      <c r="D991" s="215" t="s">
        <v>50</v>
      </c>
      <c r="E991" s="216"/>
      <c r="F991" s="177">
        <v>0</v>
      </c>
      <c r="G991" s="217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5" t="s">
        <v>1070</v>
      </c>
      <c r="C992" s="109" t="s">
        <v>534</v>
      </c>
      <c r="D992" s="215" t="s">
        <v>50</v>
      </c>
      <c r="E992" s="216"/>
      <c r="F992" s="177">
        <v>0</v>
      </c>
      <c r="G992" s="217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5">
        <v>1</v>
      </c>
      <c r="C993" s="109" t="s">
        <v>818</v>
      </c>
      <c r="D993" s="215" t="s">
        <v>49</v>
      </c>
      <c r="E993" s="216" t="s">
        <v>14</v>
      </c>
      <c r="F993" s="177">
        <v>355700</v>
      </c>
      <c r="G993" s="217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5">
        <v>2</v>
      </c>
      <c r="C994" s="109" t="s">
        <v>819</v>
      </c>
      <c r="D994" s="215" t="s">
        <v>49</v>
      </c>
      <c r="E994" s="216" t="s">
        <v>14</v>
      </c>
      <c r="F994" s="177">
        <v>346400</v>
      </c>
      <c r="G994" s="217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5">
        <v>3</v>
      </c>
      <c r="C995" s="109" t="s">
        <v>820</v>
      </c>
      <c r="D995" s="215" t="s">
        <v>49</v>
      </c>
      <c r="E995" s="216" t="s">
        <v>14</v>
      </c>
      <c r="F995" s="177">
        <v>571650</v>
      </c>
      <c r="G995" s="217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5">
        <v>4</v>
      </c>
      <c r="C996" s="109" t="s">
        <v>821</v>
      </c>
      <c r="D996" s="215" t="s">
        <v>49</v>
      </c>
      <c r="E996" s="216" t="s">
        <v>14</v>
      </c>
      <c r="F996" s="177">
        <v>1182800</v>
      </c>
      <c r="G996" s="217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5">
        <v>5</v>
      </c>
      <c r="C997" s="109" t="s">
        <v>822</v>
      </c>
      <c r="D997" s="215" t="s">
        <v>49</v>
      </c>
      <c r="E997" s="216" t="s">
        <v>14</v>
      </c>
      <c r="F997" s="177">
        <v>2953300</v>
      </c>
      <c r="G997" s="217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5">
        <v>6</v>
      </c>
      <c r="C998" s="109" t="s">
        <v>823</v>
      </c>
      <c r="D998" s="215" t="s">
        <v>49</v>
      </c>
      <c r="E998" s="216" t="s">
        <v>14</v>
      </c>
      <c r="F998" s="177">
        <v>1627400</v>
      </c>
      <c r="G998" s="217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5">
        <v>7</v>
      </c>
      <c r="C999" s="109" t="s">
        <v>824</v>
      </c>
      <c r="D999" s="215" t="s">
        <v>49</v>
      </c>
      <c r="E999" s="216" t="s">
        <v>14</v>
      </c>
      <c r="F999" s="177">
        <v>3686500</v>
      </c>
      <c r="G999" s="217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5">
        <v>8</v>
      </c>
      <c r="C1000" s="109" t="s">
        <v>825</v>
      </c>
      <c r="D1000" s="215" t="s">
        <v>49</v>
      </c>
      <c r="E1000" s="216" t="s">
        <v>14</v>
      </c>
      <c r="F1000" s="177">
        <v>3784400</v>
      </c>
      <c r="G1000" s="217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5">
        <v>9</v>
      </c>
      <c r="C1001" s="109" t="s">
        <v>826</v>
      </c>
      <c r="D1001" s="215" t="s">
        <v>49</v>
      </c>
      <c r="E1001" s="216" t="s">
        <v>14</v>
      </c>
      <c r="F1001" s="177">
        <v>4127900</v>
      </c>
      <c r="G1001" s="217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5">
        <v>10</v>
      </c>
      <c r="C1002" s="109" t="s">
        <v>1577</v>
      </c>
      <c r="D1002" s="215" t="s">
        <v>49</v>
      </c>
      <c r="E1002" s="216" t="s">
        <v>14</v>
      </c>
      <c r="F1002" s="177">
        <v>614700</v>
      </c>
      <c r="G1002" s="217">
        <v>614700</v>
      </c>
      <c r="H1002" s="171"/>
      <c r="I1002" s="88">
        <f t="shared" si="82"/>
        <v>614700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5">
        <v>11</v>
      </c>
      <c r="C1003" s="109" t="s">
        <v>1578</v>
      </c>
      <c r="D1003" s="215" t="s">
        <v>49</v>
      </c>
      <c r="E1003" s="216" t="s">
        <v>14</v>
      </c>
      <c r="F1003" s="177">
        <v>829000</v>
      </c>
      <c r="G1003" s="217">
        <v>829000</v>
      </c>
      <c r="H1003" s="171"/>
      <c r="I1003" s="88">
        <f t="shared" si="82"/>
        <v>829000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5"/>
      <c r="C1004" s="109" t="s">
        <v>50</v>
      </c>
      <c r="D1004" s="215" t="s">
        <v>50</v>
      </c>
      <c r="E1004" s="216"/>
      <c r="F1004" s="177">
        <v>0</v>
      </c>
      <c r="G1004" s="217"/>
      <c r="H1004" s="171"/>
      <c r="I1004" s="88">
        <f t="shared" si="82"/>
        <v>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5" t="s">
        <v>1070</v>
      </c>
      <c r="C1005" s="109" t="s">
        <v>827</v>
      </c>
      <c r="D1005" s="215" t="s">
        <v>50</v>
      </c>
      <c r="E1005" s="216"/>
      <c r="F1005" s="177">
        <v>0</v>
      </c>
      <c r="G1005" s="217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5">
        <v>1</v>
      </c>
      <c r="C1006" s="109" t="s">
        <v>351</v>
      </c>
      <c r="D1006" s="215" t="s">
        <v>49</v>
      </c>
      <c r="E1006" s="216" t="s">
        <v>103</v>
      </c>
      <c r="F1006" s="177">
        <v>367100.81715813151</v>
      </c>
      <c r="G1006" s="217">
        <v>367100.81715813151</v>
      </c>
      <c r="H1006" s="171"/>
      <c r="I1006" s="88">
        <f t="shared" si="82"/>
        <v>367100.81715813151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5">
        <v>2</v>
      </c>
      <c r="C1007" s="109" t="s">
        <v>352</v>
      </c>
      <c r="D1007" s="215" t="s">
        <v>49</v>
      </c>
      <c r="E1007" s="216" t="s">
        <v>103</v>
      </c>
      <c r="F1007" s="177">
        <v>367100.81715813151</v>
      </c>
      <c r="G1007" s="217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5">
        <v>3</v>
      </c>
      <c r="C1008" s="109" t="s">
        <v>353</v>
      </c>
      <c r="D1008" s="215" t="s">
        <v>49</v>
      </c>
      <c r="E1008" s="216" t="s">
        <v>103</v>
      </c>
      <c r="F1008" s="177">
        <v>483136</v>
      </c>
      <c r="G1008" s="217">
        <v>483136</v>
      </c>
      <c r="H1008" s="171"/>
      <c r="I1008" s="88">
        <f t="shared" si="82"/>
        <v>483136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5">
        <v>4</v>
      </c>
      <c r="C1009" s="109" t="s">
        <v>354</v>
      </c>
      <c r="D1009" s="215" t="s">
        <v>49</v>
      </c>
      <c r="E1009" s="216" t="s">
        <v>103</v>
      </c>
      <c r="F1009" s="177">
        <v>483136</v>
      </c>
      <c r="G1009" s="217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5">
        <v>5</v>
      </c>
      <c r="C1010" s="109" t="s">
        <v>355</v>
      </c>
      <c r="D1010" s="215" t="s">
        <v>49</v>
      </c>
      <c r="E1010" s="216" t="s">
        <v>103</v>
      </c>
      <c r="F1010" s="177">
        <v>542850</v>
      </c>
      <c r="G1010" s="217">
        <v>542850</v>
      </c>
      <c r="H1010" s="171"/>
      <c r="I1010" s="88">
        <f t="shared" si="82"/>
        <v>542850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5">
        <v>6</v>
      </c>
      <c r="C1011" s="109" t="s">
        <v>356</v>
      </c>
      <c r="D1011" s="215" t="s">
        <v>49</v>
      </c>
      <c r="E1011" s="216" t="s">
        <v>103</v>
      </c>
      <c r="F1011" s="177">
        <v>542850</v>
      </c>
      <c r="G1011" s="217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5">
        <v>7</v>
      </c>
      <c r="C1012" s="109" t="s">
        <v>1173</v>
      </c>
      <c r="D1012" s="215" t="s">
        <v>49</v>
      </c>
      <c r="E1012" s="216" t="s">
        <v>103</v>
      </c>
      <c r="F1012" s="177">
        <v>580849</v>
      </c>
      <c r="G1012" s="217">
        <v>580849</v>
      </c>
      <c r="H1012" s="171"/>
      <c r="I1012" s="88">
        <f t="shared" si="82"/>
        <v>580849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5">
        <v>8</v>
      </c>
      <c r="C1013" s="109" t="s">
        <v>1174</v>
      </c>
      <c r="D1013" s="215" t="s">
        <v>49</v>
      </c>
      <c r="E1013" s="216" t="s">
        <v>103</v>
      </c>
      <c r="F1013" s="177">
        <v>580849</v>
      </c>
      <c r="G1013" s="217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5">
        <v>9</v>
      </c>
      <c r="C1014" s="109" t="s">
        <v>357</v>
      </c>
      <c r="D1014" s="215" t="s">
        <v>49</v>
      </c>
      <c r="E1014" s="216" t="s">
        <v>103</v>
      </c>
      <c r="F1014" s="177">
        <v>640563</v>
      </c>
      <c r="G1014" s="217">
        <v>640563</v>
      </c>
      <c r="H1014" s="171"/>
      <c r="I1014" s="88">
        <f t="shared" si="82"/>
        <v>640563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5">
        <v>10</v>
      </c>
      <c r="C1015" s="109" t="s">
        <v>358</v>
      </c>
      <c r="D1015" s="215" t="s">
        <v>49</v>
      </c>
      <c r="E1015" s="216" t="s">
        <v>103</v>
      </c>
      <c r="F1015" s="177">
        <v>640563</v>
      </c>
      <c r="G1015" s="217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5">
        <v>11</v>
      </c>
      <c r="C1016" s="109" t="s">
        <v>359</v>
      </c>
      <c r="D1016" s="215" t="s">
        <v>49</v>
      </c>
      <c r="E1016" s="216" t="s">
        <v>103</v>
      </c>
      <c r="F1016" s="177">
        <v>777904.11254937388</v>
      </c>
      <c r="G1016" s="217">
        <v>777904.11254937388</v>
      </c>
      <c r="H1016" s="171"/>
      <c r="I1016" s="88">
        <f t="shared" si="82"/>
        <v>777904.11254937388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5">
        <v>12</v>
      </c>
      <c r="C1017" s="109" t="s">
        <v>360</v>
      </c>
      <c r="D1017" s="215" t="s">
        <v>49</v>
      </c>
      <c r="E1017" s="216" t="s">
        <v>103</v>
      </c>
      <c r="F1017" s="177">
        <v>777904.11254937388</v>
      </c>
      <c r="G1017" s="217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5">
        <v>13</v>
      </c>
      <c r="C1018" s="109" t="s">
        <v>361</v>
      </c>
      <c r="D1018" s="215" t="s">
        <v>49</v>
      </c>
      <c r="E1018" s="216" t="s">
        <v>103</v>
      </c>
      <c r="F1018" s="177">
        <v>776275</v>
      </c>
      <c r="G1018" s="217">
        <v>776275</v>
      </c>
      <c r="H1018" s="171"/>
      <c r="I1018" s="88">
        <f t="shared" si="82"/>
        <v>776275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5">
        <v>14</v>
      </c>
      <c r="C1019" s="109" t="s">
        <v>362</v>
      </c>
      <c r="D1019" s="215" t="s">
        <v>49</v>
      </c>
      <c r="E1019" s="216" t="s">
        <v>103</v>
      </c>
      <c r="F1019" s="177">
        <v>776275</v>
      </c>
      <c r="G1019" s="217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5">
        <v>15</v>
      </c>
      <c r="C1020" s="109" t="s">
        <v>363</v>
      </c>
      <c r="D1020" s="215" t="s">
        <v>49</v>
      </c>
      <c r="E1020" s="216" t="s">
        <v>103</v>
      </c>
      <c r="F1020" s="177">
        <v>852274</v>
      </c>
      <c r="G1020" s="217">
        <v>852274</v>
      </c>
      <c r="H1020" s="171"/>
      <c r="I1020" s="88">
        <f t="shared" si="82"/>
        <v>852274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5">
        <v>16</v>
      </c>
      <c r="C1021" s="109" t="s">
        <v>364</v>
      </c>
      <c r="D1021" s="215" t="s">
        <v>49</v>
      </c>
      <c r="E1021" s="216" t="s">
        <v>103</v>
      </c>
      <c r="F1021" s="177">
        <v>852274</v>
      </c>
      <c r="G1021" s="217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5">
        <v>17</v>
      </c>
      <c r="C1022" s="109" t="s">
        <v>365</v>
      </c>
      <c r="D1022" s="215" t="s">
        <v>49</v>
      </c>
      <c r="E1022" s="216" t="s">
        <v>103</v>
      </c>
      <c r="F1022" s="177">
        <v>1280085.3169734846</v>
      </c>
      <c r="G1022" s="217">
        <v>1280085.3169734846</v>
      </c>
      <c r="H1022" s="171"/>
      <c r="I1022" s="88">
        <f t="shared" si="82"/>
        <v>1280085.3169734846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5">
        <v>18</v>
      </c>
      <c r="C1023" s="109" t="s">
        <v>366</v>
      </c>
      <c r="D1023" s="215" t="s">
        <v>49</v>
      </c>
      <c r="E1023" s="216" t="s">
        <v>103</v>
      </c>
      <c r="F1023" s="177">
        <v>1280085.3169734846</v>
      </c>
      <c r="G1023" s="217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5">
        <v>19</v>
      </c>
      <c r="C1024" s="109" t="s">
        <v>367</v>
      </c>
      <c r="D1024" s="215" t="s">
        <v>49</v>
      </c>
      <c r="E1024" s="216" t="s">
        <v>103</v>
      </c>
      <c r="F1024" s="177">
        <v>901131</v>
      </c>
      <c r="G1024" s="217">
        <v>901131</v>
      </c>
      <c r="H1024" s="171"/>
      <c r="I1024" s="88">
        <f t="shared" si="82"/>
        <v>901131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5">
        <v>20</v>
      </c>
      <c r="C1025" s="109" t="s">
        <v>368</v>
      </c>
      <c r="D1025" s="215" t="s">
        <v>49</v>
      </c>
      <c r="E1025" s="216" t="s">
        <v>103</v>
      </c>
      <c r="F1025" s="177">
        <v>901131</v>
      </c>
      <c r="G1025" s="217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5">
        <v>21</v>
      </c>
      <c r="C1026" s="109" t="s">
        <v>369</v>
      </c>
      <c r="D1026" s="215" t="s">
        <v>49</v>
      </c>
      <c r="E1026" s="216" t="s">
        <v>103</v>
      </c>
      <c r="F1026" s="177">
        <v>928273</v>
      </c>
      <c r="G1026" s="217">
        <v>928273</v>
      </c>
      <c r="H1026" s="171"/>
      <c r="I1026" s="88">
        <f t="shared" si="82"/>
        <v>928273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5">
        <v>22</v>
      </c>
      <c r="C1027" s="109" t="s">
        <v>370</v>
      </c>
      <c r="D1027" s="215" t="s">
        <v>49</v>
      </c>
      <c r="E1027" s="216" t="s">
        <v>103</v>
      </c>
      <c r="F1027" s="177">
        <v>928273</v>
      </c>
      <c r="G1027" s="217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5">
        <v>23</v>
      </c>
      <c r="C1028" s="109" t="s">
        <v>371</v>
      </c>
      <c r="D1028" s="215" t="s">
        <v>49</v>
      </c>
      <c r="E1028" s="216" t="s">
        <v>103</v>
      </c>
      <c r="F1028" s="177">
        <v>1063986</v>
      </c>
      <c r="G1028" s="217">
        <v>1063986</v>
      </c>
      <c r="H1028" s="171"/>
      <c r="I1028" s="88">
        <f t="shared" si="82"/>
        <v>1063986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5">
        <v>24</v>
      </c>
      <c r="C1029" s="109" t="s">
        <v>372</v>
      </c>
      <c r="D1029" s="215" t="s">
        <v>49</v>
      </c>
      <c r="E1029" s="216" t="s">
        <v>103</v>
      </c>
      <c r="F1029" s="177">
        <v>1063986</v>
      </c>
      <c r="G1029" s="217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5">
        <v>25</v>
      </c>
      <c r="C1030" s="109" t="s">
        <v>373</v>
      </c>
      <c r="D1030" s="215" t="s">
        <v>49</v>
      </c>
      <c r="E1030" s="216" t="s">
        <v>103</v>
      </c>
      <c r="F1030" s="177">
        <v>1503365.2512190146</v>
      </c>
      <c r="G1030" s="217">
        <v>1503365.2512190146</v>
      </c>
      <c r="H1030" s="171"/>
      <c r="I1030" s="88">
        <f t="shared" si="82"/>
        <v>1503365.2512190146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5">
        <v>26</v>
      </c>
      <c r="C1031" s="109" t="s">
        <v>374</v>
      </c>
      <c r="D1031" s="215" t="s">
        <v>49</v>
      </c>
      <c r="E1031" s="216" t="s">
        <v>103</v>
      </c>
      <c r="F1031" s="177">
        <v>1503365.2512190146</v>
      </c>
      <c r="G1031" s="217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5"/>
      <c r="C1032" s="109"/>
      <c r="D1032" s="215" t="s">
        <v>50</v>
      </c>
      <c r="E1032" s="216"/>
      <c r="F1032" s="177">
        <v>0</v>
      </c>
      <c r="G1032" s="217"/>
      <c r="H1032" s="171"/>
      <c r="I1032" s="88">
        <f t="shared" si="82"/>
        <v>0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5" t="s">
        <v>1070</v>
      </c>
      <c r="C1033" s="109" t="s">
        <v>828</v>
      </c>
      <c r="D1033" s="215" t="s">
        <v>50</v>
      </c>
      <c r="E1033" s="216"/>
      <c r="F1033" s="177">
        <v>0</v>
      </c>
      <c r="G1033" s="217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5">
        <v>12</v>
      </c>
      <c r="C1034" s="109" t="s">
        <v>375</v>
      </c>
      <c r="D1034" s="215" t="s">
        <v>49</v>
      </c>
      <c r="E1034" s="216" t="s">
        <v>14</v>
      </c>
      <c r="F1034" s="177">
        <v>10400</v>
      </c>
      <c r="G1034" s="217">
        <v>11600</v>
      </c>
      <c r="H1034" s="171"/>
      <c r="I1034" s="88">
        <f t="shared" si="82"/>
        <v>11600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5">
        <v>13</v>
      </c>
      <c r="C1035" s="109" t="s">
        <v>376</v>
      </c>
      <c r="D1035" s="215" t="s">
        <v>49</v>
      </c>
      <c r="E1035" s="216" t="s">
        <v>14</v>
      </c>
      <c r="F1035" s="177">
        <v>9600</v>
      </c>
      <c r="G1035" s="217">
        <v>10700</v>
      </c>
      <c r="H1035" s="171"/>
      <c r="I1035" s="88">
        <f t="shared" si="82"/>
        <v>10700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5">
        <v>14</v>
      </c>
      <c r="C1036" s="109" t="s">
        <v>377</v>
      </c>
      <c r="D1036" s="215" t="s">
        <v>49</v>
      </c>
      <c r="E1036" s="216" t="s">
        <v>300</v>
      </c>
      <c r="F1036" s="177">
        <v>562141.63144094439</v>
      </c>
      <c r="G1036" s="217">
        <v>1318750</v>
      </c>
      <c r="H1036" s="171"/>
      <c r="I1036" s="88">
        <f t="shared" si="82"/>
        <v>1318750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5">
        <v>15</v>
      </c>
      <c r="C1037" s="109" t="s">
        <v>829</v>
      </c>
      <c r="D1037" s="215" t="s">
        <v>49</v>
      </c>
      <c r="E1037" s="216" t="s">
        <v>300</v>
      </c>
      <c r="F1037" s="177">
        <v>449713.30515275552</v>
      </c>
      <c r="G1037" s="217">
        <v>1055000</v>
      </c>
      <c r="H1037" s="171"/>
      <c r="I1037" s="88">
        <f t="shared" si="82"/>
        <v>1055000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5">
        <v>16</v>
      </c>
      <c r="C1038" s="109" t="s">
        <v>830</v>
      </c>
      <c r="D1038" s="215" t="s">
        <v>49</v>
      </c>
      <c r="E1038" s="216" t="s">
        <v>476</v>
      </c>
      <c r="F1038" s="177">
        <v>700</v>
      </c>
      <c r="G1038" s="217">
        <v>700</v>
      </c>
      <c r="H1038" s="171"/>
      <c r="I1038" s="88">
        <f t="shared" si="82"/>
        <v>700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5">
        <v>17</v>
      </c>
      <c r="C1039" s="109" t="s">
        <v>831</v>
      </c>
      <c r="D1039" s="215" t="s">
        <v>49</v>
      </c>
      <c r="E1039" s="216" t="s">
        <v>476</v>
      </c>
      <c r="F1039" s="177">
        <v>1200</v>
      </c>
      <c r="G1039" s="217">
        <v>1400</v>
      </c>
      <c r="H1039" s="171"/>
      <c r="I1039" s="88">
        <f t="shared" si="82"/>
        <v>1400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5">
        <v>18</v>
      </c>
      <c r="C1040" s="109" t="s">
        <v>832</v>
      </c>
      <c r="D1040" s="215" t="s">
        <v>49</v>
      </c>
      <c r="E1040" s="216" t="s">
        <v>476</v>
      </c>
      <c r="F1040" s="177">
        <v>25500</v>
      </c>
      <c r="G1040" s="217">
        <v>28300</v>
      </c>
      <c r="H1040" s="171"/>
      <c r="I1040" s="88">
        <f t="shared" si="82"/>
        <v>28300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5">
        <v>19</v>
      </c>
      <c r="C1041" s="109" t="s">
        <v>833</v>
      </c>
      <c r="D1041" s="215" t="s">
        <v>49</v>
      </c>
      <c r="E1041" s="216" t="s">
        <v>476</v>
      </c>
      <c r="F1041" s="177">
        <v>15200</v>
      </c>
      <c r="G1041" s="217">
        <v>16900</v>
      </c>
      <c r="H1041" s="171"/>
      <c r="I1041" s="88">
        <f t="shared" si="82"/>
        <v>16900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5">
        <v>20</v>
      </c>
      <c r="C1042" s="109" t="s">
        <v>1137</v>
      </c>
      <c r="D1042" s="215" t="s">
        <v>49</v>
      </c>
      <c r="E1042" s="216" t="s">
        <v>476</v>
      </c>
      <c r="F1042" s="177">
        <v>4566.666666666667</v>
      </c>
      <c r="G1042" s="217">
        <v>4566.666666666667</v>
      </c>
      <c r="H1042" s="171"/>
      <c r="I1042" s="88">
        <f t="shared" si="82"/>
        <v>4566.666666666667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5">
        <v>21</v>
      </c>
      <c r="C1043" s="109" t="s">
        <v>1579</v>
      </c>
      <c r="D1043" s="215" t="s">
        <v>49</v>
      </c>
      <c r="E1043" s="216" t="s">
        <v>476</v>
      </c>
      <c r="F1043" s="222">
        <v>1100</v>
      </c>
      <c r="G1043" s="223">
        <v>1100</v>
      </c>
      <c r="H1043" s="171"/>
      <c r="I1043" s="88">
        <f t="shared" si="82"/>
        <v>1100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5">
        <v>22</v>
      </c>
      <c r="C1044" s="109" t="s">
        <v>1580</v>
      </c>
      <c r="D1044" s="215" t="s">
        <v>49</v>
      </c>
      <c r="E1044" s="216" t="s">
        <v>476</v>
      </c>
      <c r="F1044" s="222">
        <v>2200</v>
      </c>
      <c r="G1044" s="223">
        <v>2200</v>
      </c>
      <c r="H1044" s="171"/>
      <c r="I1044" s="88">
        <f t="shared" si="82"/>
        <v>2200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5">
        <v>23</v>
      </c>
      <c r="C1045" s="109" t="s">
        <v>1581</v>
      </c>
      <c r="D1045" s="215" t="s">
        <v>49</v>
      </c>
      <c r="E1045" s="216" t="s">
        <v>476</v>
      </c>
      <c r="F1045" s="222">
        <v>5300</v>
      </c>
      <c r="G1045" s="223">
        <v>5300</v>
      </c>
      <c r="H1045" s="171"/>
      <c r="I1045" s="88">
        <f t="shared" si="82"/>
        <v>5300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5">
        <v>24</v>
      </c>
      <c r="C1046" s="109" t="s">
        <v>1582</v>
      </c>
      <c r="D1046" s="215" t="s">
        <v>49</v>
      </c>
      <c r="E1046" s="216" t="s">
        <v>476</v>
      </c>
      <c r="F1046" s="222">
        <v>5800</v>
      </c>
      <c r="G1046" s="223">
        <v>5800</v>
      </c>
      <c r="H1046" s="171"/>
      <c r="I1046" s="88">
        <f t="shared" si="82"/>
        <v>5800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5">
        <v>25</v>
      </c>
      <c r="C1047" s="109" t="s">
        <v>1583</v>
      </c>
      <c r="D1047" s="215" t="s">
        <v>49</v>
      </c>
      <c r="E1047" s="216" t="s">
        <v>476</v>
      </c>
      <c r="F1047" s="222">
        <v>7200</v>
      </c>
      <c r="G1047" s="223">
        <v>7200</v>
      </c>
      <c r="H1047" s="171"/>
      <c r="I1047" s="88">
        <f t="shared" si="82"/>
        <v>7200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5">
        <v>26</v>
      </c>
      <c r="C1048" s="109" t="s">
        <v>834</v>
      </c>
      <c r="D1048" s="215" t="s">
        <v>49</v>
      </c>
      <c r="E1048" s="216" t="s">
        <v>835</v>
      </c>
      <c r="F1048" s="177">
        <v>162200</v>
      </c>
      <c r="G1048" s="217">
        <v>162200</v>
      </c>
      <c r="H1048" s="171"/>
      <c r="I1048" s="88">
        <f t="shared" si="82"/>
        <v>162200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5"/>
      <c r="C1049" s="109"/>
      <c r="D1049" s="215"/>
      <c r="E1049" s="216"/>
      <c r="F1049" s="177"/>
      <c r="G1049" s="217"/>
      <c r="H1049" s="171"/>
      <c r="I1049" s="88">
        <f t="shared" si="82"/>
        <v>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5" t="s">
        <v>1070</v>
      </c>
      <c r="C1050" s="109" t="s">
        <v>836</v>
      </c>
      <c r="D1050" s="215" t="s">
        <v>50</v>
      </c>
      <c r="E1050" s="216"/>
      <c r="F1050" s="177">
        <v>0</v>
      </c>
      <c r="G1050" s="217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5">
        <v>1</v>
      </c>
      <c r="C1051" s="109" t="s">
        <v>378</v>
      </c>
      <c r="D1051" s="215" t="s">
        <v>49</v>
      </c>
      <c r="E1051" s="216" t="s">
        <v>14</v>
      </c>
      <c r="F1051" s="177">
        <v>25000</v>
      </c>
      <c r="G1051" s="217">
        <v>25000</v>
      </c>
      <c r="H1051" s="171"/>
      <c r="I1051" s="88">
        <f t="shared" si="82"/>
        <v>25000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5">
        <v>2</v>
      </c>
      <c r="C1052" s="109" t="s">
        <v>379</v>
      </c>
      <c r="D1052" s="215" t="s">
        <v>49</v>
      </c>
      <c r="E1052" s="216" t="s">
        <v>14</v>
      </c>
      <c r="F1052" s="177">
        <v>60300</v>
      </c>
      <c r="G1052" s="217">
        <v>60300</v>
      </c>
      <c r="H1052" s="171"/>
      <c r="I1052" s="88">
        <f t="shared" si="82"/>
        <v>60300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5">
        <v>3</v>
      </c>
      <c r="C1053" s="109" t="s">
        <v>837</v>
      </c>
      <c r="D1053" s="215" t="s">
        <v>49</v>
      </c>
      <c r="E1053" s="216" t="s">
        <v>14</v>
      </c>
      <c r="F1053" s="177">
        <v>54400</v>
      </c>
      <c r="G1053" s="217">
        <v>54400</v>
      </c>
      <c r="H1053" s="171"/>
      <c r="I1053" s="88">
        <f t="shared" si="82"/>
        <v>54400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5">
        <v>4</v>
      </c>
      <c r="C1054" s="109" t="s">
        <v>838</v>
      </c>
      <c r="D1054" s="215" t="s">
        <v>49</v>
      </c>
      <c r="E1054" s="216" t="s">
        <v>14</v>
      </c>
      <c r="F1054" s="177">
        <v>106400</v>
      </c>
      <c r="G1054" s="217">
        <v>106400</v>
      </c>
      <c r="H1054" s="171"/>
      <c r="I1054" s="88">
        <f t="shared" si="82"/>
        <v>106400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5">
        <v>5</v>
      </c>
      <c r="C1055" s="109" t="s">
        <v>839</v>
      </c>
      <c r="D1055" s="215" t="s">
        <v>49</v>
      </c>
      <c r="E1055" s="216" t="s">
        <v>14</v>
      </c>
      <c r="F1055" s="177">
        <v>750000</v>
      </c>
      <c r="G1055" s="217">
        <v>798700</v>
      </c>
      <c r="H1055" s="171"/>
      <c r="I1055" s="88">
        <f t="shared" si="82"/>
        <v>798700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5">
        <v>6</v>
      </c>
      <c r="C1056" s="109" t="s">
        <v>1214</v>
      </c>
      <c r="D1056" s="215" t="s">
        <v>49</v>
      </c>
      <c r="E1056" s="216" t="s">
        <v>14</v>
      </c>
      <c r="F1056" s="177">
        <v>1641700</v>
      </c>
      <c r="G1056" s="217">
        <v>1641700</v>
      </c>
      <c r="H1056" s="171"/>
      <c r="I1056" s="88">
        <f t="shared" si="82"/>
        <v>1641700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5">
        <v>7</v>
      </c>
      <c r="C1057" s="109" t="s">
        <v>1584</v>
      </c>
      <c r="D1057" s="215" t="s">
        <v>49</v>
      </c>
      <c r="E1057" s="216" t="s">
        <v>14</v>
      </c>
      <c r="F1057" s="177">
        <v>39800</v>
      </c>
      <c r="G1057" s="217">
        <v>39800</v>
      </c>
      <c r="H1057" s="171"/>
      <c r="I1057" s="88">
        <f t="shared" ref="I1057:I1120" si="87">IF($I$5=$G$4,G1057,(IF($I$5=$F$4,F1057,0)))</f>
        <v>39800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5"/>
      <c r="C1058" s="109"/>
      <c r="D1058" s="215" t="s">
        <v>50</v>
      </c>
      <c r="E1058" s="216"/>
      <c r="F1058" s="177">
        <v>0</v>
      </c>
      <c r="G1058" s="217"/>
      <c r="H1058" s="171"/>
      <c r="I1058" s="88">
        <f t="shared" si="87"/>
        <v>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5" t="s">
        <v>22</v>
      </c>
      <c r="C1059" s="109" t="s">
        <v>841</v>
      </c>
      <c r="D1059" s="215" t="s">
        <v>50</v>
      </c>
      <c r="E1059" s="216"/>
      <c r="F1059" s="177">
        <v>0</v>
      </c>
      <c r="G1059" s="217"/>
      <c r="H1059" s="171"/>
      <c r="I1059" s="88">
        <f t="shared" si="87"/>
        <v>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5" t="s">
        <v>1070</v>
      </c>
      <c r="C1060" s="109" t="s">
        <v>655</v>
      </c>
      <c r="D1060" s="215" t="s">
        <v>50</v>
      </c>
      <c r="E1060" s="216"/>
      <c r="F1060" s="177">
        <v>0</v>
      </c>
      <c r="G1060" s="217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74">
        <v>1</v>
      </c>
      <c r="C1061" s="109" t="s">
        <v>842</v>
      </c>
      <c r="D1061" s="215" t="s">
        <v>49</v>
      </c>
      <c r="E1061" s="216" t="s">
        <v>14</v>
      </c>
      <c r="F1061" s="177">
        <v>11880</v>
      </c>
      <c r="G1061" s="217">
        <v>11880</v>
      </c>
      <c r="H1061" s="171"/>
      <c r="I1061" s="88">
        <f t="shared" si="87"/>
        <v>11880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74">
        <v>2</v>
      </c>
      <c r="C1062" s="109" t="s">
        <v>843</v>
      </c>
      <c r="D1062" s="215" t="s">
        <v>49</v>
      </c>
      <c r="E1062" s="216" t="s">
        <v>14</v>
      </c>
      <c r="F1062" s="177">
        <v>12300</v>
      </c>
      <c r="G1062" s="217">
        <v>12300</v>
      </c>
      <c r="H1062" s="171"/>
      <c r="I1062" s="88">
        <f t="shared" si="87"/>
        <v>12300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3</v>
      </c>
      <c r="C1063" s="109" t="s">
        <v>844</v>
      </c>
      <c r="D1063" s="215" t="s">
        <v>49</v>
      </c>
      <c r="E1063" s="216" t="s">
        <v>14</v>
      </c>
      <c r="F1063" s="177">
        <v>16500</v>
      </c>
      <c r="G1063" s="217">
        <v>16500</v>
      </c>
      <c r="H1063" s="171"/>
      <c r="I1063" s="88">
        <f t="shared" si="87"/>
        <v>16500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4</v>
      </c>
      <c r="C1064" s="109" t="s">
        <v>845</v>
      </c>
      <c r="D1064" s="215" t="s">
        <v>49</v>
      </c>
      <c r="E1064" s="216" t="s">
        <v>14</v>
      </c>
      <c r="F1064" s="177">
        <v>8940</v>
      </c>
      <c r="G1064" s="217">
        <v>8940</v>
      </c>
      <c r="H1064" s="171"/>
      <c r="I1064" s="88">
        <f t="shared" si="87"/>
        <v>8940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5</v>
      </c>
      <c r="C1065" s="109" t="s">
        <v>846</v>
      </c>
      <c r="D1065" s="215" t="s">
        <v>49</v>
      </c>
      <c r="E1065" s="216" t="s">
        <v>14</v>
      </c>
      <c r="F1065" s="177">
        <v>15060</v>
      </c>
      <c r="G1065" s="217">
        <v>15060</v>
      </c>
      <c r="H1065" s="171"/>
      <c r="I1065" s="88">
        <f t="shared" si="87"/>
        <v>15060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6</v>
      </c>
      <c r="C1066" s="109" t="s">
        <v>847</v>
      </c>
      <c r="D1066" s="215" t="s">
        <v>49</v>
      </c>
      <c r="E1066" s="216" t="s">
        <v>14</v>
      </c>
      <c r="F1066" s="177">
        <v>17820</v>
      </c>
      <c r="G1066" s="217">
        <v>17820</v>
      </c>
      <c r="H1066" s="171"/>
      <c r="I1066" s="88">
        <f t="shared" si="87"/>
        <v>17820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7</v>
      </c>
      <c r="C1067" s="109" t="s">
        <v>848</v>
      </c>
      <c r="D1067" s="215" t="s">
        <v>49</v>
      </c>
      <c r="E1067" s="216" t="s">
        <v>14</v>
      </c>
      <c r="F1067" s="177">
        <v>15060</v>
      </c>
      <c r="G1067" s="217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8</v>
      </c>
      <c r="C1068" s="109" t="s">
        <v>849</v>
      </c>
      <c r="D1068" s="215" t="s">
        <v>49</v>
      </c>
      <c r="E1068" s="216" t="s">
        <v>14</v>
      </c>
      <c r="F1068" s="177">
        <v>22560</v>
      </c>
      <c r="G1068" s="217">
        <v>22560</v>
      </c>
      <c r="H1068" s="171"/>
      <c r="I1068" s="88">
        <f t="shared" si="87"/>
        <v>22560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9</v>
      </c>
      <c r="C1069" s="109" t="s">
        <v>850</v>
      </c>
      <c r="D1069" s="215" t="s">
        <v>49</v>
      </c>
      <c r="E1069" s="216" t="s">
        <v>14</v>
      </c>
      <c r="F1069" s="177">
        <v>15060</v>
      </c>
      <c r="G1069" s="217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10</v>
      </c>
      <c r="C1070" s="109" t="s">
        <v>851</v>
      </c>
      <c r="D1070" s="215" t="s">
        <v>49</v>
      </c>
      <c r="E1070" s="216" t="s">
        <v>14</v>
      </c>
      <c r="F1070" s="177">
        <v>23880</v>
      </c>
      <c r="G1070" s="217">
        <v>23880</v>
      </c>
      <c r="H1070" s="171"/>
      <c r="I1070" s="88">
        <f t="shared" si="87"/>
        <v>23880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11</v>
      </c>
      <c r="C1071" s="109" t="s">
        <v>852</v>
      </c>
      <c r="D1071" s="215" t="s">
        <v>49</v>
      </c>
      <c r="E1071" s="216" t="s">
        <v>14</v>
      </c>
      <c r="F1071" s="177">
        <v>13320</v>
      </c>
      <c r="G1071" s="217">
        <v>13320</v>
      </c>
      <c r="H1071" s="171"/>
      <c r="I1071" s="88">
        <f t="shared" si="87"/>
        <v>13320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12</v>
      </c>
      <c r="C1072" s="109" t="s">
        <v>853</v>
      </c>
      <c r="D1072" s="215" t="s">
        <v>49</v>
      </c>
      <c r="E1072" s="216" t="s">
        <v>14</v>
      </c>
      <c r="F1072" s="177">
        <v>18180</v>
      </c>
      <c r="G1072" s="217">
        <v>18180</v>
      </c>
      <c r="H1072" s="171"/>
      <c r="I1072" s="88">
        <f t="shared" si="87"/>
        <v>18180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13</v>
      </c>
      <c r="C1073" s="109" t="s">
        <v>854</v>
      </c>
      <c r="D1073" s="215" t="s">
        <v>49</v>
      </c>
      <c r="E1073" s="216" t="s">
        <v>14</v>
      </c>
      <c r="F1073" s="177">
        <v>13920</v>
      </c>
      <c r="G1073" s="217">
        <v>13920</v>
      </c>
      <c r="H1073" s="171"/>
      <c r="I1073" s="88">
        <f t="shared" si="87"/>
        <v>13920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14</v>
      </c>
      <c r="C1074" s="109" t="s">
        <v>855</v>
      </c>
      <c r="D1074" s="215" t="s">
        <v>49</v>
      </c>
      <c r="E1074" s="216" t="s">
        <v>14</v>
      </c>
      <c r="F1074" s="177">
        <v>10320</v>
      </c>
      <c r="G1074" s="217">
        <v>10320</v>
      </c>
      <c r="H1074" s="171"/>
      <c r="I1074" s="88">
        <f t="shared" si="87"/>
        <v>10320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15</v>
      </c>
      <c r="C1075" s="109" t="s">
        <v>856</v>
      </c>
      <c r="D1075" s="215" t="s">
        <v>49</v>
      </c>
      <c r="E1075" s="216" t="s">
        <v>14</v>
      </c>
      <c r="F1075" s="177">
        <v>11880</v>
      </c>
      <c r="G1075" s="217">
        <v>11880</v>
      </c>
      <c r="H1075" s="171"/>
      <c r="I1075" s="88">
        <f t="shared" si="87"/>
        <v>11880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16</v>
      </c>
      <c r="C1076" s="109" t="s">
        <v>857</v>
      </c>
      <c r="D1076" s="215" t="s">
        <v>49</v>
      </c>
      <c r="E1076" s="216" t="s">
        <v>14</v>
      </c>
      <c r="F1076" s="177">
        <v>11880</v>
      </c>
      <c r="G1076" s="217">
        <v>11880</v>
      </c>
      <c r="H1076" s="171"/>
      <c r="I1076" s="88">
        <f t="shared" si="87"/>
        <v>11880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17</v>
      </c>
      <c r="C1077" s="109" t="s">
        <v>858</v>
      </c>
      <c r="D1077" s="215" t="s">
        <v>49</v>
      </c>
      <c r="E1077" s="216" t="s">
        <v>14</v>
      </c>
      <c r="F1077" s="177">
        <v>12300</v>
      </c>
      <c r="G1077" s="217">
        <v>12300</v>
      </c>
      <c r="H1077" s="171"/>
      <c r="I1077" s="88">
        <f t="shared" si="87"/>
        <v>12300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18</v>
      </c>
      <c r="C1078" s="109" t="s">
        <v>859</v>
      </c>
      <c r="D1078" s="215" t="s">
        <v>49</v>
      </c>
      <c r="E1078" s="216" t="s">
        <v>14</v>
      </c>
      <c r="F1078" s="177">
        <v>12300</v>
      </c>
      <c r="G1078" s="217">
        <v>12300</v>
      </c>
      <c r="H1078" s="171"/>
      <c r="I1078" s="88">
        <f t="shared" si="87"/>
        <v>12300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19</v>
      </c>
      <c r="C1079" s="109" t="s">
        <v>860</v>
      </c>
      <c r="D1079" s="215" t="s">
        <v>49</v>
      </c>
      <c r="E1079" s="216" t="s">
        <v>14</v>
      </c>
      <c r="F1079" s="177">
        <v>16500</v>
      </c>
      <c r="G1079" s="217">
        <v>16500</v>
      </c>
      <c r="H1079" s="171"/>
      <c r="I1079" s="88">
        <f t="shared" si="87"/>
        <v>16500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20</v>
      </c>
      <c r="C1080" s="109" t="s">
        <v>861</v>
      </c>
      <c r="D1080" s="215" t="s">
        <v>49</v>
      </c>
      <c r="E1080" s="216" t="s">
        <v>14</v>
      </c>
      <c r="F1080" s="177">
        <v>16500</v>
      </c>
      <c r="G1080" s="217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21</v>
      </c>
      <c r="C1081" s="109" t="s">
        <v>862</v>
      </c>
      <c r="D1081" s="215" t="s">
        <v>49</v>
      </c>
      <c r="E1081" s="216" t="s">
        <v>14</v>
      </c>
      <c r="F1081" s="177">
        <v>13260</v>
      </c>
      <c r="G1081" s="217">
        <v>13260</v>
      </c>
      <c r="H1081" s="171"/>
      <c r="I1081" s="88">
        <f t="shared" si="87"/>
        <v>13260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95"/>
      <c r="C1082" s="109" t="s">
        <v>50</v>
      </c>
      <c r="D1082" s="215" t="s">
        <v>50</v>
      </c>
      <c r="E1082" s="216"/>
      <c r="F1082" s="177">
        <v>0</v>
      </c>
      <c r="G1082" s="217">
        <v>0</v>
      </c>
      <c r="H1082" s="171"/>
      <c r="I1082" s="88">
        <f t="shared" si="87"/>
        <v>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95" t="s">
        <v>1070</v>
      </c>
      <c r="C1083" s="109" t="s">
        <v>677</v>
      </c>
      <c r="D1083" s="215" t="s">
        <v>50</v>
      </c>
      <c r="E1083" s="216"/>
      <c r="F1083" s="177">
        <v>0</v>
      </c>
      <c r="G1083" s="217">
        <v>0</v>
      </c>
      <c r="H1083" s="171"/>
      <c r="I1083" s="88">
        <f t="shared" si="87"/>
        <v>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</v>
      </c>
      <c r="C1084" s="109" t="s">
        <v>863</v>
      </c>
      <c r="D1084" s="215" t="s">
        <v>49</v>
      </c>
      <c r="E1084" s="216" t="s">
        <v>14</v>
      </c>
      <c r="F1084" s="177">
        <v>31920</v>
      </c>
      <c r="G1084" s="217">
        <v>31920</v>
      </c>
      <c r="H1084" s="171"/>
      <c r="I1084" s="88">
        <f t="shared" si="87"/>
        <v>31920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</v>
      </c>
      <c r="C1085" s="109" t="s">
        <v>864</v>
      </c>
      <c r="D1085" s="215" t="s">
        <v>49</v>
      </c>
      <c r="E1085" s="216" t="s">
        <v>14</v>
      </c>
      <c r="F1085" s="177">
        <v>31920</v>
      </c>
      <c r="G1085" s="217">
        <v>31920</v>
      </c>
      <c r="H1085" s="171"/>
      <c r="I1085" s="88">
        <f t="shared" si="87"/>
        <v>31920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3</v>
      </c>
      <c r="C1086" s="109" t="s">
        <v>865</v>
      </c>
      <c r="D1086" s="215" t="s">
        <v>49</v>
      </c>
      <c r="E1086" s="216" t="s">
        <v>14</v>
      </c>
      <c r="F1086" s="177">
        <v>31920</v>
      </c>
      <c r="G1086" s="217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4</v>
      </c>
      <c r="C1087" s="109" t="s">
        <v>866</v>
      </c>
      <c r="D1087" s="215" t="s">
        <v>49</v>
      </c>
      <c r="E1087" s="216" t="s">
        <v>14</v>
      </c>
      <c r="F1087" s="177">
        <v>48060</v>
      </c>
      <c r="G1087" s="217">
        <v>48060</v>
      </c>
      <c r="H1087" s="171"/>
      <c r="I1087" s="88">
        <f t="shared" si="87"/>
        <v>48060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5</v>
      </c>
      <c r="C1088" s="109" t="s">
        <v>867</v>
      </c>
      <c r="D1088" s="215" t="s">
        <v>49</v>
      </c>
      <c r="E1088" s="216" t="s">
        <v>14</v>
      </c>
      <c r="F1088" s="177">
        <v>16200</v>
      </c>
      <c r="G1088" s="217">
        <v>16200</v>
      </c>
      <c r="H1088" s="171"/>
      <c r="I1088" s="88">
        <f t="shared" si="87"/>
        <v>16200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7</v>
      </c>
      <c r="C1089" s="109" t="s">
        <v>868</v>
      </c>
      <c r="D1089" s="215" t="s">
        <v>49</v>
      </c>
      <c r="E1089" s="216" t="s">
        <v>14</v>
      </c>
      <c r="F1089" s="177">
        <v>48060</v>
      </c>
      <c r="G1089" s="217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8</v>
      </c>
      <c r="C1090" s="109" t="s">
        <v>869</v>
      </c>
      <c r="D1090" s="215" t="s">
        <v>49</v>
      </c>
      <c r="E1090" s="216" t="s">
        <v>14</v>
      </c>
      <c r="F1090" s="177">
        <v>50400</v>
      </c>
      <c r="G1090" s="217">
        <v>50400</v>
      </c>
      <c r="H1090" s="171"/>
      <c r="I1090" s="88">
        <f t="shared" si="87"/>
        <v>50400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9</v>
      </c>
      <c r="C1091" s="109" t="s">
        <v>870</v>
      </c>
      <c r="D1091" s="215" t="s">
        <v>49</v>
      </c>
      <c r="E1091" s="216" t="s">
        <v>14</v>
      </c>
      <c r="F1091" s="177">
        <v>26400</v>
      </c>
      <c r="G1091" s="217">
        <v>26400</v>
      </c>
      <c r="H1091" s="171"/>
      <c r="I1091" s="88">
        <f t="shared" si="87"/>
        <v>26400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10</v>
      </c>
      <c r="C1092" s="109" t="s">
        <v>871</v>
      </c>
      <c r="D1092" s="215" t="s">
        <v>49</v>
      </c>
      <c r="E1092" s="216" t="s">
        <v>14</v>
      </c>
      <c r="F1092" s="177">
        <v>42180</v>
      </c>
      <c r="G1092" s="217">
        <v>42180</v>
      </c>
      <c r="H1092" s="171"/>
      <c r="I1092" s="88">
        <f t="shared" si="87"/>
        <v>42180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11</v>
      </c>
      <c r="C1093" s="109" t="s">
        <v>872</v>
      </c>
      <c r="D1093" s="215" t="s">
        <v>49</v>
      </c>
      <c r="E1093" s="216" t="s">
        <v>14</v>
      </c>
      <c r="F1093" s="177">
        <v>42180</v>
      </c>
      <c r="G1093" s="217">
        <v>42180</v>
      </c>
      <c r="H1093" s="171"/>
      <c r="I1093" s="88">
        <f t="shared" si="87"/>
        <v>42180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12</v>
      </c>
      <c r="C1094" s="109" t="s">
        <v>873</v>
      </c>
      <c r="D1094" s="215" t="s">
        <v>49</v>
      </c>
      <c r="E1094" s="216" t="s">
        <v>14</v>
      </c>
      <c r="F1094" s="177">
        <v>27120</v>
      </c>
      <c r="G1094" s="217">
        <v>27120</v>
      </c>
      <c r="H1094" s="171"/>
      <c r="I1094" s="88">
        <f t="shared" si="87"/>
        <v>27120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13</v>
      </c>
      <c r="C1095" s="109" t="s">
        <v>874</v>
      </c>
      <c r="D1095" s="215" t="s">
        <v>49</v>
      </c>
      <c r="E1095" s="216" t="s">
        <v>14</v>
      </c>
      <c r="F1095" s="177">
        <v>46800</v>
      </c>
      <c r="G1095" s="217">
        <v>46800</v>
      </c>
      <c r="H1095" s="171"/>
      <c r="I1095" s="88">
        <f t="shared" si="87"/>
        <v>46800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14</v>
      </c>
      <c r="C1096" s="109" t="s">
        <v>875</v>
      </c>
      <c r="D1096" s="215" t="s">
        <v>49</v>
      </c>
      <c r="E1096" s="216" t="s">
        <v>14</v>
      </c>
      <c r="F1096" s="177">
        <v>46800</v>
      </c>
      <c r="G1096" s="217">
        <v>46800</v>
      </c>
      <c r="H1096" s="171"/>
      <c r="I1096" s="88">
        <f t="shared" si="87"/>
        <v>46800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15</v>
      </c>
      <c r="C1097" s="109" t="s">
        <v>876</v>
      </c>
      <c r="D1097" s="215" t="s">
        <v>49</v>
      </c>
      <c r="E1097" s="216" t="s">
        <v>14</v>
      </c>
      <c r="F1097" s="177">
        <v>45240</v>
      </c>
      <c r="G1097" s="217">
        <v>45240</v>
      </c>
      <c r="H1097" s="171"/>
      <c r="I1097" s="88">
        <f t="shared" si="87"/>
        <v>45240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16</v>
      </c>
      <c r="C1098" s="109" t="s">
        <v>877</v>
      </c>
      <c r="D1098" s="215" t="s">
        <v>49</v>
      </c>
      <c r="E1098" s="216" t="s">
        <v>14</v>
      </c>
      <c r="F1098" s="177">
        <v>22740</v>
      </c>
      <c r="G1098" s="217">
        <v>22740</v>
      </c>
      <c r="H1098" s="171"/>
      <c r="I1098" s="88">
        <f t="shared" si="87"/>
        <v>22740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17</v>
      </c>
      <c r="C1099" s="109" t="s">
        <v>878</v>
      </c>
      <c r="D1099" s="215" t="s">
        <v>49</v>
      </c>
      <c r="E1099" s="216" t="s">
        <v>14</v>
      </c>
      <c r="F1099" s="177">
        <v>22740</v>
      </c>
      <c r="G1099" s="217">
        <v>22740</v>
      </c>
      <c r="H1099" s="171"/>
      <c r="I1099" s="88">
        <f t="shared" si="87"/>
        <v>22740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18</v>
      </c>
      <c r="C1100" s="109" t="s">
        <v>879</v>
      </c>
      <c r="D1100" s="215" t="s">
        <v>49</v>
      </c>
      <c r="E1100" s="216" t="s">
        <v>14</v>
      </c>
      <c r="F1100" s="177">
        <v>24420</v>
      </c>
      <c r="G1100" s="217">
        <v>24420</v>
      </c>
      <c r="H1100" s="171"/>
      <c r="I1100" s="88">
        <f t="shared" si="87"/>
        <v>24420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19</v>
      </c>
      <c r="C1101" s="109" t="s">
        <v>880</v>
      </c>
      <c r="D1101" s="215" t="s">
        <v>49</v>
      </c>
      <c r="E1101" s="216" t="s">
        <v>14</v>
      </c>
      <c r="F1101" s="177">
        <v>24420</v>
      </c>
      <c r="G1101" s="217">
        <v>24420</v>
      </c>
      <c r="H1101" s="171"/>
      <c r="I1101" s="88">
        <f t="shared" si="87"/>
        <v>24420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20</v>
      </c>
      <c r="C1102" s="109" t="s">
        <v>881</v>
      </c>
      <c r="D1102" s="215" t="s">
        <v>49</v>
      </c>
      <c r="E1102" s="216" t="s">
        <v>14</v>
      </c>
      <c r="F1102" s="177">
        <v>24420</v>
      </c>
      <c r="G1102" s="217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21</v>
      </c>
      <c r="C1103" s="109" t="s">
        <v>882</v>
      </c>
      <c r="D1103" s="215" t="s">
        <v>49</v>
      </c>
      <c r="E1103" s="216" t="s">
        <v>14</v>
      </c>
      <c r="F1103" s="177">
        <v>24420</v>
      </c>
      <c r="G1103" s="217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22</v>
      </c>
      <c r="C1104" s="109" t="s">
        <v>883</v>
      </c>
      <c r="D1104" s="215" t="s">
        <v>49</v>
      </c>
      <c r="E1104" s="216" t="s">
        <v>14</v>
      </c>
      <c r="F1104" s="177">
        <v>21720</v>
      </c>
      <c r="G1104" s="217">
        <v>21720</v>
      </c>
      <c r="H1104" s="171"/>
      <c r="I1104" s="88">
        <f t="shared" si="87"/>
        <v>21720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23</v>
      </c>
      <c r="C1105" s="109" t="s">
        <v>884</v>
      </c>
      <c r="D1105" s="215" t="s">
        <v>49</v>
      </c>
      <c r="E1105" s="216" t="s">
        <v>14</v>
      </c>
      <c r="F1105" s="177">
        <v>20100</v>
      </c>
      <c r="G1105" s="217">
        <v>20100</v>
      </c>
      <c r="H1105" s="171"/>
      <c r="I1105" s="88">
        <f t="shared" si="87"/>
        <v>20100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24</v>
      </c>
      <c r="C1106" s="109" t="s">
        <v>885</v>
      </c>
      <c r="D1106" s="215" t="s">
        <v>49</v>
      </c>
      <c r="E1106" s="216" t="s">
        <v>14</v>
      </c>
      <c r="F1106" s="177">
        <v>20100</v>
      </c>
      <c r="G1106" s="217">
        <v>20100</v>
      </c>
      <c r="H1106" s="171"/>
      <c r="I1106" s="88">
        <f t="shared" si="87"/>
        <v>20100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25</v>
      </c>
      <c r="C1107" s="109" t="s">
        <v>886</v>
      </c>
      <c r="D1107" s="215" t="s">
        <v>49</v>
      </c>
      <c r="E1107" s="216" t="s">
        <v>14</v>
      </c>
      <c r="F1107" s="177">
        <v>20100</v>
      </c>
      <c r="G1107" s="217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26</v>
      </c>
      <c r="C1108" s="109" t="s">
        <v>887</v>
      </c>
      <c r="D1108" s="215" t="s">
        <v>49</v>
      </c>
      <c r="E1108" s="216" t="s">
        <v>14</v>
      </c>
      <c r="F1108" s="177">
        <v>20100</v>
      </c>
      <c r="G1108" s="217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27</v>
      </c>
      <c r="C1109" s="109" t="s">
        <v>888</v>
      </c>
      <c r="D1109" s="215" t="s">
        <v>49</v>
      </c>
      <c r="E1109" s="216" t="s">
        <v>14</v>
      </c>
      <c r="F1109" s="177">
        <v>42240</v>
      </c>
      <c r="G1109" s="217">
        <v>42240</v>
      </c>
      <c r="H1109" s="171"/>
      <c r="I1109" s="88">
        <f t="shared" si="87"/>
        <v>42240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28</v>
      </c>
      <c r="C1110" s="109" t="s">
        <v>889</v>
      </c>
      <c r="D1110" s="215" t="s">
        <v>49</v>
      </c>
      <c r="E1110" s="216" t="s">
        <v>14</v>
      </c>
      <c r="F1110" s="177">
        <v>42240</v>
      </c>
      <c r="G1110" s="217">
        <v>42240</v>
      </c>
      <c r="H1110" s="171"/>
      <c r="I1110" s="88">
        <f t="shared" si="87"/>
        <v>42240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29</v>
      </c>
      <c r="C1111" s="109" t="s">
        <v>890</v>
      </c>
      <c r="D1111" s="215" t="s">
        <v>49</v>
      </c>
      <c r="E1111" s="216" t="s">
        <v>14</v>
      </c>
      <c r="F1111" s="177">
        <v>40260</v>
      </c>
      <c r="G1111" s="217">
        <v>40260</v>
      </c>
      <c r="H1111" s="171"/>
      <c r="I1111" s="88">
        <f t="shared" si="87"/>
        <v>40260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30</v>
      </c>
      <c r="C1112" s="109" t="s">
        <v>891</v>
      </c>
      <c r="D1112" s="215" t="s">
        <v>49</v>
      </c>
      <c r="E1112" s="216" t="s">
        <v>14</v>
      </c>
      <c r="F1112" s="177">
        <v>28020</v>
      </c>
      <c r="G1112" s="217">
        <v>28020</v>
      </c>
      <c r="H1112" s="171"/>
      <c r="I1112" s="88">
        <f t="shared" si="87"/>
        <v>28020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31</v>
      </c>
      <c r="C1113" s="109" t="s">
        <v>892</v>
      </c>
      <c r="D1113" s="215" t="s">
        <v>49</v>
      </c>
      <c r="E1113" s="216" t="s">
        <v>14</v>
      </c>
      <c r="F1113" s="177">
        <v>28020</v>
      </c>
      <c r="G1113" s="217">
        <v>28020</v>
      </c>
      <c r="H1113" s="171"/>
      <c r="I1113" s="88">
        <f t="shared" si="87"/>
        <v>28020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32</v>
      </c>
      <c r="C1114" s="109" t="s">
        <v>893</v>
      </c>
      <c r="D1114" s="215" t="s">
        <v>49</v>
      </c>
      <c r="E1114" s="216" t="s">
        <v>14</v>
      </c>
      <c r="F1114" s="177">
        <v>45360</v>
      </c>
      <c r="G1114" s="217">
        <v>45360</v>
      </c>
      <c r="H1114" s="171"/>
      <c r="I1114" s="88">
        <f t="shared" si="87"/>
        <v>45360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33</v>
      </c>
      <c r="C1115" s="109" t="s">
        <v>894</v>
      </c>
      <c r="D1115" s="215" t="s">
        <v>49</v>
      </c>
      <c r="E1115" s="216" t="s">
        <v>14</v>
      </c>
      <c r="F1115" s="177">
        <v>45360</v>
      </c>
      <c r="G1115" s="217">
        <v>45360</v>
      </c>
      <c r="H1115" s="171"/>
      <c r="I1115" s="88">
        <f t="shared" si="87"/>
        <v>45360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34</v>
      </c>
      <c r="C1116" s="109" t="s">
        <v>895</v>
      </c>
      <c r="D1116" s="215" t="s">
        <v>49</v>
      </c>
      <c r="E1116" s="216" t="s">
        <v>14</v>
      </c>
      <c r="F1116" s="177">
        <v>36060</v>
      </c>
      <c r="G1116" s="217">
        <v>36060</v>
      </c>
      <c r="H1116" s="171"/>
      <c r="I1116" s="88">
        <f t="shared" si="87"/>
        <v>36060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35</v>
      </c>
      <c r="C1117" s="109" t="s">
        <v>896</v>
      </c>
      <c r="D1117" s="215" t="s">
        <v>49</v>
      </c>
      <c r="E1117" s="216" t="s">
        <v>14</v>
      </c>
      <c r="F1117" s="177">
        <v>33660</v>
      </c>
      <c r="G1117" s="217">
        <v>33660</v>
      </c>
      <c r="H1117" s="171"/>
      <c r="I1117" s="88">
        <f t="shared" si="87"/>
        <v>33660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95"/>
      <c r="C1118" s="109" t="s">
        <v>50</v>
      </c>
      <c r="D1118" s="215" t="s">
        <v>50</v>
      </c>
      <c r="E1118" s="216"/>
      <c r="F1118" s="177">
        <v>0</v>
      </c>
      <c r="G1118" s="217">
        <v>0</v>
      </c>
      <c r="H1118" s="171"/>
      <c r="I1118" s="88">
        <f t="shared" si="87"/>
        <v>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95" t="s">
        <v>1070</v>
      </c>
      <c r="C1119" s="109" t="s">
        <v>712</v>
      </c>
      <c r="D1119" s="215" t="s">
        <v>50</v>
      </c>
      <c r="E1119" s="216"/>
      <c r="F1119" s="177">
        <v>0</v>
      </c>
      <c r="G1119" s="217">
        <v>0</v>
      </c>
      <c r="H1119" s="171"/>
      <c r="I1119" s="88">
        <f t="shared" si="87"/>
        <v>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1</v>
      </c>
      <c r="C1120" s="109" t="s">
        <v>897</v>
      </c>
      <c r="D1120" s="215" t="s">
        <v>49</v>
      </c>
      <c r="E1120" s="216" t="s">
        <v>14</v>
      </c>
      <c r="F1120" s="177">
        <v>38820</v>
      </c>
      <c r="G1120" s="217">
        <v>38820</v>
      </c>
      <c r="H1120" s="171"/>
      <c r="I1120" s="88">
        <f t="shared" si="87"/>
        <v>38820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</v>
      </c>
      <c r="C1121" s="109" t="s">
        <v>898</v>
      </c>
      <c r="D1121" s="215" t="s">
        <v>49</v>
      </c>
      <c r="E1121" s="216" t="s">
        <v>14</v>
      </c>
      <c r="F1121" s="177">
        <v>38820</v>
      </c>
      <c r="G1121" s="217">
        <v>38820</v>
      </c>
      <c r="H1121" s="171"/>
      <c r="I1121" s="88">
        <f t="shared" ref="I1121:I1184" si="92">IF($I$5=$G$4,G1121,(IF($I$5=$F$4,F1121,0)))</f>
        <v>38820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</v>
      </c>
      <c r="C1122" s="109" t="s">
        <v>899</v>
      </c>
      <c r="D1122" s="215" t="s">
        <v>49</v>
      </c>
      <c r="E1122" s="216" t="s">
        <v>14</v>
      </c>
      <c r="F1122" s="177">
        <v>47880</v>
      </c>
      <c r="G1122" s="217">
        <v>47880</v>
      </c>
      <c r="H1122" s="171"/>
      <c r="I1122" s="88">
        <f t="shared" si="92"/>
        <v>47880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4</v>
      </c>
      <c r="C1123" s="109" t="s">
        <v>900</v>
      </c>
      <c r="D1123" s="215" t="s">
        <v>49</v>
      </c>
      <c r="E1123" s="216" t="s">
        <v>14</v>
      </c>
      <c r="F1123" s="177">
        <v>49920</v>
      </c>
      <c r="G1123" s="217">
        <v>49920</v>
      </c>
      <c r="H1123" s="171"/>
      <c r="I1123" s="88">
        <f t="shared" si="92"/>
        <v>49920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5</v>
      </c>
      <c r="C1124" s="109" t="s">
        <v>901</v>
      </c>
      <c r="D1124" s="215" t="s">
        <v>49</v>
      </c>
      <c r="E1124" s="216" t="s">
        <v>14</v>
      </c>
      <c r="F1124" s="177">
        <v>64260</v>
      </c>
      <c r="G1124" s="217">
        <v>64260</v>
      </c>
      <c r="H1124" s="171"/>
      <c r="I1124" s="88">
        <f t="shared" si="92"/>
        <v>64260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6</v>
      </c>
      <c r="C1125" s="109" t="s">
        <v>902</v>
      </c>
      <c r="D1125" s="215" t="s">
        <v>49</v>
      </c>
      <c r="E1125" s="216" t="s">
        <v>14</v>
      </c>
      <c r="F1125" s="177">
        <v>110640</v>
      </c>
      <c r="G1125" s="217">
        <v>110640</v>
      </c>
      <c r="H1125" s="171"/>
      <c r="I1125" s="88">
        <f t="shared" si="92"/>
        <v>110640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95"/>
      <c r="C1126" s="109" t="s">
        <v>50</v>
      </c>
      <c r="D1126" s="215" t="s">
        <v>50</v>
      </c>
      <c r="E1126" s="216"/>
      <c r="F1126" s="177">
        <v>0</v>
      </c>
      <c r="G1126" s="217">
        <v>0</v>
      </c>
      <c r="H1126" s="171"/>
      <c r="I1126" s="88">
        <f t="shared" si="92"/>
        <v>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95" t="s">
        <v>1070</v>
      </c>
      <c r="C1127" s="109" t="s">
        <v>719</v>
      </c>
      <c r="D1127" s="215" t="s">
        <v>50</v>
      </c>
      <c r="E1127" s="216"/>
      <c r="F1127" s="177">
        <v>0</v>
      </c>
      <c r="G1127" s="217">
        <v>0</v>
      </c>
      <c r="H1127" s="171"/>
      <c r="I1127" s="88">
        <f t="shared" si="92"/>
        <v>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1</v>
      </c>
      <c r="C1128" s="109" t="s">
        <v>903</v>
      </c>
      <c r="D1128" s="215" t="s">
        <v>49</v>
      </c>
      <c r="E1128" s="216" t="s">
        <v>14</v>
      </c>
      <c r="F1128" s="177">
        <v>45120</v>
      </c>
      <c r="G1128" s="217">
        <v>45120</v>
      </c>
      <c r="H1128" s="171"/>
      <c r="I1128" s="88">
        <f t="shared" si="92"/>
        <v>45120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2</v>
      </c>
      <c r="C1129" s="109" t="s">
        <v>904</v>
      </c>
      <c r="D1129" s="215" t="s">
        <v>49</v>
      </c>
      <c r="E1129" s="216" t="s">
        <v>14</v>
      </c>
      <c r="F1129" s="177">
        <v>45120</v>
      </c>
      <c r="G1129" s="217">
        <v>45120</v>
      </c>
      <c r="H1129" s="171"/>
      <c r="I1129" s="88">
        <f t="shared" si="92"/>
        <v>45120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</v>
      </c>
      <c r="C1130" s="109" t="s">
        <v>905</v>
      </c>
      <c r="D1130" s="215" t="s">
        <v>49</v>
      </c>
      <c r="E1130" s="216" t="s">
        <v>14</v>
      </c>
      <c r="F1130" s="177">
        <v>44940</v>
      </c>
      <c r="G1130" s="217">
        <v>44940</v>
      </c>
      <c r="H1130" s="171"/>
      <c r="I1130" s="88">
        <f t="shared" si="92"/>
        <v>44940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4</v>
      </c>
      <c r="C1131" s="109" t="s">
        <v>906</v>
      </c>
      <c r="D1131" s="215" t="s">
        <v>49</v>
      </c>
      <c r="E1131" s="216" t="s">
        <v>14</v>
      </c>
      <c r="F1131" s="177">
        <v>47640</v>
      </c>
      <c r="G1131" s="217">
        <v>47640</v>
      </c>
      <c r="H1131" s="171"/>
      <c r="I1131" s="88">
        <f t="shared" si="92"/>
        <v>47640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5</v>
      </c>
      <c r="C1132" s="109" t="s">
        <v>907</v>
      </c>
      <c r="D1132" s="215" t="s">
        <v>49</v>
      </c>
      <c r="E1132" s="216" t="s">
        <v>14</v>
      </c>
      <c r="F1132" s="177">
        <v>50340</v>
      </c>
      <c r="G1132" s="217">
        <v>50340</v>
      </c>
      <c r="H1132" s="171"/>
      <c r="I1132" s="88">
        <f t="shared" si="92"/>
        <v>50340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6</v>
      </c>
      <c r="C1133" s="109" t="s">
        <v>908</v>
      </c>
      <c r="D1133" s="215" t="s">
        <v>49</v>
      </c>
      <c r="E1133" s="216" t="s">
        <v>14</v>
      </c>
      <c r="F1133" s="177">
        <v>43860</v>
      </c>
      <c r="G1133" s="217">
        <v>43860</v>
      </c>
      <c r="H1133" s="171"/>
      <c r="I1133" s="88">
        <f t="shared" si="92"/>
        <v>43860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7</v>
      </c>
      <c r="C1134" s="109" t="s">
        <v>909</v>
      </c>
      <c r="D1134" s="215" t="s">
        <v>49</v>
      </c>
      <c r="E1134" s="216" t="s">
        <v>14</v>
      </c>
      <c r="F1134" s="177">
        <v>50940</v>
      </c>
      <c r="G1134" s="217">
        <v>50940</v>
      </c>
      <c r="H1134" s="171"/>
      <c r="I1134" s="88">
        <f t="shared" si="92"/>
        <v>50940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8</v>
      </c>
      <c r="C1135" s="109" t="s">
        <v>910</v>
      </c>
      <c r="D1135" s="215" t="s">
        <v>49</v>
      </c>
      <c r="E1135" s="216" t="s">
        <v>14</v>
      </c>
      <c r="F1135" s="177">
        <v>50940</v>
      </c>
      <c r="G1135" s="217">
        <v>50940</v>
      </c>
      <c r="H1135" s="171"/>
      <c r="I1135" s="88">
        <f t="shared" si="92"/>
        <v>50940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9</v>
      </c>
      <c r="C1136" s="109" t="s">
        <v>911</v>
      </c>
      <c r="D1136" s="215" t="s">
        <v>49</v>
      </c>
      <c r="E1136" s="216" t="s">
        <v>14</v>
      </c>
      <c r="F1136" s="177">
        <v>48240</v>
      </c>
      <c r="G1136" s="217">
        <v>48240</v>
      </c>
      <c r="H1136" s="171"/>
      <c r="I1136" s="88">
        <f t="shared" si="92"/>
        <v>48240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10</v>
      </c>
      <c r="C1137" s="109" t="s">
        <v>912</v>
      </c>
      <c r="D1137" s="215" t="s">
        <v>49</v>
      </c>
      <c r="E1137" s="216" t="s">
        <v>14</v>
      </c>
      <c r="F1137" s="177">
        <v>47280</v>
      </c>
      <c r="G1137" s="217">
        <v>47280</v>
      </c>
      <c r="H1137" s="171"/>
      <c r="I1137" s="88">
        <f t="shared" si="92"/>
        <v>47280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11</v>
      </c>
      <c r="C1138" s="109" t="s">
        <v>913</v>
      </c>
      <c r="D1138" s="215" t="s">
        <v>49</v>
      </c>
      <c r="E1138" s="216" t="s">
        <v>14</v>
      </c>
      <c r="F1138" s="177">
        <v>59940</v>
      </c>
      <c r="G1138" s="217">
        <v>59940</v>
      </c>
      <c r="H1138" s="171"/>
      <c r="I1138" s="88">
        <f t="shared" si="92"/>
        <v>59940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12</v>
      </c>
      <c r="C1139" s="109" t="s">
        <v>914</v>
      </c>
      <c r="D1139" s="215" t="s">
        <v>49</v>
      </c>
      <c r="E1139" s="216" t="s">
        <v>14</v>
      </c>
      <c r="F1139" s="177">
        <v>55080</v>
      </c>
      <c r="G1139" s="217">
        <v>55080</v>
      </c>
      <c r="H1139" s="171"/>
      <c r="I1139" s="88">
        <f t="shared" si="92"/>
        <v>55080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13</v>
      </c>
      <c r="C1140" s="109" t="s">
        <v>915</v>
      </c>
      <c r="D1140" s="215" t="s">
        <v>49</v>
      </c>
      <c r="E1140" s="216" t="s">
        <v>14</v>
      </c>
      <c r="F1140" s="177">
        <v>44640</v>
      </c>
      <c r="G1140" s="217">
        <v>44640</v>
      </c>
      <c r="H1140" s="171"/>
      <c r="I1140" s="88">
        <f t="shared" si="92"/>
        <v>44640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14</v>
      </c>
      <c r="C1141" s="109" t="s">
        <v>916</v>
      </c>
      <c r="D1141" s="215" t="s">
        <v>49</v>
      </c>
      <c r="E1141" s="216" t="s">
        <v>14</v>
      </c>
      <c r="F1141" s="177">
        <v>58920</v>
      </c>
      <c r="G1141" s="217">
        <v>58920</v>
      </c>
      <c r="H1141" s="171"/>
      <c r="I1141" s="88">
        <f t="shared" si="92"/>
        <v>58920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15</v>
      </c>
      <c r="C1142" s="109" t="s">
        <v>917</v>
      </c>
      <c r="D1142" s="215" t="s">
        <v>49</v>
      </c>
      <c r="E1142" s="216" t="s">
        <v>14</v>
      </c>
      <c r="F1142" s="177">
        <v>58920</v>
      </c>
      <c r="G1142" s="217">
        <v>58920</v>
      </c>
      <c r="H1142" s="171"/>
      <c r="I1142" s="88">
        <f t="shared" si="92"/>
        <v>58920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16</v>
      </c>
      <c r="C1143" s="109" t="s">
        <v>918</v>
      </c>
      <c r="D1143" s="215" t="s">
        <v>49</v>
      </c>
      <c r="E1143" s="216" t="s">
        <v>14</v>
      </c>
      <c r="F1143" s="177">
        <v>58140</v>
      </c>
      <c r="G1143" s="217">
        <v>58140</v>
      </c>
      <c r="H1143" s="171"/>
      <c r="I1143" s="88">
        <f t="shared" si="92"/>
        <v>58140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17</v>
      </c>
      <c r="C1144" s="109" t="s">
        <v>919</v>
      </c>
      <c r="D1144" s="215" t="s">
        <v>49</v>
      </c>
      <c r="E1144" s="216" t="s">
        <v>14</v>
      </c>
      <c r="F1144" s="177">
        <v>58140</v>
      </c>
      <c r="G1144" s="217">
        <v>58140</v>
      </c>
      <c r="H1144" s="171"/>
      <c r="I1144" s="88">
        <f t="shared" si="92"/>
        <v>58140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18</v>
      </c>
      <c r="C1145" s="109" t="s">
        <v>920</v>
      </c>
      <c r="D1145" s="215" t="s">
        <v>49</v>
      </c>
      <c r="E1145" s="216" t="s">
        <v>14</v>
      </c>
      <c r="F1145" s="177">
        <v>56340</v>
      </c>
      <c r="G1145" s="217">
        <v>56340</v>
      </c>
      <c r="H1145" s="171"/>
      <c r="I1145" s="88">
        <f t="shared" si="92"/>
        <v>56340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19</v>
      </c>
      <c r="C1146" s="109" t="s">
        <v>921</v>
      </c>
      <c r="D1146" s="215" t="s">
        <v>49</v>
      </c>
      <c r="E1146" s="216" t="s">
        <v>14</v>
      </c>
      <c r="F1146" s="177">
        <v>105060</v>
      </c>
      <c r="G1146" s="217">
        <v>105060</v>
      </c>
      <c r="H1146" s="171"/>
      <c r="I1146" s="88">
        <f t="shared" si="92"/>
        <v>105060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20</v>
      </c>
      <c r="C1147" s="109" t="s">
        <v>922</v>
      </c>
      <c r="D1147" s="215" t="s">
        <v>49</v>
      </c>
      <c r="E1147" s="216" t="s">
        <v>14</v>
      </c>
      <c r="F1147" s="177">
        <v>57540</v>
      </c>
      <c r="G1147" s="217">
        <v>57540</v>
      </c>
      <c r="H1147" s="171"/>
      <c r="I1147" s="88">
        <f t="shared" si="92"/>
        <v>57540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21</v>
      </c>
      <c r="C1148" s="109" t="s">
        <v>923</v>
      </c>
      <c r="D1148" s="215" t="s">
        <v>49</v>
      </c>
      <c r="E1148" s="216" t="s">
        <v>14</v>
      </c>
      <c r="F1148" s="177">
        <v>61080</v>
      </c>
      <c r="G1148" s="217">
        <v>61080</v>
      </c>
      <c r="H1148" s="171"/>
      <c r="I1148" s="88">
        <f t="shared" si="92"/>
        <v>61080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22</v>
      </c>
      <c r="C1149" s="109" t="s">
        <v>924</v>
      </c>
      <c r="D1149" s="215" t="s">
        <v>49</v>
      </c>
      <c r="E1149" s="216" t="s">
        <v>14</v>
      </c>
      <c r="F1149" s="177">
        <v>71880</v>
      </c>
      <c r="G1149" s="217">
        <v>71880</v>
      </c>
      <c r="H1149" s="171"/>
      <c r="I1149" s="88">
        <f t="shared" si="92"/>
        <v>71880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23</v>
      </c>
      <c r="C1150" s="109" t="s">
        <v>925</v>
      </c>
      <c r="D1150" s="215" t="s">
        <v>49</v>
      </c>
      <c r="E1150" s="216" t="s">
        <v>14</v>
      </c>
      <c r="F1150" s="177">
        <v>61080</v>
      </c>
      <c r="G1150" s="217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24</v>
      </c>
      <c r="C1151" s="109" t="s">
        <v>926</v>
      </c>
      <c r="D1151" s="215" t="s">
        <v>49</v>
      </c>
      <c r="E1151" s="216" t="s">
        <v>14</v>
      </c>
      <c r="F1151" s="177">
        <v>55860</v>
      </c>
      <c r="G1151" s="217">
        <v>55860</v>
      </c>
      <c r="H1151" s="171"/>
      <c r="I1151" s="88">
        <f t="shared" si="92"/>
        <v>55860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25</v>
      </c>
      <c r="C1152" s="109" t="s">
        <v>927</v>
      </c>
      <c r="D1152" s="215" t="s">
        <v>49</v>
      </c>
      <c r="E1152" s="216" t="s">
        <v>14</v>
      </c>
      <c r="F1152" s="177">
        <v>58680</v>
      </c>
      <c r="G1152" s="217">
        <v>58680</v>
      </c>
      <c r="H1152" s="171"/>
      <c r="I1152" s="88">
        <f t="shared" si="92"/>
        <v>58680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26</v>
      </c>
      <c r="C1153" s="109" t="s">
        <v>928</v>
      </c>
      <c r="D1153" s="215" t="s">
        <v>49</v>
      </c>
      <c r="E1153" s="216" t="s">
        <v>14</v>
      </c>
      <c r="F1153" s="177">
        <v>115680</v>
      </c>
      <c r="G1153" s="217">
        <v>115680</v>
      </c>
      <c r="H1153" s="171"/>
      <c r="I1153" s="88">
        <f t="shared" si="92"/>
        <v>115680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27</v>
      </c>
      <c r="C1154" s="109" t="s">
        <v>929</v>
      </c>
      <c r="D1154" s="215" t="s">
        <v>49</v>
      </c>
      <c r="E1154" s="216" t="s">
        <v>14</v>
      </c>
      <c r="F1154" s="177">
        <v>118500</v>
      </c>
      <c r="G1154" s="217">
        <v>118500</v>
      </c>
      <c r="H1154" s="171"/>
      <c r="I1154" s="88">
        <f t="shared" si="92"/>
        <v>118500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28</v>
      </c>
      <c r="C1155" s="109" t="s">
        <v>930</v>
      </c>
      <c r="D1155" s="215" t="s">
        <v>49</v>
      </c>
      <c r="E1155" s="216" t="s">
        <v>14</v>
      </c>
      <c r="F1155" s="177">
        <v>118500</v>
      </c>
      <c r="G1155" s="217">
        <v>118500</v>
      </c>
      <c r="H1155" s="171"/>
      <c r="I1155" s="88">
        <f t="shared" si="92"/>
        <v>118500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29</v>
      </c>
      <c r="C1156" s="109" t="s">
        <v>931</v>
      </c>
      <c r="D1156" s="215" t="s">
        <v>49</v>
      </c>
      <c r="E1156" s="216" t="s">
        <v>14</v>
      </c>
      <c r="F1156" s="177">
        <v>117900</v>
      </c>
      <c r="G1156" s="217">
        <v>117900</v>
      </c>
      <c r="H1156" s="171"/>
      <c r="I1156" s="88">
        <f t="shared" si="92"/>
        <v>117900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30</v>
      </c>
      <c r="C1157" s="109" t="s">
        <v>932</v>
      </c>
      <c r="D1157" s="215" t="s">
        <v>49</v>
      </c>
      <c r="E1157" s="216" t="s">
        <v>14</v>
      </c>
      <c r="F1157" s="177">
        <v>120120</v>
      </c>
      <c r="G1157" s="217">
        <v>120120</v>
      </c>
      <c r="H1157" s="171"/>
      <c r="I1157" s="88">
        <f t="shared" si="92"/>
        <v>120120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31</v>
      </c>
      <c r="C1158" s="109" t="s">
        <v>933</v>
      </c>
      <c r="D1158" s="215" t="s">
        <v>49</v>
      </c>
      <c r="E1158" s="216" t="s">
        <v>14</v>
      </c>
      <c r="F1158" s="177">
        <v>50460</v>
      </c>
      <c r="G1158" s="217">
        <v>50460</v>
      </c>
      <c r="H1158" s="171"/>
      <c r="I1158" s="88">
        <f t="shared" si="92"/>
        <v>50460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32</v>
      </c>
      <c r="C1159" s="109" t="s">
        <v>934</v>
      </c>
      <c r="D1159" s="215" t="s">
        <v>49</v>
      </c>
      <c r="E1159" s="216" t="s">
        <v>14</v>
      </c>
      <c r="F1159" s="177">
        <v>50460</v>
      </c>
      <c r="G1159" s="217">
        <v>50460</v>
      </c>
      <c r="H1159" s="171"/>
      <c r="I1159" s="88">
        <f t="shared" si="92"/>
        <v>50460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33</v>
      </c>
      <c r="C1160" s="109" t="s">
        <v>935</v>
      </c>
      <c r="D1160" s="215" t="s">
        <v>49</v>
      </c>
      <c r="E1160" s="216" t="s">
        <v>14</v>
      </c>
      <c r="F1160" s="177">
        <v>41400</v>
      </c>
      <c r="G1160" s="217">
        <v>41400</v>
      </c>
      <c r="H1160" s="171"/>
      <c r="I1160" s="88">
        <f t="shared" si="92"/>
        <v>41400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34</v>
      </c>
      <c r="C1161" s="109" t="s">
        <v>936</v>
      </c>
      <c r="D1161" s="215" t="s">
        <v>49</v>
      </c>
      <c r="E1161" s="216" t="s">
        <v>14</v>
      </c>
      <c r="F1161" s="177">
        <v>61140</v>
      </c>
      <c r="G1161" s="217">
        <v>61140</v>
      </c>
      <c r="H1161" s="171"/>
      <c r="I1161" s="88">
        <f t="shared" si="92"/>
        <v>61140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35</v>
      </c>
      <c r="C1162" s="109" t="s">
        <v>937</v>
      </c>
      <c r="D1162" s="215" t="s">
        <v>49</v>
      </c>
      <c r="E1162" s="216" t="s">
        <v>14</v>
      </c>
      <c r="F1162" s="177">
        <v>61140</v>
      </c>
      <c r="G1162" s="217">
        <v>61140</v>
      </c>
      <c r="H1162" s="171"/>
      <c r="I1162" s="88">
        <f t="shared" si="92"/>
        <v>61140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36</v>
      </c>
      <c r="C1163" s="109" t="s">
        <v>938</v>
      </c>
      <c r="D1163" s="215" t="s">
        <v>49</v>
      </c>
      <c r="E1163" s="216" t="s">
        <v>14</v>
      </c>
      <c r="F1163" s="177">
        <v>55380</v>
      </c>
      <c r="G1163" s="217">
        <v>55380</v>
      </c>
      <c r="H1163" s="171"/>
      <c r="I1163" s="88">
        <f t="shared" si="92"/>
        <v>55380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37</v>
      </c>
      <c r="C1164" s="109" t="s">
        <v>939</v>
      </c>
      <c r="D1164" s="215" t="s">
        <v>49</v>
      </c>
      <c r="E1164" s="216" t="s">
        <v>14</v>
      </c>
      <c r="F1164" s="177">
        <v>61860</v>
      </c>
      <c r="G1164" s="217">
        <v>61860</v>
      </c>
      <c r="H1164" s="171"/>
      <c r="I1164" s="88">
        <f t="shared" si="92"/>
        <v>61860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38</v>
      </c>
      <c r="C1165" s="109" t="s">
        <v>940</v>
      </c>
      <c r="D1165" s="215" t="s">
        <v>49</v>
      </c>
      <c r="E1165" s="216" t="s">
        <v>14</v>
      </c>
      <c r="F1165" s="177">
        <v>63900</v>
      </c>
      <c r="G1165" s="217">
        <v>63900</v>
      </c>
      <c r="H1165" s="171"/>
      <c r="I1165" s="88">
        <f t="shared" si="92"/>
        <v>63900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39</v>
      </c>
      <c r="C1166" s="109" t="s">
        <v>941</v>
      </c>
      <c r="D1166" s="215" t="s">
        <v>49</v>
      </c>
      <c r="E1166" s="216" t="s">
        <v>14</v>
      </c>
      <c r="F1166" s="177">
        <v>59220</v>
      </c>
      <c r="G1166" s="217">
        <v>59220</v>
      </c>
      <c r="H1166" s="171"/>
      <c r="I1166" s="88">
        <f t="shared" si="92"/>
        <v>59220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95"/>
      <c r="C1167" s="109" t="s">
        <v>50</v>
      </c>
      <c r="D1167" s="215" t="s">
        <v>50</v>
      </c>
      <c r="E1167" s="216"/>
      <c r="F1167" s="177">
        <v>0</v>
      </c>
      <c r="G1167" s="217">
        <v>0</v>
      </c>
      <c r="H1167" s="171"/>
      <c r="I1167" s="88">
        <f t="shared" si="92"/>
        <v>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95" t="s">
        <v>1070</v>
      </c>
      <c r="C1168" s="109" t="s">
        <v>759</v>
      </c>
      <c r="D1168" s="215" t="s">
        <v>50</v>
      </c>
      <c r="E1168" s="216"/>
      <c r="F1168" s="177">
        <v>0</v>
      </c>
      <c r="G1168" s="217">
        <v>0</v>
      </c>
      <c r="H1168" s="171"/>
      <c r="I1168" s="88">
        <f t="shared" si="92"/>
        <v>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1</v>
      </c>
      <c r="C1169" s="109" t="s">
        <v>942</v>
      </c>
      <c r="D1169" s="215" t="s">
        <v>49</v>
      </c>
      <c r="E1169" s="216" t="s">
        <v>14</v>
      </c>
      <c r="F1169" s="177">
        <v>89700</v>
      </c>
      <c r="G1169" s="217">
        <v>89700</v>
      </c>
      <c r="H1169" s="171"/>
      <c r="I1169" s="88">
        <f t="shared" si="92"/>
        <v>89700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2</v>
      </c>
      <c r="C1170" s="109" t="s">
        <v>943</v>
      </c>
      <c r="D1170" s="215" t="s">
        <v>49</v>
      </c>
      <c r="E1170" s="216" t="s">
        <v>14</v>
      </c>
      <c r="F1170" s="177">
        <v>91200</v>
      </c>
      <c r="G1170" s="217">
        <v>91200</v>
      </c>
      <c r="H1170" s="171"/>
      <c r="I1170" s="88">
        <f t="shared" si="92"/>
        <v>91200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</v>
      </c>
      <c r="C1171" s="109" t="s">
        <v>944</v>
      </c>
      <c r="D1171" s="215" t="s">
        <v>49</v>
      </c>
      <c r="E1171" s="216" t="s">
        <v>14</v>
      </c>
      <c r="F1171" s="177">
        <v>95640</v>
      </c>
      <c r="G1171" s="217">
        <v>95640</v>
      </c>
      <c r="H1171" s="171"/>
      <c r="I1171" s="88">
        <f t="shared" si="92"/>
        <v>95640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4</v>
      </c>
      <c r="C1172" s="109" t="s">
        <v>945</v>
      </c>
      <c r="D1172" s="215" t="s">
        <v>49</v>
      </c>
      <c r="E1172" s="216" t="s">
        <v>14</v>
      </c>
      <c r="F1172" s="177">
        <v>95640</v>
      </c>
      <c r="G1172" s="217">
        <v>95640</v>
      </c>
      <c r="H1172" s="171"/>
      <c r="I1172" s="88">
        <f t="shared" si="92"/>
        <v>95640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5</v>
      </c>
      <c r="C1173" s="109" t="s">
        <v>946</v>
      </c>
      <c r="D1173" s="215" t="s">
        <v>49</v>
      </c>
      <c r="E1173" s="216" t="s">
        <v>14</v>
      </c>
      <c r="F1173" s="177">
        <v>116340</v>
      </c>
      <c r="G1173" s="217">
        <v>116340</v>
      </c>
      <c r="H1173" s="171"/>
      <c r="I1173" s="88">
        <f t="shared" si="92"/>
        <v>116340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6</v>
      </c>
      <c r="C1174" s="109" t="s">
        <v>947</v>
      </c>
      <c r="D1174" s="215" t="s">
        <v>49</v>
      </c>
      <c r="E1174" s="216" t="s">
        <v>14</v>
      </c>
      <c r="F1174" s="177">
        <v>115020</v>
      </c>
      <c r="G1174" s="217">
        <v>115020</v>
      </c>
      <c r="H1174" s="171"/>
      <c r="I1174" s="88">
        <f t="shared" si="92"/>
        <v>115020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7</v>
      </c>
      <c r="C1175" s="109" t="s">
        <v>948</v>
      </c>
      <c r="D1175" s="215" t="s">
        <v>49</v>
      </c>
      <c r="E1175" s="216" t="s">
        <v>14</v>
      </c>
      <c r="F1175" s="177">
        <v>115020</v>
      </c>
      <c r="G1175" s="217">
        <v>115020</v>
      </c>
      <c r="H1175" s="171"/>
      <c r="I1175" s="88">
        <f t="shared" si="92"/>
        <v>115020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8</v>
      </c>
      <c r="C1176" s="109" t="s">
        <v>949</v>
      </c>
      <c r="D1176" s="215" t="s">
        <v>49</v>
      </c>
      <c r="E1176" s="216" t="s">
        <v>14</v>
      </c>
      <c r="F1176" s="177">
        <v>115020</v>
      </c>
      <c r="G1176" s="217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9</v>
      </c>
      <c r="C1177" s="109" t="s">
        <v>950</v>
      </c>
      <c r="D1177" s="215" t="s">
        <v>49</v>
      </c>
      <c r="E1177" s="216" t="s">
        <v>14</v>
      </c>
      <c r="F1177" s="177">
        <v>117900</v>
      </c>
      <c r="G1177" s="217">
        <v>117900</v>
      </c>
      <c r="H1177" s="171"/>
      <c r="I1177" s="88">
        <f t="shared" si="92"/>
        <v>117900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10</v>
      </c>
      <c r="C1178" s="109" t="s">
        <v>951</v>
      </c>
      <c r="D1178" s="215" t="s">
        <v>49</v>
      </c>
      <c r="E1178" s="216" t="s">
        <v>14</v>
      </c>
      <c r="F1178" s="177">
        <v>136860</v>
      </c>
      <c r="G1178" s="217">
        <v>136860</v>
      </c>
      <c r="H1178" s="171"/>
      <c r="I1178" s="88">
        <f t="shared" si="92"/>
        <v>136860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11</v>
      </c>
      <c r="C1179" s="109" t="s">
        <v>952</v>
      </c>
      <c r="D1179" s="215" t="s">
        <v>49</v>
      </c>
      <c r="E1179" s="216" t="s">
        <v>14</v>
      </c>
      <c r="F1179" s="177">
        <v>220920</v>
      </c>
      <c r="G1179" s="217">
        <v>220920</v>
      </c>
      <c r="H1179" s="171"/>
      <c r="I1179" s="88">
        <f t="shared" si="92"/>
        <v>220920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12</v>
      </c>
      <c r="C1180" s="109" t="s">
        <v>953</v>
      </c>
      <c r="D1180" s="215" t="s">
        <v>49</v>
      </c>
      <c r="E1180" s="216" t="s">
        <v>14</v>
      </c>
      <c r="F1180" s="177">
        <v>220920</v>
      </c>
      <c r="G1180" s="217">
        <v>220920</v>
      </c>
      <c r="H1180" s="171"/>
      <c r="I1180" s="88">
        <f t="shared" si="92"/>
        <v>220920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95"/>
      <c r="C1181" s="109"/>
      <c r="D1181" s="215" t="s">
        <v>50</v>
      </c>
      <c r="E1181" s="216"/>
      <c r="F1181" s="177">
        <v>0</v>
      </c>
      <c r="G1181" s="217">
        <v>0</v>
      </c>
      <c r="H1181" s="171"/>
      <c r="I1181" s="88">
        <f t="shared" si="92"/>
        <v>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95" t="s">
        <v>1070</v>
      </c>
      <c r="C1182" s="109" t="s">
        <v>1102</v>
      </c>
      <c r="D1182" s="215" t="s">
        <v>50</v>
      </c>
      <c r="E1182" s="216"/>
      <c r="F1182" s="177">
        <v>0</v>
      </c>
      <c r="G1182" s="217">
        <v>0</v>
      </c>
      <c r="H1182" s="171"/>
      <c r="I1182" s="88">
        <f t="shared" si="92"/>
        <v>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5">
        <v>1</v>
      </c>
      <c r="C1183" s="109" t="s">
        <v>1220</v>
      </c>
      <c r="D1183" s="215" t="s">
        <v>49</v>
      </c>
      <c r="E1183" s="216" t="s">
        <v>14</v>
      </c>
      <c r="F1183" s="177">
        <v>19440</v>
      </c>
      <c r="G1183" s="217">
        <v>19440</v>
      </c>
      <c r="H1183" s="171"/>
      <c r="I1183" s="88">
        <f t="shared" si="92"/>
        <v>19440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5">
        <v>2</v>
      </c>
      <c r="C1184" s="109" t="s">
        <v>1221</v>
      </c>
      <c r="D1184" s="215" t="s">
        <v>49</v>
      </c>
      <c r="E1184" s="216" t="s">
        <v>14</v>
      </c>
      <c r="F1184" s="177">
        <v>28860</v>
      </c>
      <c r="G1184" s="217">
        <v>28860</v>
      </c>
      <c r="H1184" s="171"/>
      <c r="I1184" s="88">
        <f t="shared" si="92"/>
        <v>28860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5">
        <v>3</v>
      </c>
      <c r="C1185" s="109" t="s">
        <v>1222</v>
      </c>
      <c r="D1185" s="215" t="s">
        <v>49</v>
      </c>
      <c r="E1185" s="216" t="s">
        <v>14</v>
      </c>
      <c r="F1185" s="177">
        <v>33180</v>
      </c>
      <c r="G1185" s="217">
        <v>33180</v>
      </c>
      <c r="H1185" s="171"/>
      <c r="I1185" s="88">
        <f t="shared" ref="I1185:I1249" si="97">IF($I$5=$G$4,G1185,(IF($I$5=$F$4,F1185,0)))</f>
        <v>33180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5">
        <v>4</v>
      </c>
      <c r="C1186" s="109" t="s">
        <v>1223</v>
      </c>
      <c r="D1186" s="215" t="s">
        <v>49</v>
      </c>
      <c r="E1186" s="216" t="s">
        <v>14</v>
      </c>
      <c r="F1186" s="177">
        <v>30900</v>
      </c>
      <c r="G1186" s="217">
        <v>30900</v>
      </c>
      <c r="H1186" s="171"/>
      <c r="I1186" s="88">
        <f t="shared" si="97"/>
        <v>30900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5">
        <v>5</v>
      </c>
      <c r="C1187" s="109" t="s">
        <v>1224</v>
      </c>
      <c r="D1187" s="215" t="s">
        <v>49</v>
      </c>
      <c r="E1187" s="216" t="s">
        <v>14</v>
      </c>
      <c r="F1187" s="177">
        <v>40740</v>
      </c>
      <c r="G1187" s="217">
        <v>40740</v>
      </c>
      <c r="H1187" s="171"/>
      <c r="I1187" s="88">
        <f t="shared" si="97"/>
        <v>40740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5">
        <v>6</v>
      </c>
      <c r="C1188" s="109" t="s">
        <v>1225</v>
      </c>
      <c r="D1188" s="215" t="s">
        <v>49</v>
      </c>
      <c r="E1188" s="216" t="s">
        <v>14</v>
      </c>
      <c r="F1188" s="177">
        <v>34020</v>
      </c>
      <c r="G1188" s="217">
        <v>34020</v>
      </c>
      <c r="H1188" s="171"/>
      <c r="I1188" s="88">
        <f t="shared" si="97"/>
        <v>34020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5">
        <v>7</v>
      </c>
      <c r="C1189" s="109" t="s">
        <v>1226</v>
      </c>
      <c r="D1189" s="215" t="s">
        <v>49</v>
      </c>
      <c r="E1189" s="216" t="s">
        <v>14</v>
      </c>
      <c r="F1189" s="177">
        <v>358140</v>
      </c>
      <c r="G1189" s="217">
        <v>358140</v>
      </c>
      <c r="H1189" s="171"/>
      <c r="I1189" s="88">
        <f t="shared" si="97"/>
        <v>358140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5">
        <v>8</v>
      </c>
      <c r="C1190" s="109" t="s">
        <v>1227</v>
      </c>
      <c r="D1190" s="215" t="s">
        <v>49</v>
      </c>
      <c r="E1190" s="216" t="s">
        <v>14</v>
      </c>
      <c r="F1190" s="177">
        <v>240900</v>
      </c>
      <c r="G1190" s="217">
        <v>240900</v>
      </c>
      <c r="H1190" s="171"/>
      <c r="I1190" s="88">
        <f t="shared" si="97"/>
        <v>240900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5"/>
      <c r="C1191" s="109"/>
      <c r="D1191" s="215" t="s">
        <v>50</v>
      </c>
      <c r="E1191" s="216"/>
      <c r="F1191" s="177">
        <v>0</v>
      </c>
      <c r="G1191" s="217">
        <v>0</v>
      </c>
      <c r="H1191" s="171"/>
      <c r="I1191" s="88">
        <f t="shared" si="97"/>
        <v>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5" t="s">
        <v>1070</v>
      </c>
      <c r="C1192" s="109" t="s">
        <v>772</v>
      </c>
      <c r="D1192" s="215" t="s">
        <v>50</v>
      </c>
      <c r="E1192" s="216"/>
      <c r="F1192" s="177">
        <v>0</v>
      </c>
      <c r="G1192" s="217">
        <v>0</v>
      </c>
      <c r="H1192" s="171"/>
      <c r="I1192" s="88">
        <f t="shared" si="97"/>
        <v>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5">
        <v>1</v>
      </c>
      <c r="C1193" s="109" t="s">
        <v>954</v>
      </c>
      <c r="D1193" s="215" t="s">
        <v>49</v>
      </c>
      <c r="E1193" s="216" t="s">
        <v>14</v>
      </c>
      <c r="F1193" s="177">
        <v>33840</v>
      </c>
      <c r="G1193" s="217">
        <v>33840</v>
      </c>
      <c r="H1193" s="171"/>
      <c r="I1193" s="88">
        <f t="shared" si="97"/>
        <v>33840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5">
        <v>2</v>
      </c>
      <c r="C1194" s="109" t="s">
        <v>955</v>
      </c>
      <c r="D1194" s="215" t="s">
        <v>49</v>
      </c>
      <c r="E1194" s="216" t="s">
        <v>14</v>
      </c>
      <c r="F1194" s="177">
        <v>39240</v>
      </c>
      <c r="G1194" s="217">
        <v>39240</v>
      </c>
      <c r="H1194" s="171"/>
      <c r="I1194" s="88">
        <f t="shared" si="97"/>
        <v>39240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5">
        <v>3</v>
      </c>
      <c r="C1195" s="109" t="s">
        <v>956</v>
      </c>
      <c r="D1195" s="215" t="s">
        <v>49</v>
      </c>
      <c r="E1195" s="216" t="s">
        <v>14</v>
      </c>
      <c r="F1195" s="177">
        <v>7320</v>
      </c>
      <c r="G1195" s="217">
        <v>7320</v>
      </c>
      <c r="H1195" s="171"/>
      <c r="I1195" s="88">
        <f t="shared" si="97"/>
        <v>7320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5">
        <v>4</v>
      </c>
      <c r="C1196" s="109" t="s">
        <v>957</v>
      </c>
      <c r="D1196" s="215" t="s">
        <v>49</v>
      </c>
      <c r="E1196" s="216" t="s">
        <v>14</v>
      </c>
      <c r="F1196" s="177">
        <v>9600</v>
      </c>
      <c r="G1196" s="217">
        <v>9600</v>
      </c>
      <c r="H1196" s="171"/>
      <c r="I1196" s="88">
        <f t="shared" si="97"/>
        <v>9600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5">
        <v>5</v>
      </c>
      <c r="C1197" s="109" t="s">
        <v>958</v>
      </c>
      <c r="D1197" s="215" t="s">
        <v>49</v>
      </c>
      <c r="E1197" s="216" t="s">
        <v>14</v>
      </c>
      <c r="F1197" s="177">
        <v>103860</v>
      </c>
      <c r="G1197" s="217">
        <v>103860</v>
      </c>
      <c r="H1197" s="171"/>
      <c r="I1197" s="88">
        <f t="shared" si="97"/>
        <v>103860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5">
        <v>6</v>
      </c>
      <c r="C1198" s="109" t="s">
        <v>959</v>
      </c>
      <c r="D1198" s="215" t="s">
        <v>49</v>
      </c>
      <c r="E1198" s="216" t="s">
        <v>14</v>
      </c>
      <c r="F1198" s="177">
        <v>923940</v>
      </c>
      <c r="G1198" s="217">
        <v>923940</v>
      </c>
      <c r="H1198" s="171"/>
      <c r="I1198" s="88">
        <f t="shared" si="97"/>
        <v>923940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5">
        <v>7</v>
      </c>
      <c r="C1199" s="109" t="s">
        <v>960</v>
      </c>
      <c r="D1199" s="215" t="s">
        <v>49</v>
      </c>
      <c r="E1199" s="216" t="s">
        <v>14</v>
      </c>
      <c r="F1199" s="177">
        <v>14160</v>
      </c>
      <c r="G1199" s="217">
        <v>14160</v>
      </c>
      <c r="H1199" s="171"/>
      <c r="I1199" s="88">
        <f t="shared" si="97"/>
        <v>14160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5">
        <v>8</v>
      </c>
      <c r="C1200" s="109" t="s">
        <v>961</v>
      </c>
      <c r="D1200" s="215" t="s">
        <v>49</v>
      </c>
      <c r="E1200" s="216" t="s">
        <v>14</v>
      </c>
      <c r="F1200" s="177">
        <v>12060</v>
      </c>
      <c r="G1200" s="217">
        <v>12060</v>
      </c>
      <c r="H1200" s="171"/>
      <c r="I1200" s="88">
        <f t="shared" si="97"/>
        <v>12060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5">
        <v>9</v>
      </c>
      <c r="C1201" s="109" t="s">
        <v>962</v>
      </c>
      <c r="D1201" s="215" t="s">
        <v>49</v>
      </c>
      <c r="E1201" s="216" t="s">
        <v>14</v>
      </c>
      <c r="F1201" s="177">
        <v>14160</v>
      </c>
      <c r="G1201" s="217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5">
        <v>10</v>
      </c>
      <c r="C1202" s="109" t="s">
        <v>963</v>
      </c>
      <c r="D1202" s="215" t="s">
        <v>49</v>
      </c>
      <c r="E1202" s="216" t="s">
        <v>14</v>
      </c>
      <c r="F1202" s="177">
        <v>14160</v>
      </c>
      <c r="G1202" s="217">
        <v>14160</v>
      </c>
      <c r="H1202" s="171"/>
      <c r="I1202" s="88">
        <f t="shared" si="97"/>
        <v>14160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5">
        <v>11</v>
      </c>
      <c r="C1203" s="109" t="s">
        <v>964</v>
      </c>
      <c r="D1203" s="215" t="s">
        <v>49</v>
      </c>
      <c r="E1203" s="216" t="s">
        <v>14</v>
      </c>
      <c r="F1203" s="177">
        <v>35040</v>
      </c>
      <c r="G1203" s="217">
        <v>35040</v>
      </c>
      <c r="H1203" s="171"/>
      <c r="I1203" s="88">
        <f t="shared" si="97"/>
        <v>35040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5">
        <v>12</v>
      </c>
      <c r="C1204" s="109" t="s">
        <v>965</v>
      </c>
      <c r="D1204" s="215" t="s">
        <v>49</v>
      </c>
      <c r="E1204" s="216" t="s">
        <v>14</v>
      </c>
      <c r="F1204" s="177">
        <v>25860</v>
      </c>
      <c r="G1204" s="217">
        <v>25860</v>
      </c>
      <c r="H1204" s="171"/>
      <c r="I1204" s="88">
        <f t="shared" si="97"/>
        <v>25860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5">
        <v>13</v>
      </c>
      <c r="C1205" s="109" t="s">
        <v>966</v>
      </c>
      <c r="D1205" s="215" t="s">
        <v>49</v>
      </c>
      <c r="E1205" s="216" t="s">
        <v>14</v>
      </c>
      <c r="F1205" s="177">
        <v>35040</v>
      </c>
      <c r="G1205" s="217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5">
        <v>14</v>
      </c>
      <c r="C1206" s="109" t="s">
        <v>967</v>
      </c>
      <c r="D1206" s="215" t="s">
        <v>49</v>
      </c>
      <c r="E1206" s="216" t="s">
        <v>14</v>
      </c>
      <c r="F1206" s="177">
        <v>35040</v>
      </c>
      <c r="G1206" s="217">
        <v>35040</v>
      </c>
      <c r="H1206" s="171"/>
      <c r="I1206" s="88">
        <f t="shared" si="97"/>
        <v>35040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5">
        <v>15</v>
      </c>
      <c r="C1207" s="109" t="s">
        <v>968</v>
      </c>
      <c r="D1207" s="215" t="s">
        <v>49</v>
      </c>
      <c r="E1207" s="216" t="s">
        <v>14</v>
      </c>
      <c r="F1207" s="177">
        <v>25860</v>
      </c>
      <c r="G1207" s="217">
        <v>25860</v>
      </c>
      <c r="H1207" s="171"/>
      <c r="I1207" s="88">
        <f t="shared" si="97"/>
        <v>25860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5">
        <v>16</v>
      </c>
      <c r="C1208" s="109" t="s">
        <v>969</v>
      </c>
      <c r="D1208" s="215" t="s">
        <v>49</v>
      </c>
      <c r="E1208" s="216" t="s">
        <v>14</v>
      </c>
      <c r="F1208" s="177">
        <v>25860</v>
      </c>
      <c r="G1208" s="217">
        <v>25860</v>
      </c>
      <c r="H1208" s="171"/>
      <c r="I1208" s="88">
        <f t="shared" si="97"/>
        <v>25860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5">
        <v>17</v>
      </c>
      <c r="C1209" s="109" t="s">
        <v>970</v>
      </c>
      <c r="D1209" s="215" t="s">
        <v>49</v>
      </c>
      <c r="E1209" s="216" t="s">
        <v>14</v>
      </c>
      <c r="F1209" s="177">
        <v>30960</v>
      </c>
      <c r="G1209" s="217">
        <v>30960</v>
      </c>
      <c r="H1209" s="171"/>
      <c r="I1209" s="88">
        <f t="shared" si="97"/>
        <v>30960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5">
        <v>18</v>
      </c>
      <c r="C1210" s="109" t="s">
        <v>971</v>
      </c>
      <c r="D1210" s="215" t="s">
        <v>49</v>
      </c>
      <c r="E1210" s="216" t="s">
        <v>14</v>
      </c>
      <c r="F1210" s="177">
        <v>25860</v>
      </c>
      <c r="G1210" s="217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5">
        <v>19</v>
      </c>
      <c r="C1211" s="109" t="s">
        <v>972</v>
      </c>
      <c r="D1211" s="215" t="s">
        <v>49</v>
      </c>
      <c r="E1211" s="216" t="s">
        <v>14</v>
      </c>
      <c r="F1211" s="177">
        <v>2305860</v>
      </c>
      <c r="G1211" s="217">
        <v>2305860</v>
      </c>
      <c r="H1211" s="171"/>
      <c r="I1211" s="88">
        <f t="shared" si="97"/>
        <v>2305860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5">
        <v>20</v>
      </c>
      <c r="C1212" s="109" t="s">
        <v>973</v>
      </c>
      <c r="D1212" s="215" t="s">
        <v>49</v>
      </c>
      <c r="E1212" s="216" t="s">
        <v>14</v>
      </c>
      <c r="F1212" s="177">
        <v>18780</v>
      </c>
      <c r="G1212" s="217">
        <v>18780</v>
      </c>
      <c r="H1212" s="171"/>
      <c r="I1212" s="88">
        <f t="shared" si="97"/>
        <v>18780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5">
        <v>21</v>
      </c>
      <c r="C1213" s="109" t="s">
        <v>974</v>
      </c>
      <c r="D1213" s="215" t="s">
        <v>49</v>
      </c>
      <c r="E1213" s="216" t="s">
        <v>14</v>
      </c>
      <c r="F1213" s="177">
        <v>27360</v>
      </c>
      <c r="G1213" s="217">
        <v>27360</v>
      </c>
      <c r="H1213" s="171"/>
      <c r="I1213" s="88">
        <f t="shared" si="97"/>
        <v>27360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5">
        <v>22</v>
      </c>
      <c r="C1214" s="109" t="s">
        <v>975</v>
      </c>
      <c r="D1214" s="215" t="s">
        <v>49</v>
      </c>
      <c r="E1214" s="216" t="s">
        <v>14</v>
      </c>
      <c r="F1214" s="177">
        <v>18780</v>
      </c>
      <c r="G1214" s="217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5">
        <v>23</v>
      </c>
      <c r="C1215" s="109" t="s">
        <v>976</v>
      </c>
      <c r="D1215" s="215" t="s">
        <v>49</v>
      </c>
      <c r="E1215" s="216" t="s">
        <v>14</v>
      </c>
      <c r="F1215" s="177">
        <v>27360</v>
      </c>
      <c r="G1215" s="217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5">
        <v>24</v>
      </c>
      <c r="C1216" s="109" t="s">
        <v>977</v>
      </c>
      <c r="D1216" s="215" t="s">
        <v>49</v>
      </c>
      <c r="E1216" s="216" t="s">
        <v>14</v>
      </c>
      <c r="F1216" s="177">
        <v>18720</v>
      </c>
      <c r="G1216" s="217">
        <v>18720</v>
      </c>
      <c r="H1216" s="175"/>
      <c r="I1216" s="88">
        <f t="shared" si="97"/>
        <v>18720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5">
        <v>25</v>
      </c>
      <c r="C1217" s="109" t="s">
        <v>978</v>
      </c>
      <c r="D1217" s="215" t="s">
        <v>49</v>
      </c>
      <c r="E1217" s="216" t="s">
        <v>14</v>
      </c>
      <c r="F1217" s="177">
        <v>18720</v>
      </c>
      <c r="G1217" s="217">
        <v>18720</v>
      </c>
      <c r="H1217" s="175"/>
      <c r="I1217" s="88">
        <f t="shared" si="97"/>
        <v>18720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5">
        <v>26</v>
      </c>
      <c r="C1218" s="109" t="s">
        <v>979</v>
      </c>
      <c r="D1218" s="215" t="s">
        <v>49</v>
      </c>
      <c r="E1218" s="216" t="s">
        <v>14</v>
      </c>
      <c r="F1218" s="177">
        <v>18720</v>
      </c>
      <c r="G1218" s="217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5">
        <v>27</v>
      </c>
      <c r="C1219" s="109" t="s">
        <v>980</v>
      </c>
      <c r="D1219" s="215" t="s">
        <v>49</v>
      </c>
      <c r="E1219" s="216" t="s">
        <v>14</v>
      </c>
      <c r="F1219" s="177">
        <v>25260</v>
      </c>
      <c r="G1219" s="217">
        <v>25260</v>
      </c>
      <c r="H1219" s="175"/>
      <c r="I1219" s="88">
        <f t="shared" si="97"/>
        <v>25260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5">
        <v>28</v>
      </c>
      <c r="C1220" s="109" t="s">
        <v>981</v>
      </c>
      <c r="D1220" s="215" t="s">
        <v>49</v>
      </c>
      <c r="E1220" s="216" t="s">
        <v>14</v>
      </c>
      <c r="F1220" s="177">
        <v>25260</v>
      </c>
      <c r="G1220" s="217">
        <v>25260</v>
      </c>
      <c r="H1220" s="175"/>
      <c r="I1220" s="88">
        <f t="shared" si="97"/>
        <v>25260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5">
        <v>29</v>
      </c>
      <c r="C1221" s="109" t="s">
        <v>982</v>
      </c>
      <c r="D1221" s="215" t="s">
        <v>49</v>
      </c>
      <c r="E1221" s="216" t="s">
        <v>14</v>
      </c>
      <c r="F1221" s="177">
        <v>22860</v>
      </c>
      <c r="G1221" s="217">
        <v>22860</v>
      </c>
      <c r="H1221" s="175"/>
      <c r="I1221" s="88">
        <f t="shared" si="97"/>
        <v>22860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5">
        <v>30</v>
      </c>
      <c r="C1222" s="109" t="s">
        <v>983</v>
      </c>
      <c r="D1222" s="215" t="s">
        <v>49</v>
      </c>
      <c r="E1222" s="216" t="s">
        <v>14</v>
      </c>
      <c r="F1222" s="177">
        <v>74340</v>
      </c>
      <c r="G1222" s="217">
        <v>74340</v>
      </c>
      <c r="H1222" s="175"/>
      <c r="I1222" s="88">
        <f t="shared" si="97"/>
        <v>74340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5">
        <v>31</v>
      </c>
      <c r="C1223" s="109" t="s">
        <v>984</v>
      </c>
      <c r="D1223" s="215" t="s">
        <v>49</v>
      </c>
      <c r="E1223" s="216" t="s">
        <v>14</v>
      </c>
      <c r="F1223" s="177">
        <v>74340</v>
      </c>
      <c r="G1223" s="217">
        <v>74340</v>
      </c>
      <c r="H1223" s="175"/>
      <c r="I1223" s="88">
        <f t="shared" si="97"/>
        <v>74340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5">
        <v>32</v>
      </c>
      <c r="C1224" s="109" t="s">
        <v>985</v>
      </c>
      <c r="D1224" s="215" t="s">
        <v>49</v>
      </c>
      <c r="E1224" s="216" t="s">
        <v>14</v>
      </c>
      <c r="F1224" s="177">
        <v>27540</v>
      </c>
      <c r="G1224" s="217">
        <v>27540</v>
      </c>
      <c r="H1224" s="175"/>
      <c r="I1224" s="88">
        <f t="shared" si="97"/>
        <v>27540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5">
        <v>33</v>
      </c>
      <c r="C1225" s="109" t="s">
        <v>986</v>
      </c>
      <c r="D1225" s="215" t="s">
        <v>49</v>
      </c>
      <c r="E1225" s="216" t="s">
        <v>14</v>
      </c>
      <c r="F1225" s="177">
        <v>21480</v>
      </c>
      <c r="G1225" s="217">
        <v>21480</v>
      </c>
      <c r="H1225" s="175"/>
      <c r="I1225" s="88">
        <f t="shared" si="97"/>
        <v>21480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5">
        <v>34</v>
      </c>
      <c r="C1226" s="109" t="s">
        <v>987</v>
      </c>
      <c r="D1226" s="215" t="s">
        <v>49</v>
      </c>
      <c r="E1226" s="216" t="s">
        <v>14</v>
      </c>
      <c r="F1226" s="177">
        <v>25560</v>
      </c>
      <c r="G1226" s="217">
        <v>25560</v>
      </c>
      <c r="H1226" s="175"/>
      <c r="I1226" s="88">
        <f t="shared" si="97"/>
        <v>25560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5">
        <v>35</v>
      </c>
      <c r="C1227" s="109" t="s">
        <v>988</v>
      </c>
      <c r="D1227" s="215" t="s">
        <v>49</v>
      </c>
      <c r="E1227" s="216" t="s">
        <v>14</v>
      </c>
      <c r="F1227" s="177">
        <v>457260</v>
      </c>
      <c r="G1227" s="217">
        <v>457260</v>
      </c>
      <c r="H1227" s="175"/>
      <c r="I1227" s="88">
        <f t="shared" si="97"/>
        <v>457260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5">
        <v>36</v>
      </c>
      <c r="C1228" s="109" t="s">
        <v>380</v>
      </c>
      <c r="D1228" s="215" t="s">
        <v>49</v>
      </c>
      <c r="E1228" s="216" t="s">
        <v>14</v>
      </c>
      <c r="F1228" s="177">
        <v>6360</v>
      </c>
      <c r="G1228" s="217">
        <v>6360</v>
      </c>
      <c r="H1228" s="175"/>
      <c r="I1228" s="88">
        <f t="shared" si="97"/>
        <v>6360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5">
        <v>38</v>
      </c>
      <c r="C1229" s="109" t="s">
        <v>1228</v>
      </c>
      <c r="D1229" s="215" t="s">
        <v>49</v>
      </c>
      <c r="E1229" s="216" t="s">
        <v>14</v>
      </c>
      <c r="F1229" s="177">
        <v>368820</v>
      </c>
      <c r="G1229" s="217">
        <v>368820</v>
      </c>
      <c r="H1229" s="175"/>
      <c r="I1229" s="88">
        <f t="shared" si="97"/>
        <v>368820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5">
        <v>39</v>
      </c>
      <c r="C1230" s="109" t="s">
        <v>1229</v>
      </c>
      <c r="D1230" s="215" t="s">
        <v>49</v>
      </c>
      <c r="E1230" s="216" t="s">
        <v>14</v>
      </c>
      <c r="F1230" s="177">
        <v>497400</v>
      </c>
      <c r="G1230" s="217">
        <v>497400</v>
      </c>
      <c r="H1230" s="175"/>
      <c r="I1230" s="88">
        <f t="shared" si="97"/>
        <v>497400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5">
        <v>41</v>
      </c>
      <c r="C1231" s="109" t="s">
        <v>1061</v>
      </c>
      <c r="D1231" s="215" t="s">
        <v>49</v>
      </c>
      <c r="E1231" s="216" t="s">
        <v>14</v>
      </c>
      <c r="F1231" s="177">
        <v>107520</v>
      </c>
      <c r="G1231" s="217">
        <v>107520</v>
      </c>
      <c r="H1231" s="175"/>
      <c r="I1231" s="88">
        <f t="shared" si="97"/>
        <v>107520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5">
        <v>42</v>
      </c>
      <c r="C1232" s="109" t="s">
        <v>1230</v>
      </c>
      <c r="D1232" s="215" t="s">
        <v>49</v>
      </c>
      <c r="E1232" s="216" t="s">
        <v>476</v>
      </c>
      <c r="F1232" s="177">
        <v>8622.4599999999991</v>
      </c>
      <c r="G1232" s="217">
        <v>8622.4599999999991</v>
      </c>
      <c r="H1232" s="175"/>
      <c r="I1232" s="88">
        <f t="shared" si="97"/>
        <v>8622.4599999999991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5"/>
      <c r="C1233" s="109"/>
      <c r="D1233" s="215" t="s">
        <v>50</v>
      </c>
      <c r="E1233" s="216"/>
      <c r="F1233" s="177">
        <v>0</v>
      </c>
      <c r="G1233" s="217">
        <v>0</v>
      </c>
      <c r="H1233" s="175"/>
      <c r="I1233" s="88">
        <f t="shared" si="97"/>
        <v>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5" t="s">
        <v>1070</v>
      </c>
      <c r="C1234" s="109" t="s">
        <v>1215</v>
      </c>
      <c r="D1234" s="215" t="s">
        <v>50</v>
      </c>
      <c r="E1234" s="216"/>
      <c r="F1234" s="177">
        <v>0</v>
      </c>
      <c r="G1234" s="217">
        <v>0</v>
      </c>
      <c r="H1234" s="175"/>
      <c r="I1234" s="88">
        <f t="shared" si="97"/>
        <v>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5">
        <v>1</v>
      </c>
      <c r="C1235" s="109" t="s">
        <v>1231</v>
      </c>
      <c r="D1235" s="215" t="s">
        <v>49</v>
      </c>
      <c r="E1235" s="216" t="s">
        <v>14</v>
      </c>
      <c r="F1235" s="177">
        <v>940920</v>
      </c>
      <c r="G1235" s="217">
        <v>940920</v>
      </c>
      <c r="H1235" s="175"/>
      <c r="I1235" s="88">
        <f t="shared" si="97"/>
        <v>940920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5">
        <v>2</v>
      </c>
      <c r="C1236" s="109" t="s">
        <v>1232</v>
      </c>
      <c r="D1236" s="215" t="s">
        <v>49</v>
      </c>
      <c r="E1236" s="216" t="s">
        <v>14</v>
      </c>
      <c r="F1236" s="177">
        <v>2080260</v>
      </c>
      <c r="G1236" s="217">
        <v>2080260</v>
      </c>
      <c r="H1236" s="175"/>
      <c r="I1236" s="88">
        <f t="shared" si="97"/>
        <v>2080260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5">
        <v>3</v>
      </c>
      <c r="C1237" s="109" t="s">
        <v>1233</v>
      </c>
      <c r="D1237" s="215" t="s">
        <v>49</v>
      </c>
      <c r="E1237" s="216" t="s">
        <v>14</v>
      </c>
      <c r="F1237" s="177">
        <v>2080260</v>
      </c>
      <c r="G1237" s="217">
        <v>2080260</v>
      </c>
      <c r="H1237" s="171"/>
      <c r="I1237" s="88">
        <f t="shared" si="97"/>
        <v>2080260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5">
        <v>4</v>
      </c>
      <c r="C1238" s="109" t="s">
        <v>1234</v>
      </c>
      <c r="D1238" s="215" t="s">
        <v>49</v>
      </c>
      <c r="E1238" s="216" t="s">
        <v>14</v>
      </c>
      <c r="F1238" s="177">
        <v>909420</v>
      </c>
      <c r="G1238" s="217">
        <v>909420</v>
      </c>
      <c r="H1238" s="175"/>
      <c r="I1238" s="88">
        <f t="shared" si="97"/>
        <v>909420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5"/>
      <c r="C1239" s="109"/>
      <c r="D1239" s="215"/>
      <c r="E1239" s="216"/>
      <c r="F1239" s="177">
        <v>0</v>
      </c>
      <c r="G1239" s="217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5" t="s">
        <v>1070</v>
      </c>
      <c r="C1240" s="109" t="s">
        <v>808</v>
      </c>
      <c r="D1240" s="215" t="s">
        <v>50</v>
      </c>
      <c r="E1240" s="216"/>
      <c r="F1240" s="177">
        <v>0</v>
      </c>
      <c r="G1240" s="217">
        <v>0</v>
      </c>
      <c r="H1240" s="175"/>
      <c r="I1240" s="88">
        <f t="shared" si="97"/>
        <v>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5">
        <v>1</v>
      </c>
      <c r="C1241" s="109" t="s">
        <v>989</v>
      </c>
      <c r="D1241" s="215" t="s">
        <v>49</v>
      </c>
      <c r="E1241" s="216" t="s">
        <v>300</v>
      </c>
      <c r="F1241" s="177">
        <v>285420</v>
      </c>
      <c r="G1241" s="217">
        <v>285420</v>
      </c>
      <c r="H1241" s="175"/>
      <c r="I1241" s="88">
        <f t="shared" si="97"/>
        <v>285420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5">
        <v>2</v>
      </c>
      <c r="C1242" s="109" t="s">
        <v>381</v>
      </c>
      <c r="D1242" s="215" t="s">
        <v>49</v>
      </c>
      <c r="E1242" s="216" t="s">
        <v>300</v>
      </c>
      <c r="F1242" s="177">
        <v>285420</v>
      </c>
      <c r="G1242" s="217">
        <v>285420</v>
      </c>
      <c r="H1242" s="175"/>
      <c r="I1242" s="88">
        <f t="shared" si="97"/>
        <v>285420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5">
        <v>3</v>
      </c>
      <c r="C1243" s="109" t="s">
        <v>382</v>
      </c>
      <c r="D1243" s="215" t="s">
        <v>49</v>
      </c>
      <c r="E1243" s="216" t="s">
        <v>300</v>
      </c>
      <c r="F1243" s="177">
        <v>222780</v>
      </c>
      <c r="G1243" s="217">
        <v>222780</v>
      </c>
      <c r="H1243" s="175"/>
      <c r="I1243" s="88">
        <f t="shared" si="97"/>
        <v>222780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5">
        <v>4</v>
      </c>
      <c r="C1244" s="109" t="s">
        <v>383</v>
      </c>
      <c r="D1244" s="215" t="s">
        <v>49</v>
      </c>
      <c r="E1244" s="216" t="s">
        <v>300</v>
      </c>
      <c r="F1244" s="177">
        <v>211020</v>
      </c>
      <c r="G1244" s="217">
        <v>211020</v>
      </c>
      <c r="H1244" s="175"/>
      <c r="I1244" s="88">
        <f t="shared" si="97"/>
        <v>211020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5">
        <v>5</v>
      </c>
      <c r="C1245" s="109" t="s">
        <v>384</v>
      </c>
      <c r="D1245" s="215" t="s">
        <v>49</v>
      </c>
      <c r="E1245" s="216" t="s">
        <v>300</v>
      </c>
      <c r="F1245" s="177">
        <v>180060</v>
      </c>
      <c r="G1245" s="217">
        <v>180060</v>
      </c>
      <c r="H1245" s="175"/>
      <c r="I1245" s="88">
        <f t="shared" si="97"/>
        <v>180060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5">
        <v>6</v>
      </c>
      <c r="C1246" s="109" t="s">
        <v>385</v>
      </c>
      <c r="D1246" s="215" t="s">
        <v>49</v>
      </c>
      <c r="E1246" s="216" t="s">
        <v>300</v>
      </c>
      <c r="F1246" s="177">
        <v>174540</v>
      </c>
      <c r="G1246" s="217">
        <v>174540</v>
      </c>
      <c r="H1246" s="175"/>
      <c r="I1246" s="88">
        <f t="shared" si="97"/>
        <v>174540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5">
        <v>7</v>
      </c>
      <c r="C1247" s="109" t="s">
        <v>386</v>
      </c>
      <c r="D1247" s="215" t="s">
        <v>49</v>
      </c>
      <c r="E1247" s="216" t="s">
        <v>300</v>
      </c>
      <c r="F1247" s="177">
        <v>174360</v>
      </c>
      <c r="G1247" s="217">
        <v>174360</v>
      </c>
      <c r="H1247" s="175"/>
      <c r="I1247" s="88">
        <f t="shared" si="97"/>
        <v>174360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5">
        <v>8</v>
      </c>
      <c r="C1248" s="109" t="s">
        <v>387</v>
      </c>
      <c r="D1248" s="215" t="s">
        <v>49</v>
      </c>
      <c r="E1248" s="216" t="s">
        <v>300</v>
      </c>
      <c r="F1248" s="177">
        <v>148200</v>
      </c>
      <c r="G1248" s="217">
        <v>148200</v>
      </c>
      <c r="H1248" s="175"/>
      <c r="I1248" s="88">
        <f t="shared" si="97"/>
        <v>148200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5">
        <v>9</v>
      </c>
      <c r="C1249" s="109" t="s">
        <v>388</v>
      </c>
      <c r="D1249" s="215" t="s">
        <v>49</v>
      </c>
      <c r="E1249" s="216" t="s">
        <v>300</v>
      </c>
      <c r="F1249" s="177">
        <v>165600</v>
      </c>
      <c r="G1249" s="217">
        <v>165600</v>
      </c>
      <c r="H1249" s="175"/>
      <c r="I1249" s="88">
        <f t="shared" si="97"/>
        <v>165600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5">
        <v>10</v>
      </c>
      <c r="C1250" s="109" t="s">
        <v>389</v>
      </c>
      <c r="D1250" s="215" t="s">
        <v>49</v>
      </c>
      <c r="E1250" s="216" t="s">
        <v>300</v>
      </c>
      <c r="F1250" s="177">
        <v>160860</v>
      </c>
      <c r="G1250" s="217">
        <v>160860</v>
      </c>
      <c r="H1250" s="175"/>
      <c r="I1250" s="88">
        <f t="shared" ref="I1250:I1314" si="102">IF($I$5=$G$4,G1250,(IF($I$5=$F$4,F1250,0)))</f>
        <v>160860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5">
        <v>11</v>
      </c>
      <c r="C1251" s="109" t="s">
        <v>390</v>
      </c>
      <c r="D1251" s="215" t="s">
        <v>49</v>
      </c>
      <c r="E1251" s="216" t="s">
        <v>300</v>
      </c>
      <c r="F1251" s="177">
        <v>133440</v>
      </c>
      <c r="G1251" s="217">
        <v>133440</v>
      </c>
      <c r="H1251" s="175"/>
      <c r="I1251" s="88">
        <f t="shared" si="102"/>
        <v>133440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5">
        <v>12</v>
      </c>
      <c r="C1252" s="109" t="s">
        <v>391</v>
      </c>
      <c r="D1252" s="215" t="s">
        <v>49</v>
      </c>
      <c r="E1252" s="216" t="s">
        <v>300</v>
      </c>
      <c r="F1252" s="177">
        <v>133440</v>
      </c>
      <c r="G1252" s="217">
        <v>133440</v>
      </c>
      <c r="H1252" s="175"/>
      <c r="I1252" s="88">
        <f t="shared" si="102"/>
        <v>133440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5">
        <v>13</v>
      </c>
      <c r="C1253" s="109" t="s">
        <v>392</v>
      </c>
      <c r="D1253" s="215" t="s">
        <v>49</v>
      </c>
      <c r="E1253" s="216" t="s">
        <v>300</v>
      </c>
      <c r="F1253" s="177">
        <v>118380</v>
      </c>
      <c r="G1253" s="217">
        <v>118380</v>
      </c>
      <c r="H1253" s="175"/>
      <c r="I1253" s="88">
        <f t="shared" si="102"/>
        <v>118380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5">
        <v>14</v>
      </c>
      <c r="C1254" s="109" t="s">
        <v>393</v>
      </c>
      <c r="D1254" s="215" t="s">
        <v>49</v>
      </c>
      <c r="E1254" s="216" t="s">
        <v>300</v>
      </c>
      <c r="F1254" s="177">
        <v>89520</v>
      </c>
      <c r="G1254" s="217">
        <v>89520</v>
      </c>
      <c r="H1254" s="175"/>
      <c r="I1254" s="88">
        <f t="shared" si="102"/>
        <v>89520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5">
        <v>15</v>
      </c>
      <c r="C1255" s="109" t="s">
        <v>394</v>
      </c>
      <c r="D1255" s="215" t="s">
        <v>49</v>
      </c>
      <c r="E1255" s="216" t="s">
        <v>300</v>
      </c>
      <c r="F1255" s="177">
        <v>234120</v>
      </c>
      <c r="G1255" s="217">
        <v>234120</v>
      </c>
      <c r="H1255" s="175"/>
      <c r="I1255" s="88">
        <f t="shared" si="102"/>
        <v>234120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5">
        <v>16</v>
      </c>
      <c r="C1256" s="109" t="s">
        <v>396</v>
      </c>
      <c r="D1256" s="215" t="s">
        <v>49</v>
      </c>
      <c r="E1256" s="216" t="s">
        <v>300</v>
      </c>
      <c r="F1256" s="177">
        <v>184560</v>
      </c>
      <c r="G1256" s="217">
        <v>184560</v>
      </c>
      <c r="H1256" s="175"/>
      <c r="I1256" s="88">
        <f t="shared" si="102"/>
        <v>184560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5">
        <v>17</v>
      </c>
      <c r="C1257" s="109" t="s">
        <v>398</v>
      </c>
      <c r="D1257" s="215" t="s">
        <v>49</v>
      </c>
      <c r="E1257" s="216" t="s">
        <v>300</v>
      </c>
      <c r="F1257" s="177">
        <v>156960</v>
      </c>
      <c r="G1257" s="217">
        <v>156960</v>
      </c>
      <c r="H1257" s="175"/>
      <c r="I1257" s="88">
        <f t="shared" si="102"/>
        <v>156960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5">
        <v>18</v>
      </c>
      <c r="C1258" s="109" t="s">
        <v>400</v>
      </c>
      <c r="D1258" s="215" t="s">
        <v>49</v>
      </c>
      <c r="E1258" s="216" t="s">
        <v>300</v>
      </c>
      <c r="F1258" s="177">
        <v>119220</v>
      </c>
      <c r="G1258" s="217">
        <v>119220</v>
      </c>
      <c r="H1258" s="175"/>
      <c r="I1258" s="88">
        <f t="shared" si="102"/>
        <v>119220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5">
        <v>19</v>
      </c>
      <c r="C1259" s="109" t="s">
        <v>395</v>
      </c>
      <c r="D1259" s="215" t="s">
        <v>49</v>
      </c>
      <c r="E1259" s="216" t="s">
        <v>300</v>
      </c>
      <c r="F1259" s="177">
        <v>163560</v>
      </c>
      <c r="G1259" s="217">
        <v>163560</v>
      </c>
      <c r="H1259" s="175"/>
      <c r="I1259" s="88">
        <f t="shared" si="102"/>
        <v>163560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5">
        <v>20</v>
      </c>
      <c r="C1260" s="109" t="s">
        <v>397</v>
      </c>
      <c r="D1260" s="215" t="s">
        <v>49</v>
      </c>
      <c r="E1260" s="216" t="s">
        <v>300</v>
      </c>
      <c r="F1260" s="177">
        <v>146040</v>
      </c>
      <c r="G1260" s="217">
        <v>146040</v>
      </c>
      <c r="H1260" s="171"/>
      <c r="I1260" s="88">
        <f t="shared" si="102"/>
        <v>146040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5">
        <v>21</v>
      </c>
      <c r="C1261" s="109" t="s">
        <v>399</v>
      </c>
      <c r="D1261" s="215" t="s">
        <v>49</v>
      </c>
      <c r="E1261" s="216" t="s">
        <v>300</v>
      </c>
      <c r="F1261" s="177">
        <v>107580</v>
      </c>
      <c r="G1261" s="217">
        <v>107580</v>
      </c>
      <c r="H1261" s="171"/>
      <c r="I1261" s="88">
        <f t="shared" si="102"/>
        <v>107580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5">
        <v>22</v>
      </c>
      <c r="C1262" s="109" t="s">
        <v>401</v>
      </c>
      <c r="D1262" s="215" t="s">
        <v>49</v>
      </c>
      <c r="E1262" s="216" t="s">
        <v>300</v>
      </c>
      <c r="F1262" s="177">
        <v>91140</v>
      </c>
      <c r="G1262" s="217">
        <v>91140</v>
      </c>
      <c r="H1262" s="171"/>
      <c r="I1262" s="88">
        <f t="shared" si="102"/>
        <v>91140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5">
        <v>23</v>
      </c>
      <c r="C1263" s="109" t="s">
        <v>990</v>
      </c>
      <c r="D1263" s="215" t="s">
        <v>49</v>
      </c>
      <c r="E1263" s="216" t="s">
        <v>300</v>
      </c>
      <c r="F1263" s="177">
        <v>81891.065868368882</v>
      </c>
      <c r="G1263" s="217">
        <v>81891.065868368882</v>
      </c>
      <c r="H1263" s="171"/>
      <c r="I1263" s="88">
        <f t="shared" si="102"/>
        <v>81891.065868368882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5">
        <v>24</v>
      </c>
      <c r="C1264" s="109" t="s">
        <v>991</v>
      </c>
      <c r="D1264" s="215" t="s">
        <v>49</v>
      </c>
      <c r="E1264" s="216" t="s">
        <v>300</v>
      </c>
      <c r="F1264" s="177">
        <v>75288.699780185358</v>
      </c>
      <c r="G1264" s="217">
        <v>75288.699780185358</v>
      </c>
      <c r="H1264" s="171"/>
      <c r="I1264" s="88">
        <f t="shared" si="102"/>
        <v>75288.699780185358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5">
        <v>25</v>
      </c>
      <c r="C1265" s="109" t="s">
        <v>992</v>
      </c>
      <c r="D1265" s="215" t="s">
        <v>49</v>
      </c>
      <c r="E1265" s="216" t="s">
        <v>300</v>
      </c>
      <c r="F1265" s="177">
        <v>69120</v>
      </c>
      <c r="G1265" s="217">
        <v>69120</v>
      </c>
      <c r="H1265" s="171"/>
      <c r="I1265" s="88">
        <f t="shared" si="102"/>
        <v>69120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5">
        <v>26</v>
      </c>
      <c r="C1266" s="109" t="s">
        <v>993</v>
      </c>
      <c r="D1266" s="215" t="s">
        <v>49</v>
      </c>
      <c r="E1266" s="216" t="s">
        <v>300</v>
      </c>
      <c r="F1266" s="177">
        <v>69000</v>
      </c>
      <c r="G1266" s="217">
        <v>69000</v>
      </c>
      <c r="H1266" s="171"/>
      <c r="I1266" s="88">
        <f t="shared" si="102"/>
        <v>69000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5">
        <v>27</v>
      </c>
      <c r="C1267" s="109" t="s">
        <v>994</v>
      </c>
      <c r="D1267" s="215" t="s">
        <v>49</v>
      </c>
      <c r="E1267" s="216" t="s">
        <v>300</v>
      </c>
      <c r="F1267" s="177">
        <v>61080</v>
      </c>
      <c r="G1267" s="217">
        <v>61080</v>
      </c>
      <c r="H1267" s="171"/>
      <c r="I1267" s="88">
        <f t="shared" si="102"/>
        <v>61080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5">
        <v>28</v>
      </c>
      <c r="C1268" s="109" t="s">
        <v>402</v>
      </c>
      <c r="D1268" s="215" t="s">
        <v>49</v>
      </c>
      <c r="E1268" s="216" t="s">
        <v>300</v>
      </c>
      <c r="F1268" s="177">
        <v>313962</v>
      </c>
      <c r="G1268" s="217">
        <v>313962</v>
      </c>
      <c r="H1268" s="171"/>
      <c r="I1268" s="88">
        <f t="shared" si="102"/>
        <v>313962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5">
        <v>29</v>
      </c>
      <c r="C1269" s="109" t="s">
        <v>403</v>
      </c>
      <c r="D1269" s="215" t="s">
        <v>49</v>
      </c>
      <c r="E1269" s="216" t="s">
        <v>300</v>
      </c>
      <c r="F1269" s="177">
        <v>313962</v>
      </c>
      <c r="G1269" s="217">
        <v>313962</v>
      </c>
      <c r="H1269" s="171"/>
      <c r="I1269" s="88">
        <f t="shared" si="102"/>
        <v>313962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5">
        <v>30</v>
      </c>
      <c r="C1270" s="109" t="s">
        <v>404</v>
      </c>
      <c r="D1270" s="215" t="s">
        <v>49</v>
      </c>
      <c r="E1270" s="216" t="s">
        <v>300</v>
      </c>
      <c r="F1270" s="177">
        <v>245058.00000000003</v>
      </c>
      <c r="G1270" s="217">
        <v>245058.00000000003</v>
      </c>
      <c r="H1270" s="171"/>
      <c r="I1270" s="88">
        <f t="shared" si="102"/>
        <v>245058.00000000003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5">
        <v>31</v>
      </c>
      <c r="C1271" s="109" t="s">
        <v>405</v>
      </c>
      <c r="D1271" s="215" t="s">
        <v>49</v>
      </c>
      <c r="E1271" s="216" t="s">
        <v>300</v>
      </c>
      <c r="F1271" s="177">
        <v>232122.00000000003</v>
      </c>
      <c r="G1271" s="217">
        <v>232122.00000000003</v>
      </c>
      <c r="H1271" s="171"/>
      <c r="I1271" s="88">
        <f t="shared" si="102"/>
        <v>232122.00000000003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5">
        <v>32</v>
      </c>
      <c r="C1272" s="109" t="s">
        <v>406</v>
      </c>
      <c r="D1272" s="215" t="s">
        <v>49</v>
      </c>
      <c r="E1272" s="216" t="s">
        <v>300</v>
      </c>
      <c r="F1272" s="177">
        <v>198066</v>
      </c>
      <c r="G1272" s="217">
        <v>198066</v>
      </c>
      <c r="H1272" s="171"/>
      <c r="I1272" s="88">
        <f t="shared" si="102"/>
        <v>198066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5">
        <v>33</v>
      </c>
      <c r="C1273" s="109" t="s">
        <v>407</v>
      </c>
      <c r="D1273" s="215" t="s">
        <v>49</v>
      </c>
      <c r="E1273" s="216" t="s">
        <v>300</v>
      </c>
      <c r="F1273" s="177">
        <v>191994</v>
      </c>
      <c r="G1273" s="217">
        <v>191994</v>
      </c>
      <c r="H1273" s="171"/>
      <c r="I1273" s="88">
        <f t="shared" si="102"/>
        <v>191994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5">
        <v>34</v>
      </c>
      <c r="C1274" s="109" t="s">
        <v>408</v>
      </c>
      <c r="D1274" s="215" t="s">
        <v>49</v>
      </c>
      <c r="E1274" s="216" t="s">
        <v>300</v>
      </c>
      <c r="F1274" s="177">
        <v>191796</v>
      </c>
      <c r="G1274" s="217">
        <v>191796</v>
      </c>
      <c r="H1274" s="171"/>
      <c r="I1274" s="88">
        <f t="shared" si="102"/>
        <v>191796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5">
        <v>35</v>
      </c>
      <c r="C1275" s="109" t="s">
        <v>409</v>
      </c>
      <c r="D1275" s="215" t="s">
        <v>49</v>
      </c>
      <c r="E1275" s="216" t="s">
        <v>300</v>
      </c>
      <c r="F1275" s="177">
        <v>163020</v>
      </c>
      <c r="G1275" s="217">
        <v>163020</v>
      </c>
      <c r="H1275" s="171"/>
      <c r="I1275" s="88">
        <f t="shared" si="102"/>
        <v>163020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5">
        <v>36</v>
      </c>
      <c r="C1276" s="109" t="s">
        <v>410</v>
      </c>
      <c r="D1276" s="215" t="s">
        <v>49</v>
      </c>
      <c r="E1276" s="216" t="s">
        <v>300</v>
      </c>
      <c r="F1276" s="177">
        <v>182160</v>
      </c>
      <c r="G1276" s="217">
        <v>182160</v>
      </c>
      <c r="H1276" s="171"/>
      <c r="I1276" s="88">
        <f t="shared" si="102"/>
        <v>182160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5">
        <v>37</v>
      </c>
      <c r="C1277" s="109" t="s">
        <v>411</v>
      </c>
      <c r="D1277" s="215" t="s">
        <v>49</v>
      </c>
      <c r="E1277" s="216" t="s">
        <v>300</v>
      </c>
      <c r="F1277" s="177">
        <v>176946</v>
      </c>
      <c r="G1277" s="217">
        <v>176946</v>
      </c>
      <c r="H1277" s="171"/>
      <c r="I1277" s="88">
        <f t="shared" si="102"/>
        <v>176946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5">
        <v>38</v>
      </c>
      <c r="C1278" s="109" t="s">
        <v>412</v>
      </c>
      <c r="D1278" s="215" t="s">
        <v>49</v>
      </c>
      <c r="E1278" s="216" t="s">
        <v>300</v>
      </c>
      <c r="F1278" s="177">
        <v>146784</v>
      </c>
      <c r="G1278" s="217">
        <v>146784</v>
      </c>
      <c r="H1278" s="171"/>
      <c r="I1278" s="88">
        <f t="shared" si="102"/>
        <v>146784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5">
        <v>39</v>
      </c>
      <c r="C1279" s="109" t="s">
        <v>413</v>
      </c>
      <c r="D1279" s="215" t="s">
        <v>49</v>
      </c>
      <c r="E1279" s="216" t="s">
        <v>300</v>
      </c>
      <c r="F1279" s="177">
        <v>146784</v>
      </c>
      <c r="G1279" s="217">
        <v>146784</v>
      </c>
      <c r="H1279" s="171"/>
      <c r="I1279" s="88">
        <f>IF($I$5=$G$4,G1279,(IF($I$5=$F$4,F1279,0)))</f>
        <v>146784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5">
        <v>40</v>
      </c>
      <c r="C1280" s="109" t="s">
        <v>414</v>
      </c>
      <c r="D1280" s="215" t="s">
        <v>49</v>
      </c>
      <c r="E1280" s="216" t="s">
        <v>300</v>
      </c>
      <c r="F1280" s="177">
        <v>130218.00000000001</v>
      </c>
      <c r="G1280" s="217">
        <v>130218.00000000001</v>
      </c>
      <c r="H1280" s="171"/>
      <c r="I1280" s="88">
        <f t="shared" si="102"/>
        <v>130218.00000000001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5">
        <v>41</v>
      </c>
      <c r="C1281" s="109" t="s">
        <v>415</v>
      </c>
      <c r="D1281" s="215" t="s">
        <v>49</v>
      </c>
      <c r="E1281" s="216" t="s">
        <v>300</v>
      </c>
      <c r="F1281" s="177">
        <v>98472</v>
      </c>
      <c r="G1281" s="217">
        <v>98472</v>
      </c>
      <c r="H1281" s="171"/>
      <c r="I1281" s="88">
        <f t="shared" si="102"/>
        <v>98472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5">
        <v>42</v>
      </c>
      <c r="C1282" s="109" t="s">
        <v>416</v>
      </c>
      <c r="D1282" s="215" t="s">
        <v>49</v>
      </c>
      <c r="E1282" s="216" t="s">
        <v>300</v>
      </c>
      <c r="F1282" s="177">
        <v>257532.00000000003</v>
      </c>
      <c r="G1282" s="217">
        <v>257532.00000000003</v>
      </c>
      <c r="H1282" s="171"/>
      <c r="I1282" s="88">
        <f t="shared" si="102"/>
        <v>257532.00000000003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5">
        <v>43</v>
      </c>
      <c r="C1283" s="109" t="s">
        <v>418</v>
      </c>
      <c r="D1283" s="215" t="s">
        <v>49</v>
      </c>
      <c r="E1283" s="216" t="s">
        <v>300</v>
      </c>
      <c r="F1283" s="177">
        <v>203016</v>
      </c>
      <c r="G1283" s="217">
        <v>203016</v>
      </c>
      <c r="H1283" s="171"/>
      <c r="I1283" s="88">
        <f t="shared" si="102"/>
        <v>203016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5">
        <v>44</v>
      </c>
      <c r="C1284" s="109" t="s">
        <v>420</v>
      </c>
      <c r="D1284" s="215" t="s">
        <v>49</v>
      </c>
      <c r="E1284" s="216" t="s">
        <v>300</v>
      </c>
      <c r="F1284" s="177">
        <v>172656</v>
      </c>
      <c r="G1284" s="217">
        <v>172656</v>
      </c>
      <c r="H1284" s="171"/>
      <c r="I1284" s="88">
        <f t="shared" si="102"/>
        <v>172656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5">
        <v>45</v>
      </c>
      <c r="C1285" s="109" t="s">
        <v>422</v>
      </c>
      <c r="D1285" s="215" t="s">
        <v>49</v>
      </c>
      <c r="E1285" s="216" t="s">
        <v>300</v>
      </c>
      <c r="F1285" s="177">
        <v>131142</v>
      </c>
      <c r="G1285" s="217">
        <v>131142</v>
      </c>
      <c r="H1285" s="171"/>
      <c r="I1285" s="88">
        <f t="shared" si="102"/>
        <v>131142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5">
        <v>46</v>
      </c>
      <c r="C1286" s="109" t="s">
        <v>417</v>
      </c>
      <c r="D1286" s="215" t="s">
        <v>49</v>
      </c>
      <c r="E1286" s="216" t="s">
        <v>300</v>
      </c>
      <c r="F1286" s="177">
        <v>179916</v>
      </c>
      <c r="G1286" s="217">
        <v>179916</v>
      </c>
      <c r="H1286" s="171"/>
      <c r="I1286" s="88">
        <f t="shared" si="102"/>
        <v>179916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5">
        <v>47</v>
      </c>
      <c r="C1287" s="109" t="s">
        <v>419</v>
      </c>
      <c r="D1287" s="215" t="s">
        <v>49</v>
      </c>
      <c r="E1287" s="216" t="s">
        <v>300</v>
      </c>
      <c r="F1287" s="177">
        <v>160644</v>
      </c>
      <c r="G1287" s="217">
        <v>160644</v>
      </c>
      <c r="H1287" s="171"/>
      <c r="I1287" s="88">
        <f t="shared" si="102"/>
        <v>160644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5">
        <v>48</v>
      </c>
      <c r="C1288" s="109" t="s">
        <v>421</v>
      </c>
      <c r="D1288" s="215" t="s">
        <v>49</v>
      </c>
      <c r="E1288" s="216" t="s">
        <v>300</v>
      </c>
      <c r="F1288" s="177">
        <v>118338.00000000001</v>
      </c>
      <c r="G1288" s="217">
        <v>118338.00000000001</v>
      </c>
      <c r="H1288" s="171"/>
      <c r="I1288" s="88">
        <f t="shared" si="102"/>
        <v>118338.00000000001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5">
        <v>49</v>
      </c>
      <c r="C1289" s="109" t="s">
        <v>423</v>
      </c>
      <c r="D1289" s="215" t="s">
        <v>49</v>
      </c>
      <c r="E1289" s="216" t="s">
        <v>300</v>
      </c>
      <c r="F1289" s="177">
        <v>100254</v>
      </c>
      <c r="G1289" s="217">
        <v>100254</v>
      </c>
      <c r="H1289" s="171"/>
      <c r="I1289" s="88">
        <f t="shared" si="102"/>
        <v>100254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5">
        <v>50</v>
      </c>
      <c r="C1290" s="109" t="s">
        <v>995</v>
      </c>
      <c r="D1290" s="215" t="s">
        <v>49</v>
      </c>
      <c r="E1290" s="216" t="s">
        <v>300</v>
      </c>
      <c r="F1290" s="177">
        <v>90080.172455205786</v>
      </c>
      <c r="G1290" s="217">
        <v>90080.172455205786</v>
      </c>
      <c r="H1290" s="171"/>
      <c r="I1290" s="88">
        <f t="shared" si="102"/>
        <v>90080.172455205786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5">
        <v>51</v>
      </c>
      <c r="C1291" s="109" t="s">
        <v>996</v>
      </c>
      <c r="D1291" s="215" t="s">
        <v>49</v>
      </c>
      <c r="E1291" s="216" t="s">
        <v>300</v>
      </c>
      <c r="F1291" s="177">
        <v>82817.569758203899</v>
      </c>
      <c r="G1291" s="217">
        <v>82817.569758203899</v>
      </c>
      <c r="H1291" s="171"/>
      <c r="I1291" s="88">
        <f t="shared" si="102"/>
        <v>82817.569758203899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5">
        <v>52</v>
      </c>
      <c r="C1292" s="109" t="s">
        <v>997</v>
      </c>
      <c r="D1292" s="215" t="s">
        <v>49</v>
      </c>
      <c r="E1292" s="216" t="s">
        <v>300</v>
      </c>
      <c r="F1292" s="177">
        <v>76032</v>
      </c>
      <c r="G1292" s="217">
        <v>76032</v>
      </c>
      <c r="H1292" s="171"/>
      <c r="I1292" s="88">
        <f t="shared" si="102"/>
        <v>76032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5">
        <v>53</v>
      </c>
      <c r="C1293" s="109" t="s">
        <v>998</v>
      </c>
      <c r="D1293" s="215" t="s">
        <v>49</v>
      </c>
      <c r="E1293" s="216" t="s">
        <v>300</v>
      </c>
      <c r="F1293" s="177">
        <v>75900</v>
      </c>
      <c r="G1293" s="217">
        <v>75900</v>
      </c>
      <c r="H1293" s="171"/>
      <c r="I1293" s="88">
        <f t="shared" si="102"/>
        <v>75900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5">
        <v>54</v>
      </c>
      <c r="C1294" s="109" t="s">
        <v>999</v>
      </c>
      <c r="D1294" s="215" t="s">
        <v>49</v>
      </c>
      <c r="E1294" s="216" t="s">
        <v>300</v>
      </c>
      <c r="F1294" s="177">
        <v>67188</v>
      </c>
      <c r="G1294" s="217">
        <v>67188</v>
      </c>
      <c r="H1294" s="171"/>
      <c r="I1294" s="88">
        <f t="shared" si="102"/>
        <v>67188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5">
        <v>55</v>
      </c>
      <c r="C1295" s="109" t="s">
        <v>1169</v>
      </c>
      <c r="D1295" s="215" t="s">
        <v>49</v>
      </c>
      <c r="E1295" s="216" t="s">
        <v>300</v>
      </c>
      <c r="F1295" s="177">
        <v>397284.97886456642</v>
      </c>
      <c r="G1295" s="217">
        <v>397284.97886456642</v>
      </c>
      <c r="H1295" s="171"/>
      <c r="I1295" s="88">
        <f t="shared" si="102"/>
        <v>397284.97886456642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5"/>
      <c r="C1296" s="109"/>
      <c r="D1296" s="215" t="s">
        <v>50</v>
      </c>
      <c r="E1296" s="216"/>
      <c r="F1296" s="177">
        <v>0</v>
      </c>
      <c r="G1296" s="217">
        <v>0</v>
      </c>
      <c r="H1296" s="171"/>
      <c r="I1296" s="88">
        <f t="shared" si="102"/>
        <v>0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5" t="s">
        <v>1070</v>
      </c>
      <c r="C1297" s="109" t="s">
        <v>817</v>
      </c>
      <c r="D1297" s="215" t="s">
        <v>50</v>
      </c>
      <c r="E1297" s="216"/>
      <c r="F1297" s="177">
        <v>0</v>
      </c>
      <c r="G1297" s="217">
        <v>0</v>
      </c>
      <c r="H1297" s="171"/>
      <c r="I1297" s="88">
        <f t="shared" si="102"/>
        <v>0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5">
        <v>1</v>
      </c>
      <c r="C1298" s="109" t="s">
        <v>424</v>
      </c>
      <c r="D1298" s="215" t="s">
        <v>49</v>
      </c>
      <c r="E1298" s="216" t="s">
        <v>300</v>
      </c>
      <c r="F1298" s="177">
        <v>171300</v>
      </c>
      <c r="G1298" s="217">
        <v>171300</v>
      </c>
      <c r="H1298" s="171"/>
      <c r="I1298" s="88">
        <f t="shared" si="102"/>
        <v>171300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5">
        <v>2</v>
      </c>
      <c r="C1299" s="109" t="s">
        <v>425</v>
      </c>
      <c r="D1299" s="215" t="s">
        <v>49</v>
      </c>
      <c r="E1299" s="216" t="s">
        <v>300</v>
      </c>
      <c r="F1299" s="177">
        <v>144000</v>
      </c>
      <c r="G1299" s="217">
        <v>144000</v>
      </c>
      <c r="H1299" s="171"/>
      <c r="I1299" s="88">
        <f t="shared" si="102"/>
        <v>144000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5">
        <v>3</v>
      </c>
      <c r="C1300" s="109" t="s">
        <v>426</v>
      </c>
      <c r="D1300" s="215" t="s">
        <v>49</v>
      </c>
      <c r="E1300" s="216" t="s">
        <v>300</v>
      </c>
      <c r="F1300" s="177">
        <v>132480</v>
      </c>
      <c r="G1300" s="217">
        <v>132480</v>
      </c>
      <c r="H1300" s="171"/>
      <c r="I1300" s="88">
        <f t="shared" si="102"/>
        <v>132480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5">
        <v>4</v>
      </c>
      <c r="C1301" s="109" t="s">
        <v>427</v>
      </c>
      <c r="D1301" s="215" t="s">
        <v>49</v>
      </c>
      <c r="E1301" s="216" t="s">
        <v>300</v>
      </c>
      <c r="F1301" s="177">
        <v>98580</v>
      </c>
      <c r="G1301" s="217">
        <v>98580</v>
      </c>
      <c r="H1301" s="171"/>
      <c r="I1301" s="88">
        <f t="shared" si="102"/>
        <v>98580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5">
        <v>5</v>
      </c>
      <c r="C1302" s="109" t="s">
        <v>428</v>
      </c>
      <c r="D1302" s="215" t="s">
        <v>49</v>
      </c>
      <c r="E1302" s="216" t="s">
        <v>300</v>
      </c>
      <c r="F1302" s="177">
        <v>67020</v>
      </c>
      <c r="G1302" s="217">
        <v>67020</v>
      </c>
      <c r="H1302" s="171"/>
      <c r="I1302" s="88">
        <f t="shared" si="102"/>
        <v>67020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5">
        <v>6</v>
      </c>
      <c r="C1303" s="109" t="s">
        <v>429</v>
      </c>
      <c r="D1303" s="215" t="s">
        <v>49</v>
      </c>
      <c r="E1303" s="216" t="s">
        <v>300</v>
      </c>
      <c r="F1303" s="177">
        <v>134100</v>
      </c>
      <c r="G1303" s="217">
        <v>134100</v>
      </c>
      <c r="H1303" s="171"/>
      <c r="I1303" s="88">
        <f t="shared" si="102"/>
        <v>134100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5">
        <v>7</v>
      </c>
      <c r="C1304" s="109" t="s">
        <v>430</v>
      </c>
      <c r="D1304" s="215" t="s">
        <v>49</v>
      </c>
      <c r="E1304" s="216" t="s">
        <v>300</v>
      </c>
      <c r="F1304" s="177">
        <v>107400</v>
      </c>
      <c r="G1304" s="217">
        <v>107400</v>
      </c>
      <c r="H1304" s="171"/>
      <c r="I1304" s="88">
        <f t="shared" si="102"/>
        <v>107400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5"/>
      <c r="C1305" s="109"/>
      <c r="D1305" s="215" t="s">
        <v>50</v>
      </c>
      <c r="E1305" s="216"/>
      <c r="F1305" s="177">
        <v>0</v>
      </c>
      <c r="G1305" s="217">
        <v>0</v>
      </c>
      <c r="H1305" s="171"/>
      <c r="I1305" s="88">
        <f t="shared" si="102"/>
        <v>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5" t="s">
        <v>1070</v>
      </c>
      <c r="C1306" s="109" t="s">
        <v>808</v>
      </c>
      <c r="D1306" s="215" t="s">
        <v>50</v>
      </c>
      <c r="E1306" s="216"/>
      <c r="F1306" s="177">
        <v>0</v>
      </c>
      <c r="G1306" s="217">
        <v>0</v>
      </c>
      <c r="H1306" s="171"/>
      <c r="I1306" s="88">
        <f t="shared" si="102"/>
        <v>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5">
        <v>1</v>
      </c>
      <c r="C1307" s="109" t="s">
        <v>1308</v>
      </c>
      <c r="D1307" s="215" t="s">
        <v>49</v>
      </c>
      <c r="E1307" s="216" t="s">
        <v>1145</v>
      </c>
      <c r="F1307" s="177">
        <v>5708400</v>
      </c>
      <c r="G1307" s="217">
        <v>5708400</v>
      </c>
      <c r="H1307" s="171"/>
      <c r="I1307" s="88">
        <f t="shared" si="102"/>
        <v>5708400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5">
        <v>2</v>
      </c>
      <c r="C1308" s="109" t="s">
        <v>1309</v>
      </c>
      <c r="D1308" s="215" t="s">
        <v>49</v>
      </c>
      <c r="E1308" s="216" t="s">
        <v>1145</v>
      </c>
      <c r="F1308" s="177">
        <v>5708400</v>
      </c>
      <c r="G1308" s="217">
        <v>5708400</v>
      </c>
      <c r="H1308" s="171"/>
      <c r="I1308" s="88">
        <f t="shared" si="102"/>
        <v>5708400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5">
        <v>3</v>
      </c>
      <c r="C1309" s="109" t="s">
        <v>1310</v>
      </c>
      <c r="D1309" s="215" t="s">
        <v>49</v>
      </c>
      <c r="E1309" s="216" t="s">
        <v>1145</v>
      </c>
      <c r="F1309" s="177">
        <v>4455600</v>
      </c>
      <c r="G1309" s="217">
        <v>4455600</v>
      </c>
      <c r="H1309" s="171"/>
      <c r="I1309" s="88">
        <f t="shared" si="102"/>
        <v>4455600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5">
        <v>4</v>
      </c>
      <c r="C1310" s="109" t="s">
        <v>1311</v>
      </c>
      <c r="D1310" s="215" t="s">
        <v>49</v>
      </c>
      <c r="E1310" s="216" t="s">
        <v>1145</v>
      </c>
      <c r="F1310" s="177">
        <v>4220400</v>
      </c>
      <c r="G1310" s="217">
        <v>4220400</v>
      </c>
      <c r="H1310" s="171"/>
      <c r="I1310" s="88">
        <f t="shared" si="102"/>
        <v>4220400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5">
        <v>5</v>
      </c>
      <c r="C1311" s="109" t="s">
        <v>1312</v>
      </c>
      <c r="D1311" s="215" t="s">
        <v>49</v>
      </c>
      <c r="E1311" s="216" t="s">
        <v>1145</v>
      </c>
      <c r="F1311" s="177">
        <v>3601200</v>
      </c>
      <c r="G1311" s="217">
        <v>3601200</v>
      </c>
      <c r="H1311" s="171"/>
      <c r="I1311" s="88">
        <f t="shared" si="102"/>
        <v>3601200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5">
        <v>6</v>
      </c>
      <c r="C1312" s="109" t="s">
        <v>1313</v>
      </c>
      <c r="D1312" s="215" t="s">
        <v>49</v>
      </c>
      <c r="E1312" s="216" t="s">
        <v>1145</v>
      </c>
      <c r="F1312" s="177">
        <v>3490800</v>
      </c>
      <c r="G1312" s="217">
        <v>3490800</v>
      </c>
      <c r="H1312" s="171"/>
      <c r="I1312" s="88">
        <f t="shared" si="102"/>
        <v>3490800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5">
        <v>7</v>
      </c>
      <c r="C1313" s="109" t="s">
        <v>1314</v>
      </c>
      <c r="D1313" s="215" t="s">
        <v>49</v>
      </c>
      <c r="E1313" s="216" t="s">
        <v>1145</v>
      </c>
      <c r="F1313" s="177">
        <v>3487200</v>
      </c>
      <c r="G1313" s="217">
        <v>3487200</v>
      </c>
      <c r="H1313" s="171"/>
      <c r="I1313" s="88">
        <f t="shared" si="102"/>
        <v>3487200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5">
        <v>8</v>
      </c>
      <c r="C1314" s="109" t="s">
        <v>1315</v>
      </c>
      <c r="D1314" s="215" t="s">
        <v>49</v>
      </c>
      <c r="E1314" s="216" t="s">
        <v>1145</v>
      </c>
      <c r="F1314" s="177">
        <v>2964000</v>
      </c>
      <c r="G1314" s="217">
        <v>2964000</v>
      </c>
      <c r="H1314" s="171"/>
      <c r="I1314" s="88">
        <f t="shared" si="102"/>
        <v>2964000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5">
        <v>9</v>
      </c>
      <c r="C1315" s="109" t="s">
        <v>1316</v>
      </c>
      <c r="D1315" s="215" t="s">
        <v>49</v>
      </c>
      <c r="E1315" s="216" t="s">
        <v>1145</v>
      </c>
      <c r="F1315" s="177">
        <v>3312000</v>
      </c>
      <c r="G1315" s="217">
        <v>3312000</v>
      </c>
      <c r="H1315" s="171"/>
      <c r="I1315" s="88">
        <f>IF($I$5=$G$4,G1315,(IF($I$5=$F$4,F1315,0)))</f>
        <v>3312000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5">
        <v>10</v>
      </c>
      <c r="C1316" s="109" t="s">
        <v>1317</v>
      </c>
      <c r="D1316" s="215" t="s">
        <v>49</v>
      </c>
      <c r="E1316" s="216" t="s">
        <v>1145</v>
      </c>
      <c r="F1316" s="177">
        <v>3217200</v>
      </c>
      <c r="G1316" s="217">
        <v>3217200</v>
      </c>
      <c r="H1316" s="175"/>
      <c r="I1316" s="88">
        <f t="shared" ref="I1316:I1381" si="107">IF($I$5=$G$4,G1316,(IF($I$5=$F$4,F1316,0)))</f>
        <v>3217200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5">
        <v>11</v>
      </c>
      <c r="C1317" s="109" t="s">
        <v>1318</v>
      </c>
      <c r="D1317" s="215" t="s">
        <v>49</v>
      </c>
      <c r="E1317" s="216" t="s">
        <v>1145</v>
      </c>
      <c r="F1317" s="177">
        <v>2668800</v>
      </c>
      <c r="G1317" s="217">
        <v>2668800</v>
      </c>
      <c r="H1317" s="175"/>
      <c r="I1317" s="88">
        <f t="shared" si="107"/>
        <v>2668800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5">
        <v>12</v>
      </c>
      <c r="C1318" s="109" t="s">
        <v>1319</v>
      </c>
      <c r="D1318" s="215" t="s">
        <v>49</v>
      </c>
      <c r="E1318" s="216" t="s">
        <v>1145</v>
      </c>
      <c r="F1318" s="177">
        <v>2668800</v>
      </c>
      <c r="G1318" s="217">
        <v>2668800</v>
      </c>
      <c r="H1318" s="171"/>
      <c r="I1318" s="88">
        <f t="shared" si="107"/>
        <v>2668800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5">
        <v>13</v>
      </c>
      <c r="C1319" s="109" t="s">
        <v>1320</v>
      </c>
      <c r="D1319" s="215" t="s">
        <v>49</v>
      </c>
      <c r="E1319" s="216" t="s">
        <v>1145</v>
      </c>
      <c r="F1319" s="177">
        <v>2367600</v>
      </c>
      <c r="G1319" s="217">
        <v>2367600</v>
      </c>
      <c r="H1319" s="171"/>
      <c r="I1319" s="88">
        <f t="shared" si="107"/>
        <v>2367600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5">
        <v>14</v>
      </c>
      <c r="C1320" s="109" t="s">
        <v>1321</v>
      </c>
      <c r="D1320" s="215" t="s">
        <v>49</v>
      </c>
      <c r="E1320" s="216" t="s">
        <v>1145</v>
      </c>
      <c r="F1320" s="177">
        <v>1790400</v>
      </c>
      <c r="G1320" s="217">
        <v>1790400</v>
      </c>
      <c r="H1320" s="171"/>
      <c r="I1320" s="88">
        <f t="shared" si="107"/>
        <v>1790400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5">
        <v>15</v>
      </c>
      <c r="C1321" s="109" t="s">
        <v>1322</v>
      </c>
      <c r="D1321" s="215" t="s">
        <v>49</v>
      </c>
      <c r="E1321" s="216" t="s">
        <v>1145</v>
      </c>
      <c r="F1321" s="177">
        <v>4682400</v>
      </c>
      <c r="G1321" s="217">
        <v>4682400</v>
      </c>
      <c r="H1321" s="171"/>
      <c r="I1321" s="88">
        <f t="shared" si="107"/>
        <v>4682400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5">
        <v>16</v>
      </c>
      <c r="C1322" s="109" t="s">
        <v>1323</v>
      </c>
      <c r="D1322" s="215" t="s">
        <v>49</v>
      </c>
      <c r="E1322" s="216" t="s">
        <v>1145</v>
      </c>
      <c r="F1322" s="177">
        <v>3691200</v>
      </c>
      <c r="G1322" s="217">
        <v>3691200</v>
      </c>
      <c r="H1322" s="171"/>
      <c r="I1322" s="88">
        <f t="shared" si="107"/>
        <v>3691200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5">
        <v>17</v>
      </c>
      <c r="C1323" s="109" t="s">
        <v>1324</v>
      </c>
      <c r="D1323" s="215" t="s">
        <v>49</v>
      </c>
      <c r="E1323" s="216" t="s">
        <v>1145</v>
      </c>
      <c r="F1323" s="177">
        <v>3139200</v>
      </c>
      <c r="G1323" s="217">
        <v>3139200</v>
      </c>
      <c r="H1323" s="171"/>
      <c r="I1323" s="88">
        <f t="shared" si="107"/>
        <v>3139200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5">
        <v>18</v>
      </c>
      <c r="C1324" s="109" t="s">
        <v>1325</v>
      </c>
      <c r="D1324" s="215" t="s">
        <v>49</v>
      </c>
      <c r="E1324" s="216" t="s">
        <v>1145</v>
      </c>
      <c r="F1324" s="177">
        <v>2384400</v>
      </c>
      <c r="G1324" s="217">
        <v>2384400</v>
      </c>
      <c r="H1324" s="171"/>
      <c r="I1324" s="88">
        <f t="shared" si="107"/>
        <v>2384400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5">
        <v>19</v>
      </c>
      <c r="C1325" s="109" t="s">
        <v>1326</v>
      </c>
      <c r="D1325" s="215" t="s">
        <v>49</v>
      </c>
      <c r="E1325" s="216" t="s">
        <v>1145</v>
      </c>
      <c r="F1325" s="177">
        <v>3271200</v>
      </c>
      <c r="G1325" s="217">
        <v>3271200</v>
      </c>
      <c r="H1325" s="171"/>
      <c r="I1325" s="88">
        <f t="shared" si="107"/>
        <v>3271200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5">
        <v>20</v>
      </c>
      <c r="C1326" s="109" t="s">
        <v>1327</v>
      </c>
      <c r="D1326" s="215" t="s">
        <v>49</v>
      </c>
      <c r="E1326" s="216" t="s">
        <v>1145</v>
      </c>
      <c r="F1326" s="177">
        <v>2920800</v>
      </c>
      <c r="G1326" s="217">
        <v>2920800</v>
      </c>
      <c r="H1326" s="171"/>
      <c r="I1326" s="88">
        <f t="shared" si="107"/>
        <v>2920800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5">
        <v>21</v>
      </c>
      <c r="C1327" s="109" t="s">
        <v>1328</v>
      </c>
      <c r="D1327" s="215" t="s">
        <v>49</v>
      </c>
      <c r="E1327" s="216" t="s">
        <v>1145</v>
      </c>
      <c r="F1327" s="177">
        <v>2151600</v>
      </c>
      <c r="G1327" s="217">
        <v>2151600</v>
      </c>
      <c r="H1327" s="171"/>
      <c r="I1327" s="88">
        <f t="shared" si="107"/>
        <v>2151600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5">
        <v>22</v>
      </c>
      <c r="C1328" s="109" t="s">
        <v>1329</v>
      </c>
      <c r="D1328" s="215" t="s">
        <v>49</v>
      </c>
      <c r="E1328" s="216" t="s">
        <v>1145</v>
      </c>
      <c r="F1328" s="177">
        <v>1822800</v>
      </c>
      <c r="G1328" s="217">
        <v>1822800</v>
      </c>
      <c r="H1328" s="171"/>
      <c r="I1328" s="88">
        <f t="shared" si="107"/>
        <v>1822800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5">
        <v>23</v>
      </c>
      <c r="C1329" s="109" t="s">
        <v>1330</v>
      </c>
      <c r="D1329" s="215" t="s">
        <v>49</v>
      </c>
      <c r="E1329" s="216" t="s">
        <v>1145</v>
      </c>
      <c r="F1329" s="177">
        <v>1637821.3173673779</v>
      </c>
      <c r="G1329" s="217">
        <v>1637821.3173673779</v>
      </c>
      <c r="H1329" s="171"/>
      <c r="I1329" s="88">
        <f t="shared" si="107"/>
        <v>1637821.3173673779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5">
        <v>24</v>
      </c>
      <c r="C1330" s="109" t="s">
        <v>1331</v>
      </c>
      <c r="D1330" s="215" t="s">
        <v>49</v>
      </c>
      <c r="E1330" s="216" t="s">
        <v>1145</v>
      </c>
      <c r="F1330" s="177">
        <v>1505773.9956037072</v>
      </c>
      <c r="G1330" s="217">
        <v>1505773.9956037072</v>
      </c>
      <c r="H1330" s="171"/>
      <c r="I1330" s="88">
        <f t="shared" si="107"/>
        <v>1505773.9956037072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5">
        <v>25</v>
      </c>
      <c r="C1331" s="109" t="s">
        <v>1332</v>
      </c>
      <c r="D1331" s="215" t="s">
        <v>49</v>
      </c>
      <c r="E1331" s="216" t="s">
        <v>1145</v>
      </c>
      <c r="F1331" s="177">
        <v>1382400</v>
      </c>
      <c r="G1331" s="217">
        <v>1382400</v>
      </c>
      <c r="H1331" s="171"/>
      <c r="I1331" s="88">
        <f t="shared" si="107"/>
        <v>1382400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5">
        <v>26</v>
      </c>
      <c r="C1332" s="109" t="s">
        <v>1333</v>
      </c>
      <c r="D1332" s="215" t="s">
        <v>49</v>
      </c>
      <c r="E1332" s="216" t="s">
        <v>1145</v>
      </c>
      <c r="F1332" s="177">
        <v>1380000</v>
      </c>
      <c r="G1332" s="217">
        <v>1380000</v>
      </c>
      <c r="H1332" s="171"/>
      <c r="I1332" s="88">
        <f t="shared" si="107"/>
        <v>1380000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5">
        <v>27</v>
      </c>
      <c r="C1333" s="109" t="s">
        <v>1334</v>
      </c>
      <c r="D1333" s="215" t="s">
        <v>49</v>
      </c>
      <c r="E1333" s="216" t="s">
        <v>1145</v>
      </c>
      <c r="F1333" s="177">
        <v>1221600</v>
      </c>
      <c r="G1333" s="217">
        <v>1221600</v>
      </c>
      <c r="H1333" s="171"/>
      <c r="I1333" s="88">
        <f t="shared" si="107"/>
        <v>1221600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5">
        <v>28</v>
      </c>
      <c r="C1334" s="109" t="s">
        <v>1335</v>
      </c>
      <c r="D1334" s="215" t="s">
        <v>49</v>
      </c>
      <c r="E1334" s="216" t="s">
        <v>1145</v>
      </c>
      <c r="F1334" s="177">
        <v>6279240.0000000009</v>
      </c>
      <c r="G1334" s="217">
        <v>6279240.0000000009</v>
      </c>
      <c r="H1334" s="171"/>
      <c r="I1334" s="88">
        <f t="shared" si="107"/>
        <v>6279240.0000000009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5">
        <v>29</v>
      </c>
      <c r="C1335" s="109" t="s">
        <v>1336</v>
      </c>
      <c r="D1335" s="215" t="s">
        <v>49</v>
      </c>
      <c r="E1335" s="216" t="s">
        <v>1145</v>
      </c>
      <c r="F1335" s="177">
        <v>6279240.0000000009</v>
      </c>
      <c r="G1335" s="217">
        <v>6279240.0000000009</v>
      </c>
      <c r="H1335" s="171"/>
      <c r="I1335" s="88">
        <f t="shared" si="107"/>
        <v>6279240.0000000009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5">
        <v>30</v>
      </c>
      <c r="C1336" s="109" t="s">
        <v>1337</v>
      </c>
      <c r="D1336" s="215" t="s">
        <v>49</v>
      </c>
      <c r="E1336" s="216" t="s">
        <v>1145</v>
      </c>
      <c r="F1336" s="177">
        <v>4901160</v>
      </c>
      <c r="G1336" s="217">
        <v>4901160</v>
      </c>
      <c r="H1336" s="171"/>
      <c r="I1336" s="88">
        <f t="shared" si="107"/>
        <v>4901160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5">
        <v>31</v>
      </c>
      <c r="C1337" s="109" t="s">
        <v>1338</v>
      </c>
      <c r="D1337" s="215" t="s">
        <v>49</v>
      </c>
      <c r="E1337" s="216" t="s">
        <v>1145</v>
      </c>
      <c r="F1337" s="177">
        <v>4642440</v>
      </c>
      <c r="G1337" s="217">
        <v>4642440</v>
      </c>
      <c r="H1337" s="175"/>
      <c r="I1337" s="88">
        <f t="shared" si="107"/>
        <v>4642440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5">
        <v>32</v>
      </c>
      <c r="C1338" s="109" t="s">
        <v>1339</v>
      </c>
      <c r="D1338" s="215" t="s">
        <v>49</v>
      </c>
      <c r="E1338" s="216" t="s">
        <v>1145</v>
      </c>
      <c r="F1338" s="177">
        <v>3961320</v>
      </c>
      <c r="G1338" s="217">
        <v>3961320</v>
      </c>
      <c r="H1338" s="175"/>
      <c r="I1338" s="88">
        <f t="shared" si="107"/>
        <v>3961320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5">
        <v>33</v>
      </c>
      <c r="C1339" s="109" t="s">
        <v>1340</v>
      </c>
      <c r="D1339" s="215" t="s">
        <v>49</v>
      </c>
      <c r="E1339" s="216" t="s">
        <v>1145</v>
      </c>
      <c r="F1339" s="177">
        <v>3839880</v>
      </c>
      <c r="G1339" s="217">
        <v>3839880</v>
      </c>
      <c r="H1339" s="175"/>
      <c r="I1339" s="88">
        <f t="shared" si="107"/>
        <v>3839880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5">
        <v>34</v>
      </c>
      <c r="C1340" s="109" t="s">
        <v>1341</v>
      </c>
      <c r="D1340" s="215" t="s">
        <v>49</v>
      </c>
      <c r="E1340" s="216" t="s">
        <v>1145</v>
      </c>
      <c r="F1340" s="177">
        <v>3835920</v>
      </c>
      <c r="G1340" s="217">
        <v>3835920</v>
      </c>
      <c r="H1340" s="175"/>
      <c r="I1340" s="88">
        <f t="shared" si="107"/>
        <v>3835920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5">
        <v>35</v>
      </c>
      <c r="C1341" s="109" t="s">
        <v>1342</v>
      </c>
      <c r="D1341" s="215" t="s">
        <v>49</v>
      </c>
      <c r="E1341" s="216" t="s">
        <v>1145</v>
      </c>
      <c r="F1341" s="177">
        <v>3260400</v>
      </c>
      <c r="G1341" s="217">
        <v>3260400</v>
      </c>
      <c r="H1341" s="175"/>
      <c r="I1341" s="88">
        <f t="shared" si="107"/>
        <v>3260400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5">
        <v>36</v>
      </c>
      <c r="C1342" s="109" t="s">
        <v>1343</v>
      </c>
      <c r="D1342" s="215" t="s">
        <v>49</v>
      </c>
      <c r="E1342" s="216" t="s">
        <v>1145</v>
      </c>
      <c r="F1342" s="177">
        <v>3643200</v>
      </c>
      <c r="G1342" s="217">
        <v>3643200</v>
      </c>
      <c r="H1342" s="175"/>
      <c r="I1342" s="88">
        <f t="shared" si="107"/>
        <v>3643200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5">
        <v>37</v>
      </c>
      <c r="C1343" s="109" t="s">
        <v>1344</v>
      </c>
      <c r="D1343" s="215" t="s">
        <v>49</v>
      </c>
      <c r="E1343" s="216" t="s">
        <v>1145</v>
      </c>
      <c r="F1343" s="177">
        <v>3538920</v>
      </c>
      <c r="G1343" s="217">
        <v>3538920</v>
      </c>
      <c r="H1343" s="175"/>
      <c r="I1343" s="88">
        <f t="shared" si="107"/>
        <v>3538920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5">
        <v>38</v>
      </c>
      <c r="C1344" s="109" t="s">
        <v>1345</v>
      </c>
      <c r="D1344" s="215" t="s">
        <v>49</v>
      </c>
      <c r="E1344" s="216" t="s">
        <v>1145</v>
      </c>
      <c r="F1344" s="177">
        <v>2935680.0000000005</v>
      </c>
      <c r="G1344" s="217">
        <v>2935680.0000000005</v>
      </c>
      <c r="H1344" s="175"/>
      <c r="I1344" s="88">
        <f t="shared" si="107"/>
        <v>2935680.0000000005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5">
        <v>39</v>
      </c>
      <c r="C1345" s="109" t="s">
        <v>1346</v>
      </c>
      <c r="D1345" s="215" t="s">
        <v>49</v>
      </c>
      <c r="E1345" s="216" t="s">
        <v>1145</v>
      </c>
      <c r="F1345" s="177">
        <v>2935680.0000000005</v>
      </c>
      <c r="G1345" s="217">
        <v>2935680.0000000005</v>
      </c>
      <c r="H1345" s="175"/>
      <c r="I1345" s="88">
        <f t="shared" si="107"/>
        <v>2935680.0000000005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5">
        <v>40</v>
      </c>
      <c r="C1346" s="109" t="s">
        <v>1347</v>
      </c>
      <c r="D1346" s="215" t="s">
        <v>49</v>
      </c>
      <c r="E1346" s="216" t="s">
        <v>1145</v>
      </c>
      <c r="F1346" s="177">
        <v>2604360.0000000005</v>
      </c>
      <c r="G1346" s="217">
        <v>2604360.0000000005</v>
      </c>
      <c r="H1346" s="175"/>
      <c r="I1346" s="88">
        <f t="shared" si="107"/>
        <v>2604360.0000000005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5">
        <v>41</v>
      </c>
      <c r="C1347" s="109" t="s">
        <v>1348</v>
      </c>
      <c r="D1347" s="215" t="s">
        <v>49</v>
      </c>
      <c r="E1347" s="216" t="s">
        <v>1145</v>
      </c>
      <c r="F1347" s="177">
        <v>1969440</v>
      </c>
      <c r="G1347" s="217">
        <v>1969440</v>
      </c>
      <c r="H1347" s="175"/>
      <c r="I1347" s="88">
        <f t="shared" si="107"/>
        <v>1969440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5">
        <v>42</v>
      </c>
      <c r="C1348" s="109" t="s">
        <v>1349</v>
      </c>
      <c r="D1348" s="215" t="s">
        <v>49</v>
      </c>
      <c r="E1348" s="216" t="s">
        <v>1145</v>
      </c>
      <c r="F1348" s="177">
        <v>5150640.0000000009</v>
      </c>
      <c r="G1348" s="217">
        <v>5150640.0000000009</v>
      </c>
      <c r="H1348" s="175"/>
      <c r="I1348" s="88">
        <f t="shared" si="107"/>
        <v>5150640.0000000009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5">
        <v>43</v>
      </c>
      <c r="C1349" s="109" t="s">
        <v>1350</v>
      </c>
      <c r="D1349" s="215" t="s">
        <v>49</v>
      </c>
      <c r="E1349" s="216" t="s">
        <v>1145</v>
      </c>
      <c r="F1349" s="177">
        <v>4060320</v>
      </c>
      <c r="G1349" s="217">
        <v>4060320</v>
      </c>
      <c r="H1349" s="175"/>
      <c r="I1349" s="88">
        <f t="shared" si="107"/>
        <v>4060320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5">
        <v>44</v>
      </c>
      <c r="C1350" s="109" t="s">
        <v>1351</v>
      </c>
      <c r="D1350" s="215" t="s">
        <v>49</v>
      </c>
      <c r="E1350" s="216" t="s">
        <v>1145</v>
      </c>
      <c r="F1350" s="177">
        <v>3453120</v>
      </c>
      <c r="G1350" s="217">
        <v>3453120</v>
      </c>
      <c r="H1350" s="175"/>
      <c r="I1350" s="88">
        <f t="shared" si="107"/>
        <v>3453120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5">
        <v>45</v>
      </c>
      <c r="C1351" s="109" t="s">
        <v>1352</v>
      </c>
      <c r="D1351" s="215" t="s">
        <v>49</v>
      </c>
      <c r="E1351" s="216" t="s">
        <v>1145</v>
      </c>
      <c r="F1351" s="177">
        <v>2622840.0000000005</v>
      </c>
      <c r="G1351" s="217">
        <v>2622840.0000000005</v>
      </c>
      <c r="H1351" s="175"/>
      <c r="I1351" s="88">
        <f t="shared" si="107"/>
        <v>2622840.0000000005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5">
        <v>46</v>
      </c>
      <c r="C1352" s="109" t="s">
        <v>1353</v>
      </c>
      <c r="D1352" s="215" t="s">
        <v>49</v>
      </c>
      <c r="E1352" s="216" t="s">
        <v>1145</v>
      </c>
      <c r="F1352" s="177">
        <v>3598320</v>
      </c>
      <c r="G1352" s="217">
        <v>3598320</v>
      </c>
      <c r="H1352" s="175"/>
      <c r="I1352" s="88">
        <f t="shared" si="107"/>
        <v>3598320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5">
        <v>47</v>
      </c>
      <c r="C1353" s="109" t="s">
        <v>1354</v>
      </c>
      <c r="D1353" s="215" t="s">
        <v>49</v>
      </c>
      <c r="E1353" s="216" t="s">
        <v>1145</v>
      </c>
      <c r="F1353" s="177">
        <v>3212880</v>
      </c>
      <c r="G1353" s="217">
        <v>3212880</v>
      </c>
      <c r="H1353" s="171"/>
      <c r="I1353" s="88">
        <f t="shared" si="107"/>
        <v>3212880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5">
        <v>48</v>
      </c>
      <c r="C1354" s="109" t="s">
        <v>1355</v>
      </c>
      <c r="D1354" s="215" t="s">
        <v>49</v>
      </c>
      <c r="E1354" s="216" t="s">
        <v>1145</v>
      </c>
      <c r="F1354" s="177">
        <v>2366760</v>
      </c>
      <c r="G1354" s="217">
        <v>2366760</v>
      </c>
      <c r="H1354" s="171"/>
      <c r="I1354" s="88">
        <f t="shared" si="107"/>
        <v>2366760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5">
        <v>49</v>
      </c>
      <c r="C1355" s="109" t="s">
        <v>1356</v>
      </c>
      <c r="D1355" s="215" t="s">
        <v>49</v>
      </c>
      <c r="E1355" s="216" t="s">
        <v>1145</v>
      </c>
      <c r="F1355" s="177">
        <v>2005080</v>
      </c>
      <c r="G1355" s="217">
        <v>2005080</v>
      </c>
      <c r="H1355" s="171"/>
      <c r="I1355" s="88">
        <f t="shared" si="107"/>
        <v>2005080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5">
        <v>50</v>
      </c>
      <c r="C1356" s="109" t="s">
        <v>1357</v>
      </c>
      <c r="D1356" s="215" t="s">
        <v>49</v>
      </c>
      <c r="E1356" s="216" t="s">
        <v>1145</v>
      </c>
      <c r="F1356" s="177">
        <v>1801603.4491041158</v>
      </c>
      <c r="G1356" s="217">
        <v>1801603.4491041158</v>
      </c>
      <c r="H1356" s="171"/>
      <c r="I1356" s="88">
        <f>IF($I$5=$G$4,G1356,(IF($I$5=$F$4,F1356,0)))</f>
        <v>1801603.4491041158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5">
        <v>51</v>
      </c>
      <c r="C1357" s="109" t="s">
        <v>1358</v>
      </c>
      <c r="D1357" s="215" t="s">
        <v>49</v>
      </c>
      <c r="E1357" s="216" t="s">
        <v>1145</v>
      </c>
      <c r="F1357" s="177">
        <v>1656351.3951640779</v>
      </c>
      <c r="G1357" s="217">
        <v>1656351.3951640779</v>
      </c>
      <c r="H1357" s="171"/>
      <c r="I1357" s="88">
        <f>IF($I$5=$G$4,G1357,(IF($I$5=$F$4,F1357,0)))</f>
        <v>1656351.3951640779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5">
        <v>52</v>
      </c>
      <c r="C1358" s="109" t="s">
        <v>1359</v>
      </c>
      <c r="D1358" s="215" t="s">
        <v>49</v>
      </c>
      <c r="E1358" s="216" t="s">
        <v>1145</v>
      </c>
      <c r="F1358" s="177">
        <v>1520640.0000000002</v>
      </c>
      <c r="G1358" s="217">
        <v>1520640.0000000002</v>
      </c>
      <c r="H1358" s="171"/>
      <c r="I1358" s="88">
        <f t="shared" si="107"/>
        <v>1520640.0000000002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5">
        <v>53</v>
      </c>
      <c r="C1359" s="109" t="s">
        <v>1360</v>
      </c>
      <c r="D1359" s="215" t="s">
        <v>49</v>
      </c>
      <c r="E1359" s="216" t="s">
        <v>1145</v>
      </c>
      <c r="F1359" s="177">
        <v>1518000.0000000002</v>
      </c>
      <c r="G1359" s="217">
        <v>1518000.0000000002</v>
      </c>
      <c r="H1359" s="171"/>
      <c r="I1359" s="88">
        <f t="shared" si="107"/>
        <v>1518000.0000000002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5">
        <v>54</v>
      </c>
      <c r="C1360" s="109" t="s">
        <v>1361</v>
      </c>
      <c r="D1360" s="215" t="s">
        <v>49</v>
      </c>
      <c r="E1360" s="216" t="s">
        <v>1145</v>
      </c>
      <c r="F1360" s="177">
        <v>1343760.0000000002</v>
      </c>
      <c r="G1360" s="217">
        <v>1343760.0000000002</v>
      </c>
      <c r="H1360" s="171"/>
      <c r="I1360" s="88">
        <f t="shared" si="107"/>
        <v>1343760.0000000002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5">
        <v>55</v>
      </c>
      <c r="C1361" s="109" t="s">
        <v>1362</v>
      </c>
      <c r="D1361" s="215" t="s">
        <v>49</v>
      </c>
      <c r="E1361" s="216" t="s">
        <v>1145</v>
      </c>
      <c r="F1361" s="177">
        <v>7945699.5772913285</v>
      </c>
      <c r="G1361" s="217">
        <v>7945699.5772913285</v>
      </c>
      <c r="H1361" s="171"/>
      <c r="I1361" s="88">
        <f t="shared" si="107"/>
        <v>7945699.5772913285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5"/>
      <c r="C1362" s="109"/>
      <c r="D1362" s="215" t="s">
        <v>50</v>
      </c>
      <c r="E1362" s="216"/>
      <c r="F1362" s="177">
        <v>0</v>
      </c>
      <c r="G1362" s="217">
        <v>0</v>
      </c>
      <c r="H1362" s="171"/>
      <c r="I1362" s="88">
        <f t="shared" si="107"/>
        <v>0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5" t="s">
        <v>1070</v>
      </c>
      <c r="C1363" s="109" t="s">
        <v>817</v>
      </c>
      <c r="D1363" s="215" t="s">
        <v>50</v>
      </c>
      <c r="E1363" s="216"/>
      <c r="F1363" s="177">
        <v>0</v>
      </c>
      <c r="G1363" s="217">
        <v>0</v>
      </c>
      <c r="H1363" s="171"/>
      <c r="I1363" s="88">
        <f t="shared" si="107"/>
        <v>0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5">
        <v>1</v>
      </c>
      <c r="C1364" s="109" t="s">
        <v>1363</v>
      </c>
      <c r="D1364" s="215" t="s">
        <v>49</v>
      </c>
      <c r="E1364" s="216" t="s">
        <v>1145</v>
      </c>
      <c r="F1364" s="177">
        <v>3426000</v>
      </c>
      <c r="G1364" s="217">
        <v>3426000</v>
      </c>
      <c r="H1364" s="171"/>
      <c r="I1364" s="88">
        <f t="shared" si="107"/>
        <v>3426000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5">
        <v>2</v>
      </c>
      <c r="C1365" s="109" t="s">
        <v>1364</v>
      </c>
      <c r="D1365" s="215" t="s">
        <v>49</v>
      </c>
      <c r="E1365" s="216" t="s">
        <v>1145</v>
      </c>
      <c r="F1365" s="177">
        <v>2880000</v>
      </c>
      <c r="G1365" s="217">
        <v>2880000</v>
      </c>
      <c r="H1365" s="171"/>
      <c r="I1365" s="88">
        <f t="shared" si="107"/>
        <v>2880000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5">
        <v>3</v>
      </c>
      <c r="C1366" s="109" t="s">
        <v>1365</v>
      </c>
      <c r="D1366" s="215" t="s">
        <v>49</v>
      </c>
      <c r="E1366" s="216" t="s">
        <v>1145</v>
      </c>
      <c r="F1366" s="177">
        <v>2649600</v>
      </c>
      <c r="G1366" s="217">
        <v>2649600</v>
      </c>
      <c r="H1366" s="171"/>
      <c r="I1366" s="88">
        <f t="shared" si="107"/>
        <v>2649600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5">
        <v>4</v>
      </c>
      <c r="C1367" s="109" t="s">
        <v>1366</v>
      </c>
      <c r="D1367" s="215" t="s">
        <v>49</v>
      </c>
      <c r="E1367" s="216" t="s">
        <v>1145</v>
      </c>
      <c r="F1367" s="177">
        <v>1971600</v>
      </c>
      <c r="G1367" s="217">
        <v>1971600</v>
      </c>
      <c r="H1367" s="171"/>
      <c r="I1367" s="88">
        <f t="shared" si="107"/>
        <v>1971600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5">
        <v>5</v>
      </c>
      <c r="C1368" s="109" t="s">
        <v>1367</v>
      </c>
      <c r="D1368" s="215" t="s">
        <v>49</v>
      </c>
      <c r="E1368" s="216" t="s">
        <v>1145</v>
      </c>
      <c r="F1368" s="177">
        <v>1340400</v>
      </c>
      <c r="G1368" s="217">
        <v>1340400</v>
      </c>
      <c r="H1368" s="171"/>
      <c r="I1368" s="88">
        <f t="shared" si="107"/>
        <v>1340400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5">
        <v>6</v>
      </c>
      <c r="C1369" s="109" t="s">
        <v>1368</v>
      </c>
      <c r="D1369" s="215" t="s">
        <v>49</v>
      </c>
      <c r="E1369" s="216" t="s">
        <v>1145</v>
      </c>
      <c r="F1369" s="177">
        <v>2682000</v>
      </c>
      <c r="G1369" s="217">
        <v>2682000</v>
      </c>
      <c r="H1369" s="171"/>
      <c r="I1369" s="88">
        <f t="shared" si="107"/>
        <v>2682000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5">
        <v>7</v>
      </c>
      <c r="C1370" s="109" t="s">
        <v>1369</v>
      </c>
      <c r="D1370" s="215" t="s">
        <v>49</v>
      </c>
      <c r="E1370" s="216" t="s">
        <v>1145</v>
      </c>
      <c r="F1370" s="177">
        <v>2148000</v>
      </c>
      <c r="G1370" s="217">
        <v>2148000</v>
      </c>
      <c r="H1370" s="171"/>
      <c r="I1370" s="88">
        <f t="shared" si="107"/>
        <v>2148000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5"/>
      <c r="C1371" s="109"/>
      <c r="D1371" s="215" t="s">
        <v>50</v>
      </c>
      <c r="E1371" s="216"/>
      <c r="F1371" s="177">
        <v>0</v>
      </c>
      <c r="G1371" s="217">
        <v>0</v>
      </c>
      <c r="H1371" s="171"/>
      <c r="I1371" s="88">
        <f t="shared" si="107"/>
        <v>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5" t="s">
        <v>1070</v>
      </c>
      <c r="C1372" s="109" t="s">
        <v>534</v>
      </c>
      <c r="D1372" s="215" t="s">
        <v>50</v>
      </c>
      <c r="E1372" s="216"/>
      <c r="F1372" s="177">
        <v>0</v>
      </c>
      <c r="G1372" s="217">
        <v>0</v>
      </c>
      <c r="H1372" s="171"/>
      <c r="I1372" s="88">
        <f t="shared" si="107"/>
        <v>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5">
        <v>1</v>
      </c>
      <c r="C1373" s="109" t="s">
        <v>1000</v>
      </c>
      <c r="D1373" s="215" t="s">
        <v>49</v>
      </c>
      <c r="E1373" s="216" t="s">
        <v>14</v>
      </c>
      <c r="F1373" s="177">
        <v>213420</v>
      </c>
      <c r="G1373" s="217">
        <v>213420</v>
      </c>
      <c r="H1373" s="171"/>
      <c r="I1373" s="88">
        <f t="shared" si="107"/>
        <v>213420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5">
        <v>2</v>
      </c>
      <c r="C1374" s="109" t="s">
        <v>1001</v>
      </c>
      <c r="D1374" s="215" t="s">
        <v>49</v>
      </c>
      <c r="E1374" s="216" t="s">
        <v>14</v>
      </c>
      <c r="F1374" s="177">
        <v>207840</v>
      </c>
      <c r="G1374" s="217">
        <v>207840</v>
      </c>
      <c r="H1374" s="175"/>
      <c r="I1374" s="88">
        <f t="shared" si="107"/>
        <v>207840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5">
        <v>3</v>
      </c>
      <c r="C1375" s="109" t="s">
        <v>1002</v>
      </c>
      <c r="D1375" s="215" t="s">
        <v>49</v>
      </c>
      <c r="E1375" s="216" t="s">
        <v>14</v>
      </c>
      <c r="F1375" s="177">
        <v>342990</v>
      </c>
      <c r="G1375" s="217">
        <v>342990</v>
      </c>
      <c r="H1375" s="175"/>
      <c r="I1375" s="88">
        <f t="shared" si="107"/>
        <v>342990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5">
        <v>4</v>
      </c>
      <c r="C1376" s="109" t="s">
        <v>1003</v>
      </c>
      <c r="D1376" s="215" t="s">
        <v>49</v>
      </c>
      <c r="E1376" s="216" t="s">
        <v>14</v>
      </c>
      <c r="F1376" s="177">
        <v>709680</v>
      </c>
      <c r="G1376" s="217">
        <v>709680</v>
      </c>
      <c r="H1376" s="175"/>
      <c r="I1376" s="88">
        <f t="shared" si="107"/>
        <v>709680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5">
        <v>5</v>
      </c>
      <c r="C1377" s="109" t="s">
        <v>1004</v>
      </c>
      <c r="D1377" s="215" t="s">
        <v>49</v>
      </c>
      <c r="E1377" s="216" t="s">
        <v>14</v>
      </c>
      <c r="F1377" s="177">
        <v>1771980</v>
      </c>
      <c r="G1377" s="217">
        <v>1771980</v>
      </c>
      <c r="H1377" s="175"/>
      <c r="I1377" s="88">
        <f t="shared" si="107"/>
        <v>1771980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5">
        <v>6</v>
      </c>
      <c r="C1378" s="109" t="s">
        <v>1005</v>
      </c>
      <c r="D1378" s="215" t="s">
        <v>49</v>
      </c>
      <c r="E1378" s="216" t="s">
        <v>14</v>
      </c>
      <c r="F1378" s="177">
        <v>976440</v>
      </c>
      <c r="G1378" s="217">
        <v>976440</v>
      </c>
      <c r="H1378" s="175"/>
      <c r="I1378" s="88">
        <f t="shared" si="107"/>
        <v>976440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5">
        <v>7</v>
      </c>
      <c r="C1379" s="109" t="s">
        <v>1006</v>
      </c>
      <c r="D1379" s="215" t="s">
        <v>49</v>
      </c>
      <c r="E1379" s="216" t="s">
        <v>14</v>
      </c>
      <c r="F1379" s="177">
        <v>2211900</v>
      </c>
      <c r="G1379" s="217">
        <v>2211900</v>
      </c>
      <c r="H1379" s="175"/>
      <c r="I1379" s="88">
        <f t="shared" si="107"/>
        <v>2211900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5">
        <v>8</v>
      </c>
      <c r="C1380" s="109" t="s">
        <v>1007</v>
      </c>
      <c r="D1380" s="215" t="s">
        <v>49</v>
      </c>
      <c r="E1380" s="216" t="s">
        <v>14</v>
      </c>
      <c r="F1380" s="177">
        <v>2270640</v>
      </c>
      <c r="G1380" s="217">
        <v>2270640</v>
      </c>
      <c r="H1380" s="175"/>
      <c r="I1380" s="88">
        <f t="shared" si="107"/>
        <v>2270640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5">
        <v>9</v>
      </c>
      <c r="C1381" s="109" t="s">
        <v>1008</v>
      </c>
      <c r="D1381" s="215" t="s">
        <v>49</v>
      </c>
      <c r="E1381" s="216" t="s">
        <v>14</v>
      </c>
      <c r="F1381" s="177">
        <v>2476740</v>
      </c>
      <c r="G1381" s="217">
        <v>2476740</v>
      </c>
      <c r="H1381" s="175"/>
      <c r="I1381" s="88">
        <f t="shared" si="107"/>
        <v>2476740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5"/>
      <c r="C1382" s="109" t="s">
        <v>50</v>
      </c>
      <c r="D1382" s="215" t="s">
        <v>50</v>
      </c>
      <c r="E1382" s="216"/>
      <c r="F1382" s="177">
        <v>0</v>
      </c>
      <c r="G1382" s="217">
        <v>0</v>
      </c>
      <c r="H1382" s="175"/>
      <c r="I1382" s="88">
        <f t="shared" ref="I1382:I1395" si="112">IF($I$5=$G$4,G1382,(IF($I$5=$F$4,F1382,0)))</f>
        <v>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5" t="s">
        <v>1070</v>
      </c>
      <c r="C1383" s="109" t="s">
        <v>827</v>
      </c>
      <c r="D1383" s="215" t="s">
        <v>50</v>
      </c>
      <c r="E1383" s="216"/>
      <c r="F1383" s="177">
        <v>0</v>
      </c>
      <c r="G1383" s="217">
        <v>0</v>
      </c>
      <c r="H1383" s="175"/>
      <c r="I1383" s="88">
        <f t="shared" si="112"/>
        <v>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5">
        <v>1</v>
      </c>
      <c r="C1384" s="109" t="s">
        <v>431</v>
      </c>
      <c r="D1384" s="215" t="s">
        <v>49</v>
      </c>
      <c r="E1384" s="216" t="s">
        <v>103</v>
      </c>
      <c r="F1384" s="177">
        <v>220260.49029487889</v>
      </c>
      <c r="G1384" s="217">
        <v>220260.49029487889</v>
      </c>
      <c r="H1384" s="175"/>
      <c r="I1384" s="88">
        <f t="shared" si="112"/>
        <v>220260.49029487889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5">
        <v>2</v>
      </c>
      <c r="C1385" s="109" t="s">
        <v>432</v>
      </c>
      <c r="D1385" s="215" t="s">
        <v>49</v>
      </c>
      <c r="E1385" s="216" t="s">
        <v>103</v>
      </c>
      <c r="F1385" s="177">
        <v>220260.49029487889</v>
      </c>
      <c r="G1385" s="217">
        <v>220260.49029487889</v>
      </c>
      <c r="H1385" s="175"/>
      <c r="I1385" s="88">
        <f t="shared" si="112"/>
        <v>220260.49029487889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5">
        <v>3</v>
      </c>
      <c r="C1386" s="109" t="s">
        <v>433</v>
      </c>
      <c r="D1386" s="215" t="s">
        <v>49</v>
      </c>
      <c r="E1386" s="216" t="s">
        <v>103</v>
      </c>
      <c r="F1386" s="177">
        <v>250977.08928157968</v>
      </c>
      <c r="G1386" s="217">
        <v>250977.08928157968</v>
      </c>
      <c r="H1386" s="175"/>
      <c r="I1386" s="88">
        <f t="shared" si="112"/>
        <v>250977.08928157968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5">
        <v>4</v>
      </c>
      <c r="C1387" s="109" t="s">
        <v>434</v>
      </c>
      <c r="D1387" s="215" t="s">
        <v>49</v>
      </c>
      <c r="E1387" s="216" t="s">
        <v>103</v>
      </c>
      <c r="F1387" s="177">
        <v>289200</v>
      </c>
      <c r="G1387" s="217">
        <v>289200</v>
      </c>
      <c r="H1387" s="175"/>
      <c r="I1387" s="88">
        <f t="shared" si="112"/>
        <v>289200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5">
        <v>5</v>
      </c>
      <c r="C1388" s="109" t="s">
        <v>435</v>
      </c>
      <c r="D1388" s="215" t="s">
        <v>49</v>
      </c>
      <c r="E1388" s="216" t="s">
        <v>103</v>
      </c>
      <c r="F1388" s="177">
        <v>277947.76156258525</v>
      </c>
      <c r="G1388" s="217">
        <v>277947.76156258525</v>
      </c>
      <c r="H1388" s="175"/>
      <c r="I1388" s="88">
        <f t="shared" si="112"/>
        <v>277947.76156258525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5">
        <v>6</v>
      </c>
      <c r="C1389" s="109" t="s">
        <v>436</v>
      </c>
      <c r="D1389" s="215" t="s">
        <v>49</v>
      </c>
      <c r="E1389" s="216" t="s">
        <v>103</v>
      </c>
      <c r="F1389" s="177">
        <v>309000</v>
      </c>
      <c r="G1389" s="217">
        <v>309000</v>
      </c>
      <c r="H1389" s="175"/>
      <c r="I1389" s="88">
        <f t="shared" si="112"/>
        <v>309000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5">
        <v>7</v>
      </c>
      <c r="C1390" s="109" t="s">
        <v>1175</v>
      </c>
      <c r="D1390" s="215" t="s">
        <v>49</v>
      </c>
      <c r="E1390" s="216" t="s">
        <v>103</v>
      </c>
      <c r="F1390" s="177">
        <v>277947.76156258525</v>
      </c>
      <c r="G1390" s="217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5">
        <v>8</v>
      </c>
      <c r="C1391" s="109" t="s">
        <v>1176</v>
      </c>
      <c r="D1391" s="215" t="s">
        <v>49</v>
      </c>
      <c r="E1391" s="216" t="s">
        <v>103</v>
      </c>
      <c r="F1391" s="177">
        <v>345600</v>
      </c>
      <c r="G1391" s="217">
        <v>345600</v>
      </c>
      <c r="H1391" s="175"/>
      <c r="I1391" s="88">
        <f t="shared" si="112"/>
        <v>345600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5">
        <v>9</v>
      </c>
      <c r="C1392" s="109" t="s">
        <v>437</v>
      </c>
      <c r="D1392" s="215" t="s">
        <v>49</v>
      </c>
      <c r="E1392" s="216" t="s">
        <v>103</v>
      </c>
      <c r="F1392" s="177">
        <v>438273.42456634069</v>
      </c>
      <c r="G1392" s="217">
        <v>438273.42456634069</v>
      </c>
      <c r="H1392" s="175"/>
      <c r="I1392" s="88">
        <f t="shared" si="112"/>
        <v>438273.42456634069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5">
        <v>10</v>
      </c>
      <c r="C1393" s="109" t="s">
        <v>438</v>
      </c>
      <c r="D1393" s="215" t="s">
        <v>49</v>
      </c>
      <c r="E1393" s="216" t="s">
        <v>103</v>
      </c>
      <c r="F1393" s="177">
        <v>384600</v>
      </c>
      <c r="G1393" s="217">
        <v>384600</v>
      </c>
      <c r="H1393" s="175"/>
      <c r="I1393" s="88">
        <f t="shared" si="112"/>
        <v>384600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5">
        <v>11</v>
      </c>
      <c r="C1394" s="109" t="s">
        <v>439</v>
      </c>
      <c r="D1394" s="215" t="s">
        <v>49</v>
      </c>
      <c r="E1394" s="216" t="s">
        <v>103</v>
      </c>
      <c r="F1394" s="177">
        <v>466742.46752962429</v>
      </c>
      <c r="G1394" s="217">
        <v>466742.46752962429</v>
      </c>
      <c r="H1394" s="175"/>
      <c r="I1394" s="88">
        <f t="shared" si="112"/>
        <v>466742.46752962429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5">
        <v>12</v>
      </c>
      <c r="C1395" s="109" t="s">
        <v>440</v>
      </c>
      <c r="D1395" s="215" t="s">
        <v>49</v>
      </c>
      <c r="E1395" s="216" t="s">
        <v>103</v>
      </c>
      <c r="F1395" s="177">
        <v>466742.46752962429</v>
      </c>
      <c r="G1395" s="217">
        <v>466742.46752962429</v>
      </c>
      <c r="H1395" s="175"/>
      <c r="I1395" s="88">
        <f t="shared" si="112"/>
        <v>466742.46752962429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5">
        <v>13</v>
      </c>
      <c r="C1396" s="109" t="s">
        <v>441</v>
      </c>
      <c r="D1396" s="215" t="s">
        <v>49</v>
      </c>
      <c r="E1396" s="216" t="s">
        <v>103</v>
      </c>
      <c r="F1396" s="177">
        <v>513941.14402138407</v>
      </c>
      <c r="G1396" s="217">
        <v>513941.14402138407</v>
      </c>
      <c r="H1396" s="175"/>
      <c r="I1396" s="88">
        <f t="shared" ref="I1396:I1433" si="113">IF($I$5=$G$4,G1396,(IF($I$5=$F$4,F1396,0)))</f>
        <v>513941.14402138407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5">
        <v>14</v>
      </c>
      <c r="C1397" s="109" t="s">
        <v>442</v>
      </c>
      <c r="D1397" s="215" t="s">
        <v>49</v>
      </c>
      <c r="E1397" s="216" t="s">
        <v>103</v>
      </c>
      <c r="F1397" s="177">
        <v>502200</v>
      </c>
      <c r="G1397" s="217">
        <v>502200</v>
      </c>
      <c r="H1397" s="175"/>
      <c r="I1397" s="154">
        <f t="shared" si="113"/>
        <v>502200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5">
        <v>15</v>
      </c>
      <c r="C1398" s="109" t="s">
        <v>443</v>
      </c>
      <c r="D1398" s="215" t="s">
        <v>49</v>
      </c>
      <c r="E1398" s="216" t="s">
        <v>103</v>
      </c>
      <c r="F1398" s="177">
        <v>580618.63938275899</v>
      </c>
      <c r="G1398" s="217">
        <v>580618.63938275899</v>
      </c>
      <c r="H1398" s="175"/>
      <c r="I1398" s="88">
        <f t="shared" si="113"/>
        <v>580618.63938275899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5">
        <v>16</v>
      </c>
      <c r="C1399" s="109" t="s">
        <v>444</v>
      </c>
      <c r="D1399" s="215" t="s">
        <v>49</v>
      </c>
      <c r="E1399" s="216" t="s">
        <v>103</v>
      </c>
      <c r="F1399" s="177">
        <v>522000</v>
      </c>
      <c r="G1399" s="217">
        <v>522000</v>
      </c>
      <c r="H1399" s="175"/>
      <c r="I1399" s="88">
        <f t="shared" si="113"/>
        <v>522000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5">
        <v>17</v>
      </c>
      <c r="C1400" s="109" t="s">
        <v>445</v>
      </c>
      <c r="D1400" s="215" t="s">
        <v>49</v>
      </c>
      <c r="E1400" s="216" t="s">
        <v>103</v>
      </c>
      <c r="F1400" s="177">
        <v>768051.19018409075</v>
      </c>
      <c r="G1400" s="217">
        <v>768051.19018409075</v>
      </c>
      <c r="H1400" s="175"/>
      <c r="I1400" s="88">
        <f t="shared" si="113"/>
        <v>768051.19018409075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5">
        <v>18</v>
      </c>
      <c r="C1401" s="109" t="s">
        <v>446</v>
      </c>
      <c r="D1401" s="215" t="s">
        <v>49</v>
      </c>
      <c r="E1401" s="216" t="s">
        <v>103</v>
      </c>
      <c r="F1401" s="177">
        <v>768051.19018409075</v>
      </c>
      <c r="G1401" s="217">
        <v>768051.19018409075</v>
      </c>
      <c r="H1401" s="175"/>
      <c r="I1401" s="88">
        <f t="shared" si="113"/>
        <v>768051.19018409075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5">
        <v>19</v>
      </c>
      <c r="C1402" s="109" t="s">
        <v>447</v>
      </c>
      <c r="D1402" s="215" t="s">
        <v>49</v>
      </c>
      <c r="E1402" s="216" t="s">
        <v>103</v>
      </c>
      <c r="F1402" s="177">
        <v>755996.11696758063</v>
      </c>
      <c r="G1402" s="217">
        <v>755996.11696758063</v>
      </c>
      <c r="H1402" s="175"/>
      <c r="I1402" s="88">
        <f t="shared" si="113"/>
        <v>755996.11696758063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5">
        <v>20</v>
      </c>
      <c r="C1403" s="109" t="s">
        <v>448</v>
      </c>
      <c r="D1403" s="215" t="s">
        <v>49</v>
      </c>
      <c r="E1403" s="216" t="s">
        <v>103</v>
      </c>
      <c r="F1403" s="177">
        <v>589800</v>
      </c>
      <c r="G1403" s="217">
        <v>589800</v>
      </c>
      <c r="H1403" s="175"/>
      <c r="I1403" s="88">
        <f t="shared" si="113"/>
        <v>589800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5">
        <v>21</v>
      </c>
      <c r="C1404" s="109" t="s">
        <v>449</v>
      </c>
      <c r="D1404" s="215" t="s">
        <v>49</v>
      </c>
      <c r="E1404" s="216" t="s">
        <v>103</v>
      </c>
      <c r="F1404" s="177">
        <v>832055.45603276498</v>
      </c>
      <c r="G1404" s="217">
        <v>832055.45603276498</v>
      </c>
      <c r="H1404" s="175"/>
      <c r="I1404" s="88">
        <f t="shared" si="113"/>
        <v>832055.45603276498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5">
        <v>22</v>
      </c>
      <c r="C1405" s="109" t="s">
        <v>450</v>
      </c>
      <c r="D1405" s="215" t="s">
        <v>49</v>
      </c>
      <c r="E1405" s="216" t="s">
        <v>103</v>
      </c>
      <c r="F1405" s="177">
        <v>636000</v>
      </c>
      <c r="G1405" s="217">
        <v>636000</v>
      </c>
      <c r="H1405" s="175"/>
      <c r="I1405" s="177">
        <f t="shared" si="113"/>
        <v>636000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5">
        <v>23</v>
      </c>
      <c r="C1406" s="109" t="s">
        <v>451</v>
      </c>
      <c r="D1406" s="215" t="s">
        <v>49</v>
      </c>
      <c r="E1406" s="216" t="s">
        <v>103</v>
      </c>
      <c r="F1406" s="177">
        <v>842833.50878142437</v>
      </c>
      <c r="G1406" s="217">
        <v>842833.50878142437</v>
      </c>
      <c r="H1406" s="175"/>
      <c r="I1406" s="177">
        <f t="shared" si="113"/>
        <v>842833.50878142437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5">
        <v>24</v>
      </c>
      <c r="C1407" s="109" t="s">
        <v>452</v>
      </c>
      <c r="D1407" s="215" t="s">
        <v>49</v>
      </c>
      <c r="E1407" s="216" t="s">
        <v>103</v>
      </c>
      <c r="F1407" s="177">
        <v>762000</v>
      </c>
      <c r="G1407" s="217">
        <v>762000</v>
      </c>
      <c r="H1407" s="175"/>
      <c r="I1407" s="177">
        <f t="shared" si="113"/>
        <v>762000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5">
        <v>25</v>
      </c>
      <c r="C1408" s="109" t="s">
        <v>453</v>
      </c>
      <c r="D1408" s="215" t="s">
        <v>49</v>
      </c>
      <c r="E1408" s="216" t="s">
        <v>103</v>
      </c>
      <c r="F1408" s="177">
        <v>902019.15073140874</v>
      </c>
      <c r="G1408" s="217">
        <v>902019.15073140874</v>
      </c>
      <c r="H1408" s="175"/>
      <c r="I1408" s="177">
        <f t="shared" si="113"/>
        <v>902019.15073140874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5">
        <v>26</v>
      </c>
      <c r="C1409" s="109" t="s">
        <v>454</v>
      </c>
      <c r="D1409" s="215" t="s">
        <v>49</v>
      </c>
      <c r="E1409" s="216" t="s">
        <v>103</v>
      </c>
      <c r="F1409" s="177">
        <v>902019.15073140874</v>
      </c>
      <c r="G1409" s="217">
        <v>902019.15073140874</v>
      </c>
      <c r="H1409" s="175"/>
      <c r="I1409" s="177">
        <f t="shared" si="113"/>
        <v>902019.15073140874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5"/>
      <c r="C1410" s="109"/>
      <c r="D1410" s="215" t="s">
        <v>50</v>
      </c>
      <c r="E1410" s="216"/>
      <c r="F1410" s="177">
        <v>0</v>
      </c>
      <c r="G1410" s="217">
        <v>0</v>
      </c>
      <c r="H1410" s="175"/>
      <c r="I1410" s="177">
        <f t="shared" si="113"/>
        <v>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5" t="s">
        <v>1070</v>
      </c>
      <c r="C1411" s="109" t="s">
        <v>828</v>
      </c>
      <c r="D1411" s="215" t="s">
        <v>50</v>
      </c>
      <c r="E1411" s="216"/>
      <c r="F1411" s="177">
        <v>0</v>
      </c>
      <c r="G1411" s="217">
        <v>0</v>
      </c>
      <c r="H1411" s="175"/>
      <c r="I1411" s="177">
        <f t="shared" si="113"/>
        <v>0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5">
        <v>1</v>
      </c>
      <c r="C1412" s="109" t="s">
        <v>1138</v>
      </c>
      <c r="D1412" s="215" t="s">
        <v>49</v>
      </c>
      <c r="E1412" s="216" t="s">
        <v>14</v>
      </c>
      <c r="F1412" s="177">
        <v>96180</v>
      </c>
      <c r="G1412" s="217">
        <v>96180</v>
      </c>
      <c r="H1412" s="178"/>
      <c r="I1412" s="177">
        <f t="shared" si="113"/>
        <v>96180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5">
        <v>2</v>
      </c>
      <c r="C1413" s="109" t="s">
        <v>1009</v>
      </c>
      <c r="D1413" s="215" t="s">
        <v>49</v>
      </c>
      <c r="E1413" s="216" t="s">
        <v>14</v>
      </c>
      <c r="F1413" s="177">
        <v>257820</v>
      </c>
      <c r="G1413" s="217">
        <v>257820</v>
      </c>
      <c r="H1413" s="178"/>
      <c r="I1413" s="177">
        <f t="shared" si="113"/>
        <v>257820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5">
        <v>3</v>
      </c>
      <c r="C1414" s="109" t="s">
        <v>1010</v>
      </c>
      <c r="D1414" s="215" t="s">
        <v>49</v>
      </c>
      <c r="E1414" s="216" t="s">
        <v>14</v>
      </c>
      <c r="F1414" s="177">
        <v>299160</v>
      </c>
      <c r="G1414" s="217">
        <v>299160</v>
      </c>
      <c r="H1414" s="178"/>
      <c r="I1414" s="177">
        <f t="shared" si="113"/>
        <v>299160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5">
        <v>4</v>
      </c>
      <c r="C1415" s="109" t="s">
        <v>1011</v>
      </c>
      <c r="D1415" s="215" t="s">
        <v>49</v>
      </c>
      <c r="E1415" s="216" t="s">
        <v>14</v>
      </c>
      <c r="F1415" s="177">
        <v>246960</v>
      </c>
      <c r="G1415" s="217">
        <v>246960</v>
      </c>
      <c r="H1415" s="178"/>
      <c r="I1415" s="177">
        <f t="shared" si="113"/>
        <v>246960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5">
        <v>5</v>
      </c>
      <c r="C1416" s="109" t="s">
        <v>1012</v>
      </c>
      <c r="D1416" s="215" t="s">
        <v>49</v>
      </c>
      <c r="E1416" s="216" t="s">
        <v>14</v>
      </c>
      <c r="F1416" s="177">
        <v>286461</v>
      </c>
      <c r="G1416" s="217">
        <v>286461</v>
      </c>
      <c r="H1416" s="178"/>
      <c r="I1416" s="177">
        <f t="shared" si="113"/>
        <v>286461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5">
        <v>6</v>
      </c>
      <c r="C1417" s="109" t="s">
        <v>1013</v>
      </c>
      <c r="D1417" s="215" t="s">
        <v>49</v>
      </c>
      <c r="E1417" s="216" t="s">
        <v>14</v>
      </c>
      <c r="F1417" s="177">
        <v>259308</v>
      </c>
      <c r="G1417" s="217">
        <v>259308</v>
      </c>
      <c r="H1417" s="178"/>
      <c r="I1417" s="177">
        <f t="shared" si="113"/>
        <v>259308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5">
        <v>7</v>
      </c>
      <c r="C1418" s="109" t="s">
        <v>1014</v>
      </c>
      <c r="D1418" s="215" t="s">
        <v>49</v>
      </c>
      <c r="E1418" s="216" t="s">
        <v>14</v>
      </c>
      <c r="F1418" s="177">
        <v>300784.05</v>
      </c>
      <c r="G1418" s="217">
        <v>300784.05</v>
      </c>
      <c r="H1418" s="178"/>
      <c r="I1418" s="177">
        <f t="shared" si="113"/>
        <v>300784.05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5">
        <v>8</v>
      </c>
      <c r="C1419" s="109" t="s">
        <v>455</v>
      </c>
      <c r="D1419" s="215" t="s">
        <v>49</v>
      </c>
      <c r="E1419" s="216" t="s">
        <v>14</v>
      </c>
      <c r="F1419" s="177">
        <v>300600</v>
      </c>
      <c r="G1419" s="217">
        <v>300600</v>
      </c>
      <c r="H1419" s="178"/>
      <c r="I1419" s="177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5">
        <v>9</v>
      </c>
      <c r="C1420" s="109" t="s">
        <v>456</v>
      </c>
      <c r="D1420" s="215" t="s">
        <v>49</v>
      </c>
      <c r="E1420" s="216" t="s">
        <v>14</v>
      </c>
      <c r="F1420" s="177">
        <v>358140</v>
      </c>
      <c r="G1420" s="217">
        <v>358140</v>
      </c>
      <c r="H1420" s="178"/>
      <c r="I1420" s="177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5">
        <v>10</v>
      </c>
      <c r="C1421" s="109" t="s">
        <v>457</v>
      </c>
      <c r="D1421" s="215" t="s">
        <v>49</v>
      </c>
      <c r="E1421" s="216" t="s">
        <v>14</v>
      </c>
      <c r="F1421" s="177">
        <v>341777.99941898551</v>
      </c>
      <c r="G1421" s="217">
        <v>341777.99941898551</v>
      </c>
      <c r="H1421" s="178"/>
      <c r="I1421" s="177">
        <f t="shared" si="113"/>
        <v>341777.99941898551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5">
        <v>11</v>
      </c>
      <c r="C1422" s="109" t="s">
        <v>458</v>
      </c>
      <c r="D1422" s="215" t="s">
        <v>49</v>
      </c>
      <c r="E1422" s="216" t="s">
        <v>14</v>
      </c>
      <c r="F1422" s="177">
        <v>395879.58401850733</v>
      </c>
      <c r="G1422" s="217">
        <v>395879.58401850733</v>
      </c>
      <c r="H1422" s="178"/>
      <c r="I1422" s="177">
        <f t="shared" si="113"/>
        <v>395879.58401850733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5">
        <v>12</v>
      </c>
      <c r="C1423" s="109" t="s">
        <v>459</v>
      </c>
      <c r="D1423" s="215" t="s">
        <v>49</v>
      </c>
      <c r="E1423" s="216" t="s">
        <v>14</v>
      </c>
      <c r="F1423" s="177">
        <v>6240</v>
      </c>
      <c r="G1423" s="217">
        <v>6240</v>
      </c>
      <c r="H1423" s="178"/>
      <c r="I1423" s="177">
        <f t="shared" si="113"/>
        <v>6240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5">
        <v>13</v>
      </c>
      <c r="C1424" s="109" t="s">
        <v>460</v>
      </c>
      <c r="D1424" s="215" t="s">
        <v>49</v>
      </c>
      <c r="E1424" s="216" t="s">
        <v>14</v>
      </c>
      <c r="F1424" s="177">
        <v>5760</v>
      </c>
      <c r="G1424" s="217">
        <v>5760</v>
      </c>
      <c r="H1424" s="178"/>
      <c r="I1424" s="177">
        <f t="shared" si="113"/>
        <v>5760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5">
        <v>14</v>
      </c>
      <c r="C1425" s="109" t="s">
        <v>461</v>
      </c>
      <c r="D1425" s="215" t="s">
        <v>49</v>
      </c>
      <c r="E1425" s="216" t="s">
        <v>300</v>
      </c>
      <c r="F1425" s="177">
        <v>337284.9788645666</v>
      </c>
      <c r="G1425" s="217">
        <v>337284.9788645666</v>
      </c>
      <c r="H1425" s="178"/>
      <c r="I1425" s="177">
        <f t="shared" si="113"/>
        <v>337284.9788645666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5">
        <v>15</v>
      </c>
      <c r="C1426" s="109" t="s">
        <v>1015</v>
      </c>
      <c r="D1426" s="215" t="s">
        <v>49</v>
      </c>
      <c r="E1426" s="216" t="s">
        <v>300</v>
      </c>
      <c r="F1426" s="177">
        <v>269827.98309165332</v>
      </c>
      <c r="G1426" s="217">
        <v>269827.98309165332</v>
      </c>
      <c r="H1426" s="178"/>
      <c r="I1426" s="177">
        <f t="shared" si="113"/>
        <v>269827.98309165332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5">
        <v>16</v>
      </c>
      <c r="C1427" s="109" t="s">
        <v>1016</v>
      </c>
      <c r="D1427" s="215" t="s">
        <v>49</v>
      </c>
      <c r="E1427" s="216" t="s">
        <v>476</v>
      </c>
      <c r="F1427" s="177">
        <v>420</v>
      </c>
      <c r="G1427" s="217">
        <v>420</v>
      </c>
      <c r="H1427" s="178"/>
      <c r="I1427" s="177">
        <f t="shared" si="113"/>
        <v>420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5">
        <v>17</v>
      </c>
      <c r="C1428" s="109" t="s">
        <v>1017</v>
      </c>
      <c r="D1428" s="215" t="s">
        <v>49</v>
      </c>
      <c r="E1428" s="216" t="s">
        <v>476</v>
      </c>
      <c r="F1428" s="177">
        <v>720</v>
      </c>
      <c r="G1428" s="217">
        <v>720</v>
      </c>
      <c r="H1428" s="178"/>
      <c r="I1428" s="177">
        <f t="shared" si="113"/>
        <v>720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5">
        <v>18</v>
      </c>
      <c r="C1429" s="109" t="s">
        <v>1018</v>
      </c>
      <c r="D1429" s="215" t="s">
        <v>49</v>
      </c>
      <c r="E1429" s="216" t="s">
        <v>476</v>
      </c>
      <c r="F1429" s="177">
        <v>15300</v>
      </c>
      <c r="G1429" s="217">
        <v>15300</v>
      </c>
      <c r="H1429" s="178"/>
      <c r="I1429" s="177">
        <f t="shared" si="113"/>
        <v>15300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5">
        <v>19</v>
      </c>
      <c r="C1430" s="109" t="s">
        <v>1019</v>
      </c>
      <c r="D1430" s="215" t="s">
        <v>49</v>
      </c>
      <c r="E1430" s="216" t="s">
        <v>476</v>
      </c>
      <c r="F1430" s="177">
        <v>9120</v>
      </c>
      <c r="G1430" s="217">
        <v>9120</v>
      </c>
      <c r="H1430" s="178"/>
      <c r="I1430" s="177">
        <f t="shared" si="113"/>
        <v>9120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5">
        <v>20</v>
      </c>
      <c r="C1431" s="109" t="s">
        <v>1139</v>
      </c>
      <c r="D1431" s="215" t="s">
        <v>49</v>
      </c>
      <c r="E1431" s="216" t="s">
        <v>476</v>
      </c>
      <c r="F1431" s="224">
        <v>2740</v>
      </c>
      <c r="G1431" s="176">
        <v>2740</v>
      </c>
      <c r="H1431" s="178"/>
      <c r="I1431" s="177">
        <f t="shared" si="113"/>
        <v>2740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5"/>
      <c r="C1432" s="109"/>
      <c r="D1432" s="215" t="s">
        <v>50</v>
      </c>
      <c r="E1432" s="216"/>
      <c r="F1432" s="177">
        <v>0</v>
      </c>
      <c r="G1432" s="217">
        <v>0</v>
      </c>
      <c r="H1432" s="178"/>
      <c r="I1432" s="177">
        <f t="shared" si="113"/>
        <v>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5" t="s">
        <v>1070</v>
      </c>
      <c r="C1433" s="109" t="s">
        <v>836</v>
      </c>
      <c r="D1433" s="215" t="s">
        <v>50</v>
      </c>
      <c r="E1433" s="216"/>
      <c r="F1433" s="177">
        <v>0</v>
      </c>
      <c r="G1433" s="217">
        <v>0</v>
      </c>
      <c r="H1433" s="178"/>
      <c r="I1433" s="177">
        <f t="shared" si="113"/>
        <v>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5">
        <v>1</v>
      </c>
      <c r="C1434" s="109" t="s">
        <v>462</v>
      </c>
      <c r="D1434" s="215" t="s">
        <v>49</v>
      </c>
      <c r="E1434" s="216" t="s">
        <v>14</v>
      </c>
      <c r="F1434" s="177">
        <v>15000</v>
      </c>
      <c r="G1434" s="217">
        <v>15000</v>
      </c>
      <c r="H1434" s="96"/>
      <c r="I1434" s="88">
        <f t="shared" ref="I1434:I1439" si="118">IF($I$5=$G$4,G1434,(IF($I$5=$F$4,F1434,0)))</f>
        <v>15000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5">
        <v>2</v>
      </c>
      <c r="C1435" s="109" t="s">
        <v>463</v>
      </c>
      <c r="D1435" s="215" t="s">
        <v>49</v>
      </c>
      <c r="E1435" s="216" t="s">
        <v>14</v>
      </c>
      <c r="F1435" s="177">
        <v>36180</v>
      </c>
      <c r="G1435" s="217">
        <v>36180</v>
      </c>
      <c r="H1435" s="96"/>
      <c r="I1435" s="88">
        <f t="shared" si="118"/>
        <v>36180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5">
        <v>3</v>
      </c>
      <c r="C1436" s="109" t="s">
        <v>1020</v>
      </c>
      <c r="D1436" s="215" t="s">
        <v>49</v>
      </c>
      <c r="E1436" s="216" t="s">
        <v>14</v>
      </c>
      <c r="F1436" s="177">
        <v>32640</v>
      </c>
      <c r="G1436" s="217">
        <v>32640</v>
      </c>
      <c r="H1436" s="96"/>
      <c r="I1436" s="88">
        <f t="shared" si="118"/>
        <v>32640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5">
        <v>4</v>
      </c>
      <c r="C1437" s="109" t="s">
        <v>1021</v>
      </c>
      <c r="D1437" s="215" t="s">
        <v>49</v>
      </c>
      <c r="E1437" s="216" t="s">
        <v>14</v>
      </c>
      <c r="F1437" s="177">
        <v>63840</v>
      </c>
      <c r="G1437" s="217">
        <v>63840</v>
      </c>
      <c r="H1437" s="96"/>
      <c r="I1437" s="88">
        <f t="shared" si="118"/>
        <v>63840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5">
        <v>5</v>
      </c>
      <c r="C1438" s="109" t="s">
        <v>1022</v>
      </c>
      <c r="D1438" s="215" t="s">
        <v>49</v>
      </c>
      <c r="E1438" s="216" t="s">
        <v>14</v>
      </c>
      <c r="F1438" s="177">
        <v>450000</v>
      </c>
      <c r="G1438" s="217">
        <v>450000</v>
      </c>
      <c r="H1438" s="96"/>
      <c r="I1438" s="88">
        <f t="shared" si="118"/>
        <v>450000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5">
        <v>6</v>
      </c>
      <c r="C1439" s="109" t="s">
        <v>1235</v>
      </c>
      <c r="D1439" s="215" t="s">
        <v>49</v>
      </c>
      <c r="E1439" s="216" t="s">
        <v>14</v>
      </c>
      <c r="F1439" s="177">
        <v>985020</v>
      </c>
      <c r="G1439" s="177">
        <v>985020</v>
      </c>
      <c r="H1439" s="96"/>
      <c r="I1439" s="88">
        <f t="shared" si="118"/>
        <v>985020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5"/>
      <c r="C1440" s="109" t="s">
        <v>50</v>
      </c>
      <c r="D1440" s="215" t="s">
        <v>50</v>
      </c>
      <c r="E1440" s="216"/>
      <c r="F1440" s="177">
        <v>0</v>
      </c>
      <c r="G1440" s="177"/>
      <c r="H1440" s="96"/>
      <c r="I1440" s="88">
        <f t="shared" ref="I1440:I1489" si="119">IF($I$5=$G$4,G1440,(IF($I$5=$F$4,F1440,0)))</f>
        <v>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5" t="s">
        <v>1236</v>
      </c>
      <c r="C1441" s="109" t="s">
        <v>1042</v>
      </c>
      <c r="D1441" s="215" t="s">
        <v>50</v>
      </c>
      <c r="E1441" s="216"/>
      <c r="F1441" s="177">
        <v>0</v>
      </c>
      <c r="G1441" s="177"/>
      <c r="H1441" s="96"/>
      <c r="I1441" s="88">
        <f t="shared" si="119"/>
        <v>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5">
        <v>1</v>
      </c>
      <c r="C1442" s="109" t="s">
        <v>1134</v>
      </c>
      <c r="D1442" s="215" t="s">
        <v>49</v>
      </c>
      <c r="E1442" s="216" t="s">
        <v>1043</v>
      </c>
      <c r="F1442" s="177">
        <v>2.5000000000000001E-2</v>
      </c>
      <c r="G1442" s="177">
        <v>2.5000000000000001E-2</v>
      </c>
      <c r="H1442" s="96"/>
      <c r="I1442" s="88">
        <f t="shared" si="119"/>
        <v>2.5000000000000001E-2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5">
        <v>2</v>
      </c>
      <c r="C1443" s="109" t="s">
        <v>1045</v>
      </c>
      <c r="D1443" s="215" t="s">
        <v>49</v>
      </c>
      <c r="E1443" s="216" t="s">
        <v>1044</v>
      </c>
      <c r="F1443" s="177">
        <v>800000</v>
      </c>
      <c r="G1443" s="177">
        <v>800000</v>
      </c>
      <c r="H1443" s="96"/>
      <c r="I1443" s="88">
        <f t="shared" si="119"/>
        <v>800000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5">
        <v>3</v>
      </c>
      <c r="C1444" s="109" t="s">
        <v>1046</v>
      </c>
      <c r="D1444" s="215" t="s">
        <v>49</v>
      </c>
      <c r="E1444" s="216" t="s">
        <v>42</v>
      </c>
      <c r="F1444" s="177">
        <v>300000</v>
      </c>
      <c r="G1444" s="177">
        <v>300000</v>
      </c>
      <c r="H1444" s="96"/>
      <c r="I1444" s="88">
        <f t="shared" si="119"/>
        <v>300000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5">
        <v>4</v>
      </c>
      <c r="C1445" s="198" t="s">
        <v>1140</v>
      </c>
      <c r="D1445" s="215" t="s">
        <v>49</v>
      </c>
      <c r="E1445" s="216" t="s">
        <v>1146</v>
      </c>
      <c r="F1445" s="177">
        <v>300000</v>
      </c>
      <c r="G1445" s="177">
        <v>300000</v>
      </c>
      <c r="H1445" s="96"/>
      <c r="I1445" s="88">
        <f t="shared" si="119"/>
        <v>300000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5">
        <v>5</v>
      </c>
      <c r="C1446" s="198" t="s">
        <v>1141</v>
      </c>
      <c r="D1446" s="215" t="s">
        <v>49</v>
      </c>
      <c r="E1446" s="216" t="s">
        <v>1146</v>
      </c>
      <c r="F1446" s="177">
        <v>57250</v>
      </c>
      <c r="G1446" s="177">
        <v>57250</v>
      </c>
      <c r="H1446" s="96"/>
      <c r="I1446" s="88">
        <f t="shared" si="119"/>
        <v>57250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5">
        <v>6</v>
      </c>
      <c r="C1447" s="198" t="s">
        <v>1142</v>
      </c>
      <c r="D1447" s="215" t="s">
        <v>49</v>
      </c>
      <c r="E1447" s="216" t="s">
        <v>8</v>
      </c>
      <c r="F1447" s="177">
        <v>13770</v>
      </c>
      <c r="G1447" s="177">
        <v>13770</v>
      </c>
      <c r="H1447" s="96"/>
      <c r="I1447" s="88">
        <f t="shared" si="119"/>
        <v>13770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5">
        <v>7</v>
      </c>
      <c r="C1448" s="198" t="s">
        <v>1143</v>
      </c>
      <c r="D1448" s="215" t="s">
        <v>49</v>
      </c>
      <c r="E1448" s="216" t="s">
        <v>8</v>
      </c>
      <c r="F1448" s="177">
        <v>29730</v>
      </c>
      <c r="G1448" s="177">
        <v>29730</v>
      </c>
      <c r="H1448" s="96"/>
      <c r="I1448" s="88">
        <f t="shared" si="119"/>
        <v>29730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5">
        <v>8</v>
      </c>
      <c r="C1449" s="198" t="s">
        <v>1144</v>
      </c>
      <c r="D1449" s="215" t="s">
        <v>49</v>
      </c>
      <c r="E1449" s="216" t="s">
        <v>8</v>
      </c>
      <c r="F1449" s="177">
        <v>250000</v>
      </c>
      <c r="G1449" s="177">
        <v>250000</v>
      </c>
      <c r="H1449" s="96"/>
      <c r="I1449" s="88">
        <f t="shared" si="119"/>
        <v>250000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9">
        <v>9</v>
      </c>
      <c r="C1450" s="200" t="s">
        <v>1457</v>
      </c>
      <c r="D1450" s="215" t="s">
        <v>49</v>
      </c>
      <c r="E1450" s="216" t="s">
        <v>8</v>
      </c>
      <c r="F1450" s="177">
        <v>54500</v>
      </c>
      <c r="G1450" s="177">
        <v>54500</v>
      </c>
      <c r="H1450" s="96"/>
      <c r="I1450" s="88">
        <f t="shared" si="119"/>
        <v>54500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9">
        <v>10</v>
      </c>
      <c r="C1451" s="201" t="s">
        <v>1458</v>
      </c>
      <c r="D1451" s="215" t="s">
        <v>49</v>
      </c>
      <c r="E1451" s="216" t="s">
        <v>14</v>
      </c>
      <c r="F1451" s="177">
        <f>(IF(D1451="JASA",G1451*'[92]DETAIL USULAN'!$K$69,0))+(IF(D1451="HDW",G1451*'[92]DETAIL USULAN'!$J$69,0))+(IF(D1451="MDU",G1451*'[92]DETAIL USULAN'!$I$69,0))+(IF(D1451="MDU-KD",G1451*'[92]DETAIL USULAN'!$I$69,0))</f>
        <v>816100</v>
      </c>
      <c r="G1451" s="177">
        <v>816100</v>
      </c>
      <c r="H1451" s="96"/>
      <c r="I1451" s="88">
        <f t="shared" si="119"/>
        <v>816100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9">
        <v>11</v>
      </c>
      <c r="C1452" s="201" t="s">
        <v>1459</v>
      </c>
      <c r="D1452" s="215" t="s">
        <v>49</v>
      </c>
      <c r="E1452" s="216" t="s">
        <v>14</v>
      </c>
      <c r="F1452" s="177">
        <f>(IF(D1452="JASA",G1452*'[92]DETAIL USULAN'!$K$69,0))+(IF(D1452="HDW",G1452*'[92]DETAIL USULAN'!$J$69,0))+(IF(D1452="MDU",G1452*'[92]DETAIL USULAN'!$I$69,0))+(IF(D1452="MDU-KD",G1452*'[92]DETAIL USULAN'!$I$69,0))</f>
        <v>601800</v>
      </c>
      <c r="G1452" s="177">
        <v>601800</v>
      </c>
      <c r="H1452" s="96"/>
      <c r="I1452" s="88">
        <f t="shared" si="119"/>
        <v>601800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9">
        <v>12</v>
      </c>
      <c r="C1453" s="201" t="s">
        <v>1460</v>
      </c>
      <c r="D1453" s="215" t="s">
        <v>47</v>
      </c>
      <c r="E1453" s="216" t="s">
        <v>8</v>
      </c>
      <c r="F1453" s="177">
        <f>(IF(D1453="JASA",G1453*'[92]DETAIL USULAN'!$K$69,0))+(IF(D1453="HDW",G1453*'[92]DETAIL USULAN'!$J$69,0))+(IF(D1453="MDU",G1453*'[92]DETAIL USULAN'!$I$69,0))+(IF(D1453="MDU-KD",G1453*'[92]DETAIL USULAN'!$I$69,0))</f>
        <v>51475</v>
      </c>
      <c r="G1453" s="177">
        <v>51475</v>
      </c>
      <c r="H1453" s="96"/>
      <c r="I1453" s="88">
        <f t="shared" si="119"/>
        <v>51475</v>
      </c>
      <c r="J1453" s="163">
        <f t="shared" si="114"/>
        <v>0</v>
      </c>
      <c r="K1453" s="155">
        <f t="shared" si="115"/>
        <v>1</v>
      </c>
      <c r="L1453" s="155">
        <f>IF(J1453=1,SUM($J$6:J1453),0)</f>
        <v>0</v>
      </c>
      <c r="M1453" s="155">
        <f>IF(K1453=1,SUM($K$6:K1453),0)</f>
        <v>201227489.79893059</v>
      </c>
      <c r="N1453" s="165">
        <f t="shared" si="116"/>
        <v>201227489.79893059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9">
        <v>13</v>
      </c>
      <c r="C1454" s="200" t="s">
        <v>1461</v>
      </c>
      <c r="D1454" s="215" t="s">
        <v>49</v>
      </c>
      <c r="E1454" s="216" t="s">
        <v>103</v>
      </c>
      <c r="F1454" s="177">
        <f>(IF(D1454="JASA",G1454*'[92]DETAIL USULAN'!$K$69,0))+(IF(D1454="HDW",G1454*'[92]DETAIL USULAN'!$J$69,0))+(IF(D1454="MDU",G1454*'[92]DETAIL USULAN'!$I$69,0))+(IF(D1454="MDU-KD",G1454*'[92]DETAIL USULAN'!$I$69,0))</f>
        <v>750000</v>
      </c>
      <c r="G1454" s="225">
        <v>750000</v>
      </c>
      <c r="H1454" s="96"/>
      <c r="I1454" s="88">
        <f t="shared" si="119"/>
        <v>750000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9"/>
      <c r="C1455" s="200" t="s">
        <v>50</v>
      </c>
      <c r="D1455" s="215" t="s">
        <v>50</v>
      </c>
      <c r="E1455" s="216"/>
      <c r="F1455" s="177">
        <f>(IF(D1455="JASA",G1455*'[91]DETAIL USULAN'!$K$58,0))+(IF(D1455="HDW",G1455*'[91]DETAIL USULAN'!$J$58,0))+(IF(D1455="MDU",G1455*'[91]DETAIL USULAN'!$I$58,0))+(IF(D1455="MDU-KD",G1455*'[91]DETAIL USULAN'!$I$58,0))</f>
        <v>0</v>
      </c>
      <c r="G1455" s="177" t="s">
        <v>50</v>
      </c>
      <c r="H1455" s="97"/>
      <c r="I1455" s="88" t="str">
        <f t="shared" si="119"/>
        <v/>
      </c>
      <c r="J1455" s="163"/>
      <c r="M1455" s="155"/>
      <c r="N1455" s="165"/>
    </row>
    <row r="1456" spans="1:16" ht="15" customHeight="1">
      <c r="B1456" s="199" t="s">
        <v>1070</v>
      </c>
      <c r="C1456" s="200" t="s">
        <v>1462</v>
      </c>
      <c r="D1456" s="215"/>
      <c r="E1456" s="216"/>
      <c r="F1456" s="177"/>
      <c r="G1456" s="177"/>
      <c r="I1456" s="88">
        <f t="shared" si="119"/>
        <v>0</v>
      </c>
    </row>
    <row r="1457" spans="1:30" ht="15" customHeight="1">
      <c r="B1457" s="199">
        <v>1</v>
      </c>
      <c r="C1457" s="200" t="s">
        <v>1463</v>
      </c>
      <c r="D1457" s="215" t="s">
        <v>47</v>
      </c>
      <c r="E1457" s="212" t="s">
        <v>8</v>
      </c>
      <c r="F1457" s="177">
        <f>(IF(D1457="JASA",G1457*'[92]DETAIL USULAN'!$K$69,0))+(IF(D1457="HDW",G1457*'[92]DETAIL USULAN'!$J$69,0))+(IF(D1457="MDU",G1457*'[92]DETAIL USULAN'!$I$69,0))+(IF(D1457="MDU-KD",G1457*'[92]DETAIL USULAN'!$I$69,0))</f>
        <v>85000</v>
      </c>
      <c r="G1457" s="177">
        <v>85000</v>
      </c>
      <c r="I1457" s="88">
        <f t="shared" si="119"/>
        <v>85000</v>
      </c>
    </row>
    <row r="1458" spans="1:30" ht="15" customHeight="1">
      <c r="A1458" s="16"/>
      <c r="B1458" s="199">
        <v>2</v>
      </c>
      <c r="C1458" s="200" t="s">
        <v>1464</v>
      </c>
      <c r="D1458" s="215" t="s">
        <v>49</v>
      </c>
      <c r="E1458" s="216" t="s">
        <v>24</v>
      </c>
      <c r="F1458" s="177">
        <f>(IF(D1458="JASA",G1458*'[92]DETAIL USULAN'!$K$69,0))+(IF(D1458="HDW",G1458*'[92]DETAIL USULAN'!$J$69,0))+(IF(D1458="MDU",G1458*'[92]DETAIL USULAN'!$I$69,0))+(IF(D1458="MDU-KD",G1458*'[92]DETAIL USULAN'!$I$69,0))</f>
        <v>15000</v>
      </c>
      <c r="G1458" s="177">
        <v>15000</v>
      </c>
      <c r="I1458" s="88">
        <f t="shared" si="119"/>
        <v>15000</v>
      </c>
      <c r="J1458" s="169"/>
      <c r="K1458" s="169"/>
      <c r="L1458" s="169"/>
      <c r="M1458" s="170"/>
    </row>
    <row r="1459" spans="1:30" ht="15" customHeight="1">
      <c r="A1459" s="16"/>
      <c r="B1459" s="199"/>
      <c r="C1459" s="200"/>
      <c r="D1459" s="215"/>
      <c r="E1459" s="216"/>
      <c r="F1459" s="177"/>
      <c r="G1459" s="177"/>
      <c r="I1459" s="88">
        <f t="shared" si="119"/>
        <v>0</v>
      </c>
      <c r="J1459" s="169"/>
      <c r="K1459" s="169"/>
      <c r="L1459" s="169"/>
      <c r="M1459" s="170"/>
    </row>
    <row r="1460" spans="1:30" ht="15" customHeight="1">
      <c r="A1460" s="16"/>
      <c r="B1460" s="199" t="s">
        <v>1070</v>
      </c>
      <c r="C1460" s="200" t="s">
        <v>1465</v>
      </c>
      <c r="D1460" s="215" t="s">
        <v>49</v>
      </c>
      <c r="E1460" s="216" t="s">
        <v>24</v>
      </c>
      <c r="F1460" s="177">
        <f>(IF(D1460="JASA",G1460*'[92]DETAIL USULAN'!$K$69,0))+(IF(D1460="HDW",G1460*'[92]DETAIL USULAN'!$J$69,0))+(IF(D1460="MDU",G1460*'[92]DETAIL USULAN'!$I$69,0))+(IF(D1460="MDU-KD",G1460*'[92]DETAIL USULAN'!$I$69,0))</f>
        <v>83595</v>
      </c>
      <c r="G1460" s="177">
        <v>83595</v>
      </c>
      <c r="I1460" s="88">
        <f t="shared" si="119"/>
        <v>83595</v>
      </c>
      <c r="J1460" s="169"/>
      <c r="K1460" s="169"/>
      <c r="L1460" s="169"/>
      <c r="M1460" s="170"/>
    </row>
    <row r="1461" spans="1:30" ht="15" customHeight="1">
      <c r="A1461" s="22"/>
      <c r="B1461" s="199" t="s">
        <v>1070</v>
      </c>
      <c r="C1461" s="200" t="s">
        <v>1466</v>
      </c>
      <c r="D1461" s="215" t="s">
        <v>49</v>
      </c>
      <c r="E1461" s="216" t="s">
        <v>24</v>
      </c>
      <c r="F1461" s="177">
        <v>114317</v>
      </c>
      <c r="G1461" s="177">
        <v>114317</v>
      </c>
      <c r="I1461" s="88">
        <f t="shared" si="119"/>
        <v>114317</v>
      </c>
      <c r="J1461" s="169"/>
      <c r="K1461" s="169"/>
      <c r="L1461" s="169"/>
      <c r="M1461" s="170"/>
    </row>
    <row r="1462" spans="1:30" ht="15" customHeight="1">
      <c r="A1462" s="22"/>
      <c r="B1462" s="199" t="s">
        <v>1070</v>
      </c>
      <c r="C1462" s="200" t="s">
        <v>1467</v>
      </c>
      <c r="D1462" s="215" t="s">
        <v>49</v>
      </c>
      <c r="E1462" s="216" t="s">
        <v>24</v>
      </c>
      <c r="F1462" s="177">
        <v>71636</v>
      </c>
      <c r="G1462" s="177">
        <v>71636</v>
      </c>
      <c r="I1462" s="88">
        <f t="shared" si="119"/>
        <v>71636</v>
      </c>
    </row>
    <row r="1463" spans="1:30" ht="15" customHeight="1">
      <c r="B1463" s="199" t="s">
        <v>1070</v>
      </c>
      <c r="C1463" s="200" t="s">
        <v>1468</v>
      </c>
      <c r="D1463" s="215" t="s">
        <v>49</v>
      </c>
      <c r="E1463" s="216" t="s">
        <v>24</v>
      </c>
      <c r="F1463" s="177">
        <v>115253</v>
      </c>
      <c r="G1463" s="177">
        <v>115253</v>
      </c>
      <c r="I1463" s="88">
        <f t="shared" si="119"/>
        <v>115253</v>
      </c>
      <c r="N1463" s="145" t="str">
        <f>F4</f>
        <v>RAB SKK 2021</v>
      </c>
    </row>
    <row r="1464" spans="1:30" s="1" customFormat="1" ht="15" customHeight="1">
      <c r="A1464" s="16"/>
      <c r="B1464" s="199"/>
      <c r="C1464" s="200"/>
      <c r="D1464" s="215"/>
      <c r="E1464" s="216"/>
      <c r="F1464" s="177"/>
      <c r="G1464" s="177"/>
      <c r="H1464" s="91"/>
      <c r="I1464" s="88">
        <f t="shared" si="119"/>
        <v>0</v>
      </c>
      <c r="J1464" s="155"/>
      <c r="K1464" s="155"/>
      <c r="L1464" s="155"/>
      <c r="M1464" s="145"/>
      <c r="N1464" s="145" t="str">
        <f>G4</f>
        <v>RAB HSS 2022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9" t="s">
        <v>1070</v>
      </c>
      <c r="C1465" s="200" t="s">
        <v>1469</v>
      </c>
      <c r="D1465" s="215"/>
      <c r="E1465" s="216"/>
      <c r="F1465" s="177">
        <v>0</v>
      </c>
      <c r="G1465" s="177"/>
      <c r="H1465" s="91"/>
      <c r="I1465" s="88">
        <f t="shared" si="119"/>
        <v>0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9">
        <v>1</v>
      </c>
      <c r="C1466" s="200" t="s">
        <v>1470</v>
      </c>
      <c r="D1466" s="215" t="s">
        <v>47</v>
      </c>
      <c r="E1466" s="216" t="s">
        <v>7</v>
      </c>
      <c r="F1466" s="177">
        <v>235000</v>
      </c>
      <c r="G1466" s="177">
        <v>235000</v>
      </c>
      <c r="I1466" s="88">
        <f t="shared" si="119"/>
        <v>235000</v>
      </c>
    </row>
    <row r="1467" spans="1:30" s="1" customFormat="1" ht="15" customHeight="1">
      <c r="A1467" s="16"/>
      <c r="B1467" s="199">
        <v>2</v>
      </c>
      <c r="C1467" s="200" t="s">
        <v>1471</v>
      </c>
      <c r="D1467" s="215" t="s">
        <v>49</v>
      </c>
      <c r="E1467" s="216" t="s">
        <v>24</v>
      </c>
      <c r="F1467" s="177">
        <v>15000</v>
      </c>
      <c r="G1467" s="177">
        <v>15000</v>
      </c>
      <c r="H1467" s="91"/>
      <c r="I1467" s="88">
        <f t="shared" si="119"/>
        <v>15000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9"/>
      <c r="C1468" s="200" t="s">
        <v>50</v>
      </c>
      <c r="D1468" s="215" t="s">
        <v>50</v>
      </c>
      <c r="E1468" s="216"/>
      <c r="F1468" s="177">
        <f>(IF(D1468="JASA",G1468*'[91]DETAIL USULAN'!$K$58,0))+(IF(D1468="HDW",G1468*'[91]DETAIL USULAN'!$J$58,0))+(IF(D1468="MDU",G1468*'[91]DETAIL USULAN'!$I$58,0))+(IF(D1468="MDU-KD",G1468*'[91]DETAIL USULAN'!$I$58,0))</f>
        <v>0</v>
      </c>
      <c r="G1468" s="177" t="s">
        <v>50</v>
      </c>
      <c r="I1468" s="88" t="str">
        <f t="shared" si="119"/>
        <v/>
      </c>
    </row>
    <row r="1469" spans="1:30" ht="15" customHeight="1">
      <c r="B1469" s="199" t="s">
        <v>1070</v>
      </c>
      <c r="C1469" s="200" t="s">
        <v>1472</v>
      </c>
      <c r="D1469" s="215"/>
      <c r="E1469" s="216"/>
      <c r="F1469" s="177">
        <v>0</v>
      </c>
      <c r="G1469" s="177"/>
      <c r="I1469" s="88">
        <f t="shared" si="119"/>
        <v>0</v>
      </c>
    </row>
    <row r="1470" spans="1:30" ht="15" customHeight="1">
      <c r="B1470" s="199">
        <v>1</v>
      </c>
      <c r="C1470" s="200" t="s">
        <v>1473</v>
      </c>
      <c r="D1470" s="215" t="s">
        <v>47</v>
      </c>
      <c r="E1470" s="216" t="s">
        <v>8</v>
      </c>
      <c r="F1470" s="177">
        <v>105000</v>
      </c>
      <c r="G1470" s="177">
        <v>105000</v>
      </c>
      <c r="I1470" s="88">
        <f t="shared" si="119"/>
        <v>105000</v>
      </c>
    </row>
    <row r="1471" spans="1:30" ht="15" customHeight="1">
      <c r="B1471" s="199">
        <v>2</v>
      </c>
      <c r="C1471" s="200" t="s">
        <v>1474</v>
      </c>
      <c r="D1471" s="215" t="s">
        <v>49</v>
      </c>
      <c r="E1471" s="216" t="s">
        <v>14</v>
      </c>
      <c r="F1471" s="177">
        <v>15000</v>
      </c>
      <c r="G1471" s="177">
        <v>15000</v>
      </c>
      <c r="I1471" s="88">
        <f t="shared" si="119"/>
        <v>15000</v>
      </c>
    </row>
    <row r="1472" spans="1:30" ht="15" customHeight="1">
      <c r="B1472" s="199"/>
      <c r="C1472" s="200" t="s">
        <v>50</v>
      </c>
      <c r="D1472" s="215" t="s">
        <v>50</v>
      </c>
      <c r="E1472" s="216"/>
      <c r="F1472" s="177">
        <f>(IF(D1472="JASA",G1472*'[91]DETAIL USULAN'!$K$58,0))+(IF(D1472="HDW",G1472*'[91]DETAIL USULAN'!$J$58,0))+(IF(D1472="MDU",G1472*'[91]DETAIL USULAN'!$I$58,0))+(IF(D1472="MDU-KD",G1472*'[91]DETAIL USULAN'!$I$58,0))</f>
        <v>0</v>
      </c>
      <c r="G1472" s="177" t="s">
        <v>50</v>
      </c>
      <c r="I1472" s="88" t="str">
        <f t="shared" si="119"/>
        <v/>
      </c>
    </row>
    <row r="1473" spans="2:9" ht="15" customHeight="1">
      <c r="B1473" s="199">
        <v>1</v>
      </c>
      <c r="C1473" s="200" t="s">
        <v>1475</v>
      </c>
      <c r="D1473" s="215" t="s">
        <v>47</v>
      </c>
      <c r="E1473" s="216" t="s">
        <v>8</v>
      </c>
      <c r="F1473" s="177">
        <v>180000</v>
      </c>
      <c r="G1473" s="177">
        <v>180000</v>
      </c>
      <c r="I1473" s="88">
        <f t="shared" si="119"/>
        <v>180000</v>
      </c>
    </row>
    <row r="1474" spans="2:9" ht="15" customHeight="1">
      <c r="B1474" s="199">
        <v>2</v>
      </c>
      <c r="C1474" s="200" t="s">
        <v>1476</v>
      </c>
      <c r="D1474" s="215" t="s">
        <v>49</v>
      </c>
      <c r="E1474" s="216" t="s">
        <v>24</v>
      </c>
      <c r="F1474" s="177">
        <v>15000</v>
      </c>
      <c r="G1474" s="177">
        <v>15000</v>
      </c>
      <c r="I1474" s="88">
        <f t="shared" si="119"/>
        <v>15000</v>
      </c>
    </row>
    <row r="1475" spans="2:9" ht="15" customHeight="1">
      <c r="B1475" s="199"/>
      <c r="C1475" s="200" t="s">
        <v>50</v>
      </c>
      <c r="D1475" s="215" t="s">
        <v>50</v>
      </c>
      <c r="E1475" s="216"/>
      <c r="F1475" s="177">
        <f>(IF(D1475="JASA",G1475*'[91]DETAIL USULAN'!$K$58,0))+(IF(D1475="HDW",G1475*'[91]DETAIL USULAN'!$J$58,0))+(IF(D1475="MDU",G1475*'[91]DETAIL USULAN'!$I$58,0))+(IF(D1475="MDU-KD",G1475*'[91]DETAIL USULAN'!$I$58,0))</f>
        <v>0</v>
      </c>
      <c r="G1475" s="177" t="s">
        <v>50</v>
      </c>
      <c r="I1475" s="88" t="str">
        <f t="shared" si="119"/>
        <v/>
      </c>
    </row>
    <row r="1476" spans="2:9" ht="15" customHeight="1">
      <c r="B1476" s="199">
        <v>1</v>
      </c>
      <c r="C1476" s="200" t="s">
        <v>1477</v>
      </c>
      <c r="D1476" s="215" t="s">
        <v>49</v>
      </c>
      <c r="E1476" s="216" t="s">
        <v>24</v>
      </c>
      <c r="F1476" s="177">
        <v>115253</v>
      </c>
      <c r="G1476" s="177">
        <v>115253</v>
      </c>
      <c r="I1476" s="88">
        <f t="shared" si="119"/>
        <v>115253</v>
      </c>
    </row>
    <row r="1477" spans="2:9" ht="15" customHeight="1">
      <c r="B1477" s="199">
        <v>2</v>
      </c>
      <c r="C1477" s="202" t="s">
        <v>1478</v>
      </c>
      <c r="D1477" s="215" t="s">
        <v>49</v>
      </c>
      <c r="E1477" s="216" t="s">
        <v>24</v>
      </c>
      <c r="F1477" s="177">
        <f>(IF(D1477="JASA",G1477*'[92]DETAIL USULAN'!$K$69,0))+(IF(D1477="HDW",G1477*'[92]DETAIL USULAN'!$J$69,0))+(IF(D1477="MDU",G1477*'[92]DETAIL USULAN'!$I$69,0))+(IF(D1477="MDU-KD",G1477*'[92]DETAIL USULAN'!$I$69,0))</f>
        <v>115253</v>
      </c>
      <c r="G1477" s="177">
        <v>115253</v>
      </c>
      <c r="I1477" s="88">
        <f t="shared" si="119"/>
        <v>115253</v>
      </c>
    </row>
    <row r="1478" spans="2:9" ht="15" customHeight="1">
      <c r="B1478" s="199">
        <v>3</v>
      </c>
      <c r="C1478" s="202" t="s">
        <v>1479</v>
      </c>
      <c r="D1478" s="215" t="s">
        <v>49</v>
      </c>
      <c r="E1478" s="216" t="s">
        <v>24</v>
      </c>
      <c r="F1478" s="177">
        <v>115253</v>
      </c>
      <c r="G1478" s="177">
        <v>115253</v>
      </c>
      <c r="I1478" s="88">
        <f t="shared" si="119"/>
        <v>115253</v>
      </c>
    </row>
    <row r="1479" spans="2:9" ht="15" customHeight="1">
      <c r="B1479" s="199">
        <v>4</v>
      </c>
      <c r="C1479" s="202" t="s">
        <v>1480</v>
      </c>
      <c r="D1479" s="215" t="s">
        <v>49</v>
      </c>
      <c r="E1479" s="216" t="s">
        <v>24</v>
      </c>
      <c r="F1479" s="177">
        <f>(IF(D1479="JASA",G1479*'[92]DETAIL USULAN'!$K$69,0))+(IF(D1479="HDW",G1479*'[92]DETAIL USULAN'!$J$69,0))+(IF(D1479="MDU",G1479*'[92]DETAIL USULAN'!$I$69,0))+(IF(D1479="MDU-KD",G1479*'[92]DETAIL USULAN'!$I$69,0))</f>
        <v>115253</v>
      </c>
      <c r="G1479" s="177">
        <v>115253</v>
      </c>
      <c r="I1479" s="88">
        <f t="shared" si="119"/>
        <v>115253</v>
      </c>
    </row>
    <row r="1480" spans="2:9" ht="15" customHeight="1">
      <c r="B1480" s="199">
        <v>5</v>
      </c>
      <c r="C1480" s="202" t="s">
        <v>1481</v>
      </c>
      <c r="D1480" s="215" t="s">
        <v>49</v>
      </c>
      <c r="E1480" s="216" t="s">
        <v>24</v>
      </c>
      <c r="F1480" s="177">
        <f>(IF(D1480="JASA",G1480*'[92]DETAIL USULAN'!$K$69,0))+(IF(D1480="HDW",G1480*'[92]DETAIL USULAN'!$J$69,0))+(IF(D1480="MDU",G1480*'[92]DETAIL USULAN'!$I$69,0))+(IF(D1480="MDU-KD",G1480*'[92]DETAIL USULAN'!$I$69,0))</f>
        <v>115253</v>
      </c>
      <c r="G1480" s="177">
        <v>115253</v>
      </c>
      <c r="I1480" s="88">
        <f t="shared" si="119"/>
        <v>115253</v>
      </c>
    </row>
    <row r="1481" spans="2:9" ht="15" customHeight="1">
      <c r="B1481" s="199">
        <v>6</v>
      </c>
      <c r="C1481" s="200" t="s">
        <v>1482</v>
      </c>
      <c r="D1481" s="215" t="s">
        <v>49</v>
      </c>
      <c r="E1481" s="216" t="s">
        <v>24</v>
      </c>
      <c r="F1481" s="177">
        <v>115253</v>
      </c>
      <c r="G1481" s="177">
        <v>115253</v>
      </c>
      <c r="I1481" s="88">
        <f t="shared" si="119"/>
        <v>115253</v>
      </c>
    </row>
    <row r="1482" spans="2:9" ht="15" customHeight="1">
      <c r="B1482" s="199">
        <v>7</v>
      </c>
      <c r="C1482" s="200" t="s">
        <v>1483</v>
      </c>
      <c r="D1482" s="215" t="s">
        <v>49</v>
      </c>
      <c r="E1482" s="216" t="s">
        <v>24</v>
      </c>
      <c r="F1482" s="177">
        <v>115253</v>
      </c>
      <c r="G1482" s="177">
        <v>115253</v>
      </c>
      <c r="I1482" s="88">
        <f t="shared" si="119"/>
        <v>115253</v>
      </c>
    </row>
    <row r="1483" spans="2:9" ht="15" customHeight="1">
      <c r="B1483" s="199">
        <v>8</v>
      </c>
      <c r="C1483" s="202" t="s">
        <v>1483</v>
      </c>
      <c r="D1483" s="215" t="s">
        <v>49</v>
      </c>
      <c r="E1483" s="216" t="s">
        <v>24</v>
      </c>
      <c r="F1483" s="177">
        <f>(IF(D1483="JASA",G1483*'[92]DETAIL USULAN'!$K$69,0))+(IF(D1483="HDW",G1483*'[92]DETAIL USULAN'!$J$69,0))+(IF(D1483="MDU",G1483*'[92]DETAIL USULAN'!$I$69,0))+(IF(D1483="MDU-KD",G1483*'[92]DETAIL USULAN'!$I$69,0))</f>
        <v>115253</v>
      </c>
      <c r="G1483" s="177">
        <v>115253</v>
      </c>
      <c r="I1483" s="88">
        <f t="shared" si="119"/>
        <v>115253</v>
      </c>
    </row>
    <row r="1484" spans="2:9" ht="15" customHeight="1">
      <c r="B1484" s="199"/>
      <c r="C1484" s="200" t="s">
        <v>50</v>
      </c>
      <c r="D1484" s="215" t="s">
        <v>50</v>
      </c>
      <c r="E1484" s="216"/>
      <c r="F1484" s="177">
        <v>0</v>
      </c>
      <c r="G1484" s="177">
        <v>0</v>
      </c>
      <c r="I1484" s="88">
        <f t="shared" si="119"/>
        <v>0</v>
      </c>
    </row>
    <row r="1485" spans="2:9" ht="15" customHeight="1">
      <c r="B1485" s="199" t="s">
        <v>1074</v>
      </c>
      <c r="C1485" s="200" t="s">
        <v>1484</v>
      </c>
      <c r="D1485" s="215"/>
      <c r="E1485" s="216"/>
      <c r="F1485" s="177">
        <v>0</v>
      </c>
      <c r="G1485" s="177">
        <v>0</v>
      </c>
      <c r="I1485" s="88">
        <f t="shared" si="119"/>
        <v>0</v>
      </c>
    </row>
    <row r="1486" spans="2:9" ht="15" customHeight="1">
      <c r="B1486" s="199">
        <v>1</v>
      </c>
      <c r="C1486" s="200" t="s">
        <v>1485</v>
      </c>
      <c r="D1486" s="215" t="s">
        <v>47</v>
      </c>
      <c r="E1486" s="216" t="s">
        <v>8</v>
      </c>
      <c r="F1486" s="177">
        <v>60000</v>
      </c>
      <c r="G1486" s="177">
        <v>60000</v>
      </c>
      <c r="I1486" s="88">
        <f t="shared" si="119"/>
        <v>60000</v>
      </c>
    </row>
    <row r="1487" spans="2:9" ht="15" customHeight="1">
      <c r="B1487" s="199">
        <v>2</v>
      </c>
      <c r="C1487" s="200" t="s">
        <v>1486</v>
      </c>
      <c r="D1487" s="215" t="s">
        <v>47</v>
      </c>
      <c r="E1487" s="216" t="s">
        <v>8</v>
      </c>
      <c r="F1487" s="177">
        <v>25000</v>
      </c>
      <c r="G1487" s="177">
        <v>25000</v>
      </c>
      <c r="I1487" s="88">
        <f t="shared" si="119"/>
        <v>25000</v>
      </c>
    </row>
    <row r="1488" spans="2:9" ht="15" customHeight="1">
      <c r="B1488" s="199">
        <v>3</v>
      </c>
      <c r="C1488" s="200" t="s">
        <v>1487</v>
      </c>
      <c r="D1488" s="215" t="s">
        <v>47</v>
      </c>
      <c r="E1488" s="216" t="s">
        <v>8</v>
      </c>
      <c r="F1488" s="177">
        <v>50000</v>
      </c>
      <c r="G1488" s="177">
        <v>50000</v>
      </c>
      <c r="I1488" s="88">
        <f t="shared" si="119"/>
        <v>50000</v>
      </c>
    </row>
    <row r="1489" spans="2:9" ht="15" customHeight="1">
      <c r="B1489" s="199" t="s">
        <v>1066</v>
      </c>
      <c r="C1489" s="200" t="s">
        <v>1488</v>
      </c>
      <c r="D1489" s="215" t="s">
        <v>49</v>
      </c>
      <c r="E1489" s="216" t="s">
        <v>14</v>
      </c>
      <c r="F1489" s="177">
        <v>12000</v>
      </c>
      <c r="G1489" s="177">
        <v>12000</v>
      </c>
      <c r="I1489" s="88">
        <f t="shared" si="119"/>
        <v>12000</v>
      </c>
    </row>
    <row r="1490" spans="2:9" ht="15" customHeight="1">
      <c r="B1490" s="199">
        <v>5</v>
      </c>
      <c r="C1490" s="200" t="s">
        <v>1489</v>
      </c>
      <c r="D1490" s="215" t="s">
        <v>49</v>
      </c>
      <c r="E1490" s="216" t="s">
        <v>14</v>
      </c>
      <c r="F1490" s="177">
        <v>12000</v>
      </c>
      <c r="G1490" s="177">
        <v>12000</v>
      </c>
    </row>
    <row r="1491" spans="2:9" ht="15" customHeight="1">
      <c r="B1491" s="199">
        <v>6</v>
      </c>
      <c r="C1491" s="200" t="s">
        <v>1490</v>
      </c>
      <c r="D1491" s="215" t="s">
        <v>49</v>
      </c>
      <c r="E1491" s="216" t="s">
        <v>14</v>
      </c>
      <c r="F1491" s="177">
        <v>12000</v>
      </c>
      <c r="G1491" s="177">
        <v>12000</v>
      </c>
    </row>
    <row r="1492" spans="2:9" ht="15" customHeight="1"/>
    <row r="1493" spans="2:9" ht="15" customHeight="1"/>
    <row r="1494" spans="2:9" ht="15" customHeight="1"/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1" name="Range1_1_2"/>
  </protectedRanges>
  <autoFilter ref="A4:IU4" xr:uid="{53E76876-AAFD-4BC7-BBF3-51FA210967FF}"/>
  <mergeCells count="6">
    <mergeCell ref="H4:H5"/>
    <mergeCell ref="B2:C2"/>
    <mergeCell ref="B4:B5"/>
    <mergeCell ref="C4:C5"/>
    <mergeCell ref="D4:D5"/>
    <mergeCell ref="E4:E5"/>
  </mergeCells>
  <conditionalFormatting sqref="A8:A1491 I9:IV107">
    <cfRule type="cellIs" dxfId="49" priority="76" operator="equal">
      <formula>0</formula>
    </cfRule>
  </conditionalFormatting>
  <conditionalFormatting sqref="B8:C226">
    <cfRule type="cellIs" dxfId="48" priority="25" operator="equal">
      <formula>0</formula>
    </cfRule>
  </conditionalFormatting>
  <conditionalFormatting sqref="B227:G1491">
    <cfRule type="cellIs" dxfId="47" priority="1" operator="equal">
      <formula>0</formula>
    </cfRule>
  </conditionalFormatting>
  <conditionalFormatting sqref="D9:G226">
    <cfRule type="cellIs" dxfId="46" priority="34" operator="equal">
      <formula>0</formula>
    </cfRule>
  </conditionalFormatting>
  <conditionalFormatting sqref="D1:IV5 A1:C7 D6:K6 H1455:IV1457 H1458:XFD1491 A1492:XFD65536">
    <cfRule type="cellIs" dxfId="45" priority="101" operator="equal">
      <formula>0</formula>
    </cfRule>
  </conditionalFormatting>
  <conditionalFormatting sqref="D7:IV8">
    <cfRule type="cellIs" dxfId="44" priority="39" operator="equal">
      <formula>0</formula>
    </cfRule>
  </conditionalFormatting>
  <conditionalFormatting sqref="H9:H1418">
    <cfRule type="cellIs" dxfId="43" priority="67" operator="equal">
      <formula>0</formula>
    </cfRule>
  </conditionalFormatting>
  <conditionalFormatting sqref="H1419:I1454">
    <cfRule type="cellIs" dxfId="42" priority="66" operator="equal">
      <formula>0</formula>
    </cfRule>
  </conditionalFormatting>
  <conditionalFormatting sqref="I108:I1418">
    <cfRule type="cellIs" dxfId="41" priority="63" operator="equal">
      <formula>0</formula>
    </cfRule>
  </conditionalFormatting>
  <conditionalFormatting sqref="J108:IV1454">
    <cfRule type="cellIs" dxfId="40" priority="77" operator="equal">
      <formula>0</formula>
    </cfRule>
  </conditionalFormatting>
  <conditionalFormatting sqref="M6:IV6">
    <cfRule type="cellIs" dxfId="39" priority="78" operator="equal">
      <formula>0</formula>
    </cfRule>
  </conditionalFormatting>
  <dataValidations count="4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58 C1473:C1474 C1477:C1480 C1483" xr:uid="{5E6F4053-E4E8-49A5-A815-1C1AC904DC7E}"/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H1093" sqref="H109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1048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2" t="s">
        <v>1177</v>
      </c>
      <c r="C4" s="542"/>
      <c r="D4" s="542"/>
      <c r="E4" s="542"/>
      <c r="F4" s="542"/>
      <c r="G4" s="542"/>
      <c r="H4" s="542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3" t="s">
        <v>0</v>
      </c>
      <c r="C7" s="543" t="s">
        <v>1</v>
      </c>
      <c r="D7" s="544" t="s">
        <v>44</v>
      </c>
      <c r="E7" s="544" t="s">
        <v>45</v>
      </c>
      <c r="F7" s="544" t="s">
        <v>1178</v>
      </c>
      <c r="G7" s="545" t="s">
        <v>43</v>
      </c>
      <c r="H7" s="541" t="s">
        <v>1081</v>
      </c>
      <c r="I7" s="541" t="s">
        <v>1180</v>
      </c>
      <c r="J7" s="541" t="s">
        <v>1065</v>
      </c>
      <c r="K7" s="535" t="s">
        <v>1063</v>
      </c>
      <c r="L7" s="536"/>
    </row>
    <row r="8" spans="1:12" ht="15" customHeight="1">
      <c r="B8" s="543"/>
      <c r="C8" s="543"/>
      <c r="D8" s="544"/>
      <c r="E8" s="544"/>
      <c r="F8" s="544"/>
      <c r="G8" s="545"/>
      <c r="H8" s="541"/>
      <c r="I8" s="541"/>
      <c r="J8" s="541"/>
      <c r="K8" s="537"/>
      <c r="L8" s="538"/>
    </row>
    <row r="9" spans="1:12" ht="15" customHeight="1">
      <c r="B9" s="543"/>
      <c r="C9" s="543"/>
      <c r="D9" s="544"/>
      <c r="E9" s="544"/>
      <c r="F9" s="544"/>
      <c r="G9" s="545"/>
      <c r="H9" s="541"/>
      <c r="I9" s="541"/>
      <c r="J9" s="541"/>
      <c r="K9" s="539"/>
      <c r="L9" s="540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1074</v>
      </c>
      <c r="C11" s="131" t="s">
        <v>1179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1281430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2980000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26746100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648050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Line Post ) 20 KV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1</v>
      </c>
      <c r="G17" s="41">
        <f ca="1">IF(ISERROR(OFFSET('HARGA SATUAN'!$I$6,MATCH(C17,'HARGA SATUAN'!$C$7:$C$1492,0),0)),"",OFFSET('HARGA SATUAN'!$I$6,MATCH(C17,'HARGA SATUAN'!$C$7:$C$1492,0),0))</f>
        <v>207470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Pin Post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38">
        <f t="shared" ca="1" si="2"/>
        <v>2</v>
      </c>
      <c r="G18" s="41">
        <f ca="1">IF(ISERROR(OFFSET('HARGA SATUAN'!$I$6,MATCH(C18,'HARGA SATUAN'!$C$7:$C$1492,0),0)),"",OFFSET('HARGA SATUAN'!$I$6,MATCH(C18,'HARGA SATUAN'!$C$7:$C$1492,0),0))</f>
        <v>207470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9</v>
      </c>
      <c r="G19" s="41">
        <f ca="1">IF(ISERROR(OFFSET('HARGA SATUAN'!$I$6,MATCH(C19,'HARGA SATUAN'!$C$7:$C$1492,0),0)),"",OFFSET('HARGA SATUAN'!$I$6,MATCH(C19,'HARGA SATUAN'!$C$7:$C$1492,0),0))</f>
        <v>9831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3x35+1x35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35</v>
      </c>
      <c r="G20" s="41">
        <f ca="1">IF(ISERROR(OFFSET('HARGA SATUAN'!$I$6,MATCH(C20,'HARGA SATUAN'!$C$7:$C$1492,0),0)),"",OFFSET('HARGA SATUAN'!$I$6,MATCH(C20,'HARGA SATUAN'!$C$7:$C$1492,0),0))</f>
        <v>27280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NFA2X-T 3x70+1x70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38">
        <f t="shared" ca="1" si="2"/>
        <v>110</v>
      </c>
      <c r="G21" s="41">
        <f ca="1">IF(ISERROR(OFFSET('HARGA SATUAN'!$I$6,MATCH(C21,'HARGA SATUAN'!$C$7:$C$1492,0),0)),"",OFFSET('HARGA SATUAN'!$I$6,MATCH(C21,'HARGA SATUAN'!$C$7:$C$1492,0),0))</f>
        <v>48905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>
        <f t="shared" ca="1" si="0"/>
        <v>11</v>
      </c>
      <c r="C22" s="109" t="str">
        <f t="shared" ca="1" si="1"/>
        <v>Sepatu Kabel AL/CU Ring-70 mm²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Bh</v>
      </c>
      <c r="F22" s="138">
        <f t="shared" ca="1" si="2"/>
        <v>13</v>
      </c>
      <c r="G22" s="41">
        <f ca="1">IF(ISERROR(OFFSET('HARGA SATUAN'!$I$6,MATCH(C22,'HARGA SATUAN'!$C$7:$C$1492,0),0)),"",OFFSET('HARGA SATUAN'!$I$6,MATCH(C22,'HARGA SATUAN'!$C$7:$C$1492,0),0))</f>
        <v>44000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Cross Arm Steel 1.500 mm ( UNSP 10 ) galvanis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Bh</v>
      </c>
      <c r="F23" s="138">
        <f t="shared" ca="1" si="2"/>
        <v>5</v>
      </c>
      <c r="G23" s="41">
        <f ca="1">IF(ISERROR(OFFSET('HARGA SATUAN'!$I$6,MATCH(C23,'HARGA SATUAN'!$C$7:$C$1492,0),0)),"",OFFSET('HARGA SATUAN'!$I$6,MATCH(C23,'HARGA SATUAN'!$C$7:$C$1492,0),0))</f>
        <v>282000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Cross Arm Steel 2.000 mm ( UNSP 10 ) galvanis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Bh</v>
      </c>
      <c r="F24" s="138">
        <f t="shared" ca="1" si="2"/>
        <v>5</v>
      </c>
      <c r="G24" s="41">
        <f ca="1">IF(ISERROR(OFFSET('HARGA SATUAN'!$I$6,MATCH(C24,'HARGA SATUAN'!$C$7:$C$1492,0),0)),"",OFFSET('HARGA SATUAN'!$I$6,MATCH(C24,'HARGA SATUAN'!$C$7:$C$1492,0),0))</f>
        <v>379000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Modem 3G/4G</v>
      </c>
      <c r="D25" s="101" t="str">
        <f ca="1">IF(ISERROR(OFFSET('HARGA SATUAN'!$D$6,MATCH(C25,'HARGA SATUAN'!$C$7:$C$1492,0),0)),"",OFFSET('HARGA SATUAN'!$D$6,MATCH(C25,'HARGA SATUAN'!$C$7:$C$1492,0),0))</f>
        <v>HDW</v>
      </c>
      <c r="E25" s="101" t="str">
        <f ca="1">IF(B25="+","Unit",IF(ISERROR(OFFSET('HARGA SATUAN'!$E$6,MATCH(C25,'HARGA SATUAN'!$C$7:$C$1492,0),0)),"",OFFSET('HARGA SATUAN'!$E$6,MATCH(C25,'HARGA SATUAN'!$C$7:$C$1492,0),0)))</f>
        <v>Unit</v>
      </c>
      <c r="F25" s="138">
        <f t="shared" ca="1" si="2"/>
        <v>1</v>
      </c>
      <c r="G25" s="41">
        <f ca="1">IF(ISERROR(OFFSET('HARGA SATUAN'!$I$6,MATCH(C25,'HARGA SATUAN'!$C$7:$C$1492,0),0)),"",OFFSET('HARGA SATUAN'!$I$6,MATCH(C25,'HARGA SATUAN'!$C$7:$C$1492,0),0))</f>
        <v>1000000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SUMIFS(RAB!$F$14:$F$134,RAB!$C$14:$C$134,C714)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SUMIFS(RAB!$F$14:$F$134,RAB!$C$14:$C$134,C715)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SUMIFS(RAB!$F$14:$F$134,RAB!$C$14:$C$134,C716)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SUMIFS(RAB!$F$14:$F$134,RAB!$C$14:$C$134,C717)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SUMIFS(RAB!$F$14:$F$134,RAB!$C$14:$C$134,C718)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SUMIFS(RAB!$F$14:$F$134,RAB!$C$14:$C$134,C719)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SUMIFS(RAB!$F$14:$F$134,RAB!$C$14:$C$134,C720)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SUMIFS(RAB!$F$14:$F$134,RAB!$C$14:$C$134,C721)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SUMIFS(RAB!$F$14:$F$134,RAB!$C$14:$C$134,C722)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SUMIFS(RAB!$F$14:$F$134,RAB!$C$14:$C$134,C723)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SUMIFS(RAB!$F$14:$F$134,RAB!$C$14:$C$134,C724)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SUMIFS(RAB!$F$14:$F$134,RAB!$C$14:$C$134,C725)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SUMIFS(RAB!$F$14:$F$134,RAB!$C$14:$C$134,C726)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SUMIFS(RAB!$F$14:$F$134,RAB!$C$14:$C$134,C727)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SUMIFS(RAB!$F$14:$F$134,RAB!$C$14:$C$134,C728)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SUMIFS(RAB!$F$14:$F$134,RAB!$C$14:$C$134,C729)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SUMIFS(RAB!$F$14:$F$134,RAB!$C$14:$C$134,C730)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SUMIFS(RAB!$F$14:$F$134,RAB!$C$14:$C$134,C731)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SUMIFS(RAB!$F$14:$F$134,RAB!$C$14:$C$134,C732)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SUMIFS(RAB!$F$14:$F$134,RAB!$C$14:$C$134,C733)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SUMIFS(RAB!$F$14:$F$134,RAB!$C$14:$C$134,C734)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SUMIFS(RAB!$F$14:$F$134,RAB!$C$14:$C$134,C735)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SUMIFS(RAB!$F$14:$F$134,RAB!$C$14:$C$134,C736)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SUMIFS(RAB!$F$14:$F$134,RAB!$C$14:$C$134,C737)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SUMIFS(RAB!$F$14:$F$134,RAB!$C$14:$C$134,C738)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SUMIFS(RAB!$F$14:$F$134,RAB!$C$14:$C$134,C739)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SUMIFS(RAB!$F$14:$F$134,RAB!$C$14:$C$134,C740)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SUMIFS(RAB!$F$14:$F$134,RAB!$C$14:$C$134,C741)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SUMIFS(RAB!$F$14:$F$134,RAB!$C$14:$C$134,C742)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SUMIFS(RAB!$F$14:$F$134,RAB!$C$14:$C$134,C743)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SUMIFS(RAB!$F$14:$F$134,RAB!$C$14:$C$134,C744)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SUMIFS(RAB!$F$14:$F$134,RAB!$C$14:$C$134,C745)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SUMIFS(RAB!$F$14:$F$134,RAB!$C$14:$C$134,C746)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SUMIFS(RAB!$F$14:$F$134,RAB!$C$14:$C$134,C747)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SUMIFS(RAB!$F$14:$F$134,RAB!$C$14:$C$134,C748)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SUMIFS(RAB!$F$14:$F$134,RAB!$C$14:$C$134,C749)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SUMIFS(RAB!$F$14:$F$134,RAB!$C$14:$C$134,C750)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SUMIFS(RAB!$F$14:$F$134,RAB!$C$14:$C$134,C751)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SUMIFS(RAB!$F$14:$F$134,RAB!$C$14:$C$134,C752)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SUMIFS(RAB!$F$14:$F$134,RAB!$C$14:$C$134,C753)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SUMIFS(RAB!$F$14:$F$134,RAB!$C$14:$C$134,C754)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SUMIFS(RAB!$F$14:$F$134,RAB!$C$14:$C$134,C755)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SUMIFS(RAB!$F$14:$F$134,RAB!$C$14:$C$134,C756)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SUMIFS(RAB!$F$14:$F$134,RAB!$C$14:$C$134,C757)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SUMIFS(RAB!$F$14:$F$134,RAB!$C$14:$C$134,C758)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SUMIFS(RAB!$F$14:$F$134,RAB!$C$14:$C$134,C759)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SUMIFS(RAB!$F$14:$F$134,RAB!$C$14:$C$134,C760)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SUMIFS(RAB!$F$14:$F$134,RAB!$C$14:$C$134,C761)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SUMIFS(RAB!$F$14:$F$134,RAB!$C$14:$C$134,C762)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SUMIFS(RAB!$F$14:$F$134,RAB!$C$14:$C$134,C763)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SUMIFS(RAB!$F$14:$F$134,RAB!$C$14:$C$134,C764)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SUMIFS(RAB!$F$14:$F$134,RAB!$C$14:$C$134,C765)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SUMIFS(RAB!$F$14:$F$134,RAB!$C$14:$C$134,C766)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SUMIFS(RAB!$F$14:$F$134,RAB!$C$14:$C$134,C767)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SUMIFS(RAB!$F$14:$F$134,RAB!$C$14:$C$134,C768)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SUMIFS(RAB!$F$14:$F$134,RAB!$C$14:$C$134,C769)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SUMIFS(RAB!$F$14:$F$134,RAB!$C$14:$C$134,C770)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SUMIFS(RAB!$F$14:$F$134,RAB!$C$14:$C$134,C771)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SUMIFS(RAB!$F$14:$F$134,RAB!$C$14:$C$134,C772)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SUMIFS(RAB!$F$14:$F$134,RAB!$C$14:$C$134,C773)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SUMIFS(RAB!$F$14:$F$134,RAB!$C$14:$C$134,C774)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SUMIFS(RAB!$F$14:$F$134,RAB!$C$14:$C$134,C775)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SUMIFS(RAB!$F$14:$F$134,RAB!$C$14:$C$134,C776)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SUMIFS(RAB!$F$14:$F$134,RAB!$C$14:$C$134,C777)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SUMIFS(RAB!$F$14:$F$134,RAB!$C$14:$C$134,C778)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SUMIFS(RAB!$F$14:$F$134,RAB!$C$14:$C$134,C779)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SUMIFS(RAB!$F$14:$F$134,RAB!$C$14:$C$134,C780)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SUMIFS(RAB!$F$14:$F$134,RAB!$C$14:$C$134,C781)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SUMIFS(RAB!$F$14:$F$134,RAB!$C$14:$C$134,C782)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SUMIFS(RAB!$F$14:$F$134,RAB!$C$14:$C$134,C783)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SUMIFS(RAB!$F$14:$F$134,RAB!$C$14:$C$134,C784)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SUMIFS(RAB!$F$14:$F$134,RAB!$C$14:$C$134,C785)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SUMIFS(RAB!$F$14:$F$134,RAB!$C$14:$C$134,C786)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SUMIFS(RAB!$F$14:$F$134,RAB!$C$14:$C$134,C787)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SUMIFS(RAB!$F$14:$F$134,RAB!$C$14:$C$134,C788)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SUMIFS(RAB!$F$14:$F$134,RAB!$C$14:$C$134,C789)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SUMIFS(RAB!$F$14:$F$134,RAB!$C$14:$C$134,C790)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SUMIFS(RAB!$F$14:$F$134,RAB!$C$14:$C$134,C791)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SUMIFS(RAB!$F$14:$F$134,RAB!$C$14:$C$134,C792)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SUMIFS(RAB!$F$14:$F$134,RAB!$C$14:$C$134,C793)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SUMIFS(RAB!$F$14:$F$134,RAB!$C$14:$C$134,C794)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SUMIFS(RAB!$F$14:$F$134,RAB!$C$14:$C$134,C795)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SUMIFS(RAB!$F$14:$F$134,RAB!$C$14:$C$134,C796)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SUMIFS(RAB!$F$14:$F$134,RAB!$C$14:$C$134,C797)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SUMIFS(RAB!$F$14:$F$134,RAB!$C$14:$C$134,C798)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SUMIFS(RAB!$F$14:$F$134,RAB!$C$14:$C$134,C799)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SUMIFS(RAB!$F$14:$F$134,RAB!$C$14:$C$134,C800)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SUMIFS(RAB!$F$14:$F$134,RAB!$C$14:$C$134,C801)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SUMIFS(RAB!$F$14:$F$134,RAB!$C$14:$C$134,C802)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SUMIFS(RAB!$F$14:$F$134,RAB!$C$14:$C$134,C803)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SUMIFS(RAB!$F$14:$F$134,RAB!$C$14:$C$134,C804)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SUMIFS(RAB!$F$14:$F$134,RAB!$C$14:$C$134,C805)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200 kVA YNyn0</v>
      </c>
      <c r="D806" s="139">
        <f ca="1">SUMIFS(RAB!$F$14:$F$134,RAB!$C$14:$C$134,C806)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50 kVA Yzn5</v>
      </c>
      <c r="D807" s="139">
        <f ca="1">SUMIFS(RAB!$F$14:$F$134,RAB!$C$14:$C$134,C807)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100 kVA Yzn5</v>
      </c>
      <c r="D808" s="139">
        <f ca="1">SUMIFS(RAB!$F$14:$F$134,RAB!$C$14:$C$134,C808)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160 kVA Yzn5</v>
      </c>
      <c r="D809" s="139">
        <f ca="1">SUMIFS(RAB!$F$14:$F$134,RAB!$C$14:$C$134,C809)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200 kVA Dyn5</v>
      </c>
      <c r="D810" s="139">
        <f ca="1">SUMIFS(RAB!$F$14:$F$134,RAB!$C$14:$C$134,C810)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250 kVA DYn5</v>
      </c>
      <c r="D811" s="139">
        <f ca="1">SUMIFS(RAB!$F$14:$F$134,RAB!$C$14:$C$134,C811)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SUMIFS(RAB!$F$14:$F$134,RAB!$C$14:$C$134,C812)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SUMIFS(RAB!$F$14:$F$134,RAB!$C$14:$C$134,C813)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SUMIFS(RAB!$F$14:$F$134,RAB!$C$14:$C$134,C814)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SUMIFS(RAB!$F$14:$F$134,RAB!$C$14:$C$134,C815)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FCO Polymer</v>
      </c>
      <c r="D816" s="139">
        <f ca="1">SUMIFS(RAB!$F$14:$F$134,RAB!$C$14:$C$134,C816)</f>
        <v>3</v>
      </c>
      <c r="E816" s="26">
        <f t="shared" ca="1" si="34"/>
        <v>1</v>
      </c>
      <c r="F816" s="26">
        <f ca="1">IF(D816=0,0,SUM($E$713:E816))</f>
        <v>4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Load Break Switch</v>
      </c>
      <c r="D817" s="139">
        <f ca="1">SUMIFS(RAB!$F$14:$F$134,RAB!$C$14:$C$134,C817)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Recloser</v>
      </c>
      <c r="D818" s="139">
        <f ca="1">SUMIFS(RAB!$F$14:$F$134,RAB!$C$14:$C$134,C818)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Lightning Arester (Polymer) 21 KV, 10 KA</v>
      </c>
      <c r="D819" s="139">
        <f ca="1">SUMIFS(RAB!$F$14:$F$134,RAB!$C$14:$C$134,C819)</f>
        <v>3</v>
      </c>
      <c r="E819" s="26">
        <f t="shared" ca="1" si="34"/>
        <v>1</v>
      </c>
      <c r="F819" s="26">
        <f ca="1">IF(D819=0,0,SUM($E$713:E819))</f>
        <v>5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Lightning Arester (Polymer) 24 KV, 10 KA</v>
      </c>
      <c r="D820" s="139">
        <f ca="1">SUMIFS(RAB!$F$14:$F$134,RAB!$C$14:$C$134,C820)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Isolator Tumpu ( Line Post ) 20 KV</v>
      </c>
      <c r="D821" s="139">
        <f ca="1">SUMIFS(RAB!$F$14:$F$134,RAB!$C$14:$C$134,C821)</f>
        <v>1</v>
      </c>
      <c r="E821" s="26">
        <f t="shared" ca="1" si="34"/>
        <v>1</v>
      </c>
      <c r="F821" s="26">
        <f ca="1">IF(D821=0,0,SUM($E$713:E821))</f>
        <v>6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Isolator Tumpu ( Pin Post ) 20 KV</v>
      </c>
      <c r="D822" s="139">
        <f ca="1">SUMIFS(RAB!$F$14:$F$134,RAB!$C$14:$C$134,C822)</f>
        <v>2</v>
      </c>
      <c r="E822" s="26">
        <f t="shared" ca="1" si="34"/>
        <v>1</v>
      </c>
      <c r="F822" s="26">
        <f ca="1">IF(D822=0,0,SUM($E$713:E822))</f>
        <v>7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Isolator Tumpu ( Line Post ) 20 KV Polymer</v>
      </c>
      <c r="D823" s="139">
        <f ca="1">SUMIFS(RAB!$F$14:$F$134,RAB!$C$14:$C$134,C823)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Tarik ( Porcelain ) 20 KV + Primary Dead End Clamp 70-150 mm²</v>
      </c>
      <c r="D824" s="139">
        <f ca="1">SUMIFS(RAB!$F$14:$F$134,RAB!$C$14:$C$134,C824)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Tarik ( Porcelain ) 20 KV + Primary Dead End Clamp 150-240 mm²</v>
      </c>
      <c r="D825" s="139">
        <f ca="1">SUMIFS(RAB!$F$14:$F$134,RAB!$C$14:$C$134,C825)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Polymer ) 20 KV + Primary Dead End Clamp 70-150 mm²</v>
      </c>
      <c r="D826" s="139">
        <f ca="1">SUMIFS(RAB!$F$14:$F$134,RAB!$C$14:$C$134,C826)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Polymer ) 20 KV + Primary Dead End Clamp 150-240 mm²</v>
      </c>
      <c r="D827" s="139">
        <f ca="1">SUMIFS(RAB!$F$14:$F$134,RAB!$C$14:$C$134,C827)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SUMIFS(RAB!$F$14:$F$134,RAB!$C$14:$C$134,C828)</f>
        <v>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SUMIFS(RAB!$F$14:$F$134,RAB!$C$14:$C$134,C829)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SUMIFS(RAB!$F$14:$F$134,RAB!$C$14:$C$134,C830)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SUMIFS(RAB!$F$14:$F$134,RAB!$C$14:$C$134,C831)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SUMIFS(RAB!$F$14:$F$134,RAB!$C$14:$C$134,C832)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SUMIFS(RAB!$F$14:$F$134,RAB!$C$14:$C$134,C833)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50 mm²</v>
      </c>
      <c r="D834" s="139">
        <f ca="1">SUMIFS(RAB!$F$14:$F$134,RAB!$C$14:$C$134,C834)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2 x 70 + N 70 mm²</v>
      </c>
      <c r="D835" s="139">
        <f ca="1">SUMIFS(RAB!$F$14:$F$134,RAB!$C$14:$C$134,C835)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3x35+1x35</v>
      </c>
      <c r="D836" s="139">
        <f ca="1">SUMIFS(RAB!$F$14:$F$134,RAB!$C$14:$C$134,C836)</f>
        <v>35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NFA2X-T 3x70+1x70</v>
      </c>
      <c r="D837" s="139">
        <f ca="1">SUMIFS(RAB!$F$14:$F$134,RAB!$C$14:$C$134,C837)</f>
        <v>110</v>
      </c>
      <c r="E837" s="26">
        <f t="shared" ca="1" si="34"/>
        <v>1</v>
      </c>
      <c r="F837" s="26">
        <f ca="1">IF(D837=0,0,SUM($E$713:E837))</f>
        <v>10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10 mm²</v>
      </c>
      <c r="D838" s="139">
        <f ca="1">SUMIFS(RAB!$F$14:$F$134,RAB!$C$14:$C$134,C838)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2 x 16 mm²</v>
      </c>
      <c r="D839" s="139">
        <f ca="1">SUMIFS(RAB!$F$14:$F$134,RAB!$C$14:$C$134,C839)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16 mm²</v>
      </c>
      <c r="D840" s="139">
        <f ca="1">SUMIFS(RAB!$F$14:$F$134,RAB!$C$14:$C$134,C840)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NFA2X 4 x 70 mm²</v>
      </c>
      <c r="D841" s="139">
        <f ca="1">SUMIFS(RAB!$F$14:$F$134,RAB!$C$14:$C$134,C841)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70 mm²</v>
      </c>
      <c r="D842" s="139">
        <f ca="1">SUMIFS(RAB!$F$14:$F$134,RAB!$C$14:$C$134,C842)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95 mm²</v>
      </c>
      <c r="D843" s="139">
        <f ca="1">SUMIFS(RAB!$F$14:$F$134,RAB!$C$14:$C$134,C843)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150 mm²</v>
      </c>
      <c r="D844" s="139">
        <f ca="1">SUMIFS(RAB!$F$14:$F$134,RAB!$C$14:$C$134,C844)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1 x 240 mm²</v>
      </c>
      <c r="D845" s="139">
        <f ca="1">SUMIFS(RAB!$F$14:$F$134,RAB!$C$14:$C$134,C845)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NYY 4 x 70 mm²</v>
      </c>
      <c r="D846" s="139">
        <f ca="1">SUMIFS(RAB!$F$14:$F$134,RAB!$C$14:$C$134,C846)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150 mm²</v>
      </c>
      <c r="D847" s="139">
        <f ca="1">SUMIFS(RAB!$F$14:$F$134,RAB!$C$14:$C$134,C847)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240 mm²</v>
      </c>
      <c r="D848" s="139">
        <f ca="1">SUMIFS(RAB!$F$14:$F$134,RAB!$C$14:$C$134,C848)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Kabel NA2XSEYBY 20 KV, 3 x 300 mm²</v>
      </c>
      <c r="D849" s="139">
        <f ca="1">SUMIFS(RAB!$F$14:$F$134,RAB!$C$14:$C$134,C849)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150 + N 95 mm²</v>
      </c>
      <c r="D850" s="139">
        <f ca="1">SUMIFS(RAB!$F$14:$F$134,RAB!$C$14:$C$134,C850)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MVTIC 3 x 240 + N 95 mm²</v>
      </c>
      <c r="D851" s="139">
        <f ca="1">SUMIFS(RAB!$F$14:$F$134,RAB!$C$14:$C$134,C851)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Sepatu Kabel AL/CU Ring-70 mm²</v>
      </c>
      <c r="D852" s="139">
        <f ca="1">SUMIFS(RAB!$F$14:$F$134,RAB!$C$14:$C$134,C852)</f>
        <v>13</v>
      </c>
      <c r="E852" s="26">
        <f t="shared" ca="1" si="35"/>
        <v>1</v>
      </c>
      <c r="F852" s="26">
        <f ca="1">IF(D852=0,0,SUM($E$713:E852))</f>
        <v>11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Sepatu Kabel CU/CU-95 mm²</v>
      </c>
      <c r="D853" s="139">
        <f ca="1">SUMIFS(RAB!$F$14:$F$134,RAB!$C$14:$C$134,C853)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Sepatu Kabel CU/CU-120 mm²</v>
      </c>
      <c r="D854" s="139">
        <f ca="1">SUMIFS(RAB!$F$14:$F$134,RAB!$C$14:$C$134,C854)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Sepatu Kabel CU/CU-150 mm²</v>
      </c>
      <c r="D855" s="139">
        <f ca="1">SUMIFS(RAB!$F$14:$F$134,RAB!$C$14:$C$134,C855)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Cross Arm Steel 1.500 mm ( UNSP 10 ) galvanis</v>
      </c>
      <c r="D856" s="139">
        <f ca="1">SUMIFS(RAB!$F$14:$F$134,RAB!$C$14:$C$134,C856)</f>
        <v>5</v>
      </c>
      <c r="E856" s="26">
        <f t="shared" ca="1" si="35"/>
        <v>1</v>
      </c>
      <c r="F856" s="26">
        <f ca="1">IF(D856=0,0,SUM($E$713:E856))</f>
        <v>12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Cross Arm Steel 2.000 mm ( UNSP 10 ) galvanis</v>
      </c>
      <c r="D857" s="139">
        <f ca="1">SUMIFS(RAB!$F$14:$F$134,RAB!$C$14:$C$134,C857)</f>
        <v>5</v>
      </c>
      <c r="E857" s="26">
        <f t="shared" ca="1" si="35"/>
        <v>1</v>
      </c>
      <c r="F857" s="26">
        <f ca="1">IF(D857=0,0,SUM($E$713:E857))</f>
        <v>13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Cross Arm Steel 3.000 mm ( UNSP 10 ) galvanis</v>
      </c>
      <c r="D858" s="139">
        <f ca="1">SUMIFS(RAB!$F$14:$F$134,RAB!$C$14:$C$134,C858)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KWH MPB; 3P; 4W; 230/400 V; 5(80) A; Class 1</v>
      </c>
      <c r="D859" s="139">
        <f ca="1">SUMIFS(RAB!$F$14:$F$134,RAB!$C$14:$C$134,C859)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Modem 3G/4G</v>
      </c>
      <c r="D860" s="139">
        <f ca="1">SUMIFS(RAB!$F$14:$F$134,RAB!$C$14:$C$134,C860)</f>
        <v>1</v>
      </c>
      <c r="E860" s="26">
        <f t="shared" ca="1" si="35"/>
        <v>1</v>
      </c>
      <c r="F860" s="26">
        <f ca="1">IF(D860=0,0,SUM($E$713:E860))</f>
        <v>14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1 Fasa 40 A</v>
      </c>
      <c r="D861" s="139">
        <f ca="1">SUMIFS(RAB!$F$14:$F$134,RAB!$C$14:$C$134,C861)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1 Fasa 63 A</v>
      </c>
      <c r="D862" s="139">
        <f ca="1">SUMIFS(RAB!$F$14:$F$134,RAB!$C$14:$C$134,C862)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1 Fasa 80 A</v>
      </c>
      <c r="D863" s="139">
        <f ca="1">SUMIFS(RAB!$F$14:$F$134,RAB!$C$14:$C$134,C863)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1 Fasa 100 A</v>
      </c>
      <c r="D864" s="139">
        <f ca="1">SUMIFS(RAB!$F$14:$F$134,RAB!$C$14:$C$134,C864)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SUMIFS(RAB!$F$14:$F$134,RAB!$C$14:$C$134,C865)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SUMIFS(RAB!$F$14:$F$134,RAB!$C$14:$C$134,C866)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SUMIFS(RAB!$F$14:$F$134,RAB!$C$14:$C$134,C867)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SUMIFS(RAB!$F$14:$F$134,RAB!$C$14:$C$134,C868)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SUMIFS(RAB!$F$14:$F$134,RAB!$C$14:$C$134,C869)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SUMIFS(RAB!$F$14:$F$134,RAB!$C$14:$C$134,C870)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SUMIFS(RAB!$F$14:$F$134,RAB!$C$14:$C$134,C871)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SUMIFS(RAB!$F$14:$F$134,RAB!$C$14:$C$134,C872)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SUMIFS(RAB!$F$14:$F$134,RAB!$C$14:$C$134,C873)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SUMIFS(RAB!$F$14:$F$134,RAB!$C$14:$C$134,C874)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SUMIFS(RAB!$F$14:$F$134,RAB!$C$14:$C$134,C875)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SUMIFS(RAB!$F$14:$F$134,RAB!$C$14:$C$134,C876)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SUMIFS(RAB!$F$14:$F$134,RAB!$C$14:$C$134,C877)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SUMIFS(RAB!$F$14:$F$134,RAB!$C$14:$C$134,C878)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SUMIFS(RAB!$F$14:$F$134,RAB!$C$14:$C$134,C879)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SUMIFS(RAB!$F$14:$F$134,RAB!$C$14:$C$134,C880)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SUMIFS(RAB!$F$14:$F$134,RAB!$C$14:$C$134,C881)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SUMIFS(RAB!$F$14:$F$134,RAB!$C$14:$C$134,C882)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SUMIFS(RAB!$F$14:$F$134,RAB!$C$14:$C$134,C883)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SUMIFS(RAB!$F$14:$F$134,RAB!$C$14:$C$134,C884)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SUMIFS(RAB!$F$14:$F$134,RAB!$C$14:$C$134,C885)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SUMIFS(RAB!$F$14:$F$134,RAB!$C$14:$C$134,C886)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SUMIFS(RAB!$F$14:$F$134,RAB!$C$14:$C$134,C887)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SUMIFS(RAB!$F$14:$F$134,RAB!$C$14:$C$134,C888)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SUMIFS(RAB!$F$14:$F$134,RAB!$C$14:$C$134,C889)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SUMIFS(RAB!$F$14:$F$134,RAB!$C$14:$C$134,C890)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SUMIFS(RAB!$F$14:$F$134,RAB!$C$14:$C$134,C891)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SUMIFS(RAB!$F$14:$F$134,RAB!$C$14:$C$134,C892)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SUMIFS(RAB!$F$14:$F$134,RAB!$C$14:$C$134,C893)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SUMIFS(RAB!$F$14:$F$134,RAB!$C$14:$C$134,C894)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SUMIFS(RAB!$F$14:$F$134,RAB!$C$14:$C$134,C895)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SUMIFS(RAB!$F$14:$F$134,RAB!$C$14:$C$134,C896)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SUMIFS(RAB!$F$14:$F$134,RAB!$C$14:$C$134,C897)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SUMIFS(RAB!$F$14:$F$134,RAB!$C$14:$C$134,C898)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SUMIFS(RAB!$F$14:$F$134,RAB!$C$14:$C$134,C899)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SUMIFS(RAB!$F$14:$F$134,RAB!$C$14:$C$134,C900)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SUMIFS(RAB!$F$14:$F$134,RAB!$C$14:$C$134,C901)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SUMIFS(RAB!$F$14:$F$134,RAB!$C$14:$C$134,C902)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SUMIFS(RAB!$F$14:$F$134,RAB!$C$14:$C$134,C903)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SUMIFS(RAB!$F$14:$F$134,RAB!$C$14:$C$134,C904)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SUMIFS(RAB!$F$14:$F$134,RAB!$C$14:$C$134,C905)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SUMIFS(RAB!$F$14:$F$134,RAB!$C$14:$C$134,C906)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SUMIFS(RAB!$F$14:$F$134,RAB!$C$14:$C$134,C907)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SUMIFS(RAB!$F$14:$F$134,RAB!$C$14:$C$134,C908)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SUMIFS(RAB!$F$14:$F$134,RAB!$C$14:$C$134,C909)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SUMIFS(RAB!$F$14:$F$134,RAB!$C$14:$C$134,C910)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SUMIFS(RAB!$F$14:$F$134,RAB!$C$14:$C$134,C911)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SUMIFS(RAB!$F$14:$F$134,RAB!$C$14:$C$134,C912)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SUMIFS(RAB!$F$14:$F$134,RAB!$C$14:$C$134,C913)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SUMIFS(RAB!$F$14:$F$134,RAB!$C$14:$C$134,C914)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SUMIFS(RAB!$F$14:$F$134,RAB!$C$14:$C$134,C915)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SUMIFS(RAB!$F$14:$F$134,RAB!$C$14:$C$134,C916)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SUMIFS(RAB!$F$14:$F$134,RAB!$C$14:$C$134,C917)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SUMIFS(RAB!$F$14:$F$134,RAB!$C$14:$C$134,C918)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SUMIFS(RAB!$F$14:$F$134,RAB!$C$14:$C$134,C919)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SUMIFS(RAB!$F$14:$F$134,RAB!$C$14:$C$134,C920)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SUMIFS(RAB!$F$14:$F$134,RAB!$C$14:$C$134,C921)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SUMIFS(RAB!$F$14:$F$134,RAB!$C$14:$C$134,C922)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SUMIFS(RAB!$F$14:$F$134,RAB!$C$14:$C$134,C923)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SUMIFS(RAB!$F$14:$F$134,RAB!$C$14:$C$134,C924)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SUMIFS(RAB!$F$14:$F$134,RAB!$C$14:$C$134,C925)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SUMIFS(RAB!$F$14:$F$134,RAB!$C$14:$C$134,C926)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SUMIFS(RAB!$F$14:$F$134,RAB!$C$14:$C$134,C927)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SUMIFS(RAB!$F$14:$F$134,RAB!$C$14:$C$134,C928)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SUMIFS(RAB!$F$14:$F$134,RAB!$C$14:$C$134,C929)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SUMIFS(RAB!$F$14:$F$134,RAB!$C$14:$C$134,C930)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SUMIFS(RAB!$F$14:$F$134,RAB!$C$14:$C$134,C931)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SUMIFS(RAB!$F$14:$F$134,RAB!$C$14:$C$134,C932)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SUMIFS(RAB!$F$14:$F$134,RAB!$C$14:$C$134,C933)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SUMIFS(RAB!$F$14:$F$134,RAB!$C$14:$C$134,C934)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SUMIFS(RAB!$F$14:$F$134,RAB!$C$14:$C$134,C935)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SUMIFS(RAB!$F$14:$F$134,RAB!$C$14:$C$134,C936)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SUMIFS(RAB!$F$14:$F$134,RAB!$C$14:$C$134,C937)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SUMIFS(RAB!$F$14:$F$134,RAB!$C$14:$C$134,C938)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SUMIFS(RAB!$F$14:$F$134,RAB!$C$14:$C$134,C939)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SUMIFS(RAB!$F$14:$F$134,RAB!$C$14:$C$134,C940)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SUMIFS(RAB!$F$14:$F$134,RAB!$C$14:$C$134,C941)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SUMIFS(RAB!$F$14:$F$134,RAB!$C$14:$C$134,C942)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SUMIFS(RAB!$F$14:$F$134,RAB!$C$14:$C$134,C943)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SUMIFS(RAB!$F$14:$F$134,RAB!$C$14:$C$134,C944)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SUMIFS(RAB!$F$14:$F$134,RAB!$C$14:$C$134,C945)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SUMIFS(RAB!$F$14:$F$134,RAB!$C$14:$C$134,C946)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SUMIFS(RAB!$F$14:$F$134,RAB!$C$14:$C$134,C947)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SUMIFS(RAB!$F$14:$F$134,RAB!$C$14:$C$134,C948)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SUMIFS(RAB!$F$14:$F$134,RAB!$C$14:$C$134,C949)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SUMIFS(RAB!$F$14:$F$134,RAB!$C$14:$C$134,C950)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SUMIFS(RAB!$F$14:$F$134,RAB!$C$14:$C$134,C951)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SUMIFS(RAB!$F$14:$F$134,RAB!$C$14:$C$134,C952)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SUMIFS(RAB!$F$14:$F$134,RAB!$C$14:$C$134,C953)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SUMIFS(RAB!$F$14:$F$134,RAB!$C$14:$C$134,C954)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SUMIFS(RAB!$F$14:$F$134,RAB!$C$14:$C$134,C955)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SUMIFS(RAB!$F$14:$F$134,RAB!$C$14:$C$134,C956)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SUMIFS(RAB!$F$14:$F$134,RAB!$C$14:$C$134,C957)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SUMIFS(RAB!$F$14:$F$134,RAB!$C$14:$C$134,C958)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SUMIFS(RAB!$F$14:$F$134,RAB!$C$14:$C$134,C959)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SUMIFS(RAB!$F$14:$F$134,RAB!$C$14:$C$134,C960)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SUMIFS(RAB!$F$14:$F$134,RAB!$C$14:$C$134,C961)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SUMIFS(RAB!$F$14:$F$134,RAB!$C$14:$C$134,C962)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SUMIFS(RAB!$F$14:$F$134,RAB!$C$14:$C$134,C963)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SUMIFS(RAB!$F$14:$F$134,RAB!$C$14:$C$134,C964)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SUMIFS(RAB!$F$14:$F$134,RAB!$C$14:$C$134,C965)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SUMIFS(RAB!$F$14:$F$134,RAB!$C$14:$C$134,C966)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SUMIFS(RAB!$F$14:$F$134,RAB!$C$14:$C$134,C967)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SUMIFS(RAB!$F$14:$F$134,RAB!$C$14:$C$134,C968)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SUMIFS(RAB!$F$14:$F$134,RAB!$C$14:$C$134,C969)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SUMIFS(RAB!$F$14:$F$134,RAB!$C$14:$C$134,C970)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SUMIFS(RAB!$F$14:$F$134,RAB!$C$14:$C$134,C971)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SUMIFS(RAB!$F$14:$F$134,RAB!$C$14:$C$134,C972)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SUMIFS(RAB!$F$14:$F$134,RAB!$C$14:$C$134,C973)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SUMIFS(RAB!$F$14:$F$134,RAB!$C$14:$C$134,C974)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SUMIFS(RAB!$F$14:$F$134,RAB!$C$14:$C$134,C975)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SUMIFS(RAB!$F$14:$F$134,RAB!$C$14:$C$134,C976)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SUMIFS(RAB!$F$14:$F$134,RAB!$C$14:$C$134,C977)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SUMIFS(RAB!$F$14:$F$134,RAB!$C$14:$C$134,C978)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SUMIFS(RAB!$F$14:$F$134,RAB!$C$14:$C$134,C979)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SUMIFS(RAB!$F$14:$F$134,RAB!$C$14:$C$134,C980)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SUMIFS(RAB!$F$14:$F$134,RAB!$C$14:$C$134,C981)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SUMIFS(RAB!$F$14:$F$134,RAB!$C$14:$C$134,C982)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SUMIFS(RAB!$F$14:$F$134,RAB!$C$14:$C$134,C983)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SUMIFS(RAB!$F$14:$F$134,RAB!$C$14:$C$134,C984)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SUMIFS(RAB!$F$14:$F$134,RAB!$C$14:$C$134,C985)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SUMIFS(RAB!$F$14:$F$134,RAB!$C$14:$C$134,C986)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SUMIFS(RAB!$F$14:$F$134,RAB!$C$14:$C$134,C987)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SUMIFS(RAB!$F$14:$F$134,RAB!$C$14:$C$134,C988)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SUMIFS(RAB!$F$14:$F$134,RAB!$C$14:$C$134,C989)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SUMIFS(RAB!$F$14:$F$134,RAB!$C$14:$C$134,C990)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SUMIFS(RAB!$F$14:$F$134,RAB!$C$14:$C$134,C991)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SUMIFS(RAB!$F$14:$F$134,RAB!$C$14:$C$134,C992)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SUMIFS(RAB!$F$14:$F$134,RAB!$C$14:$C$134,C993)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SUMIFS(RAB!$F$14:$F$134,RAB!$C$14:$C$134,C994)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SUMIFS(RAB!$F$14:$F$134,RAB!$C$14:$C$134,C995)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SUMIFS(RAB!$F$14:$F$134,RAB!$C$14:$C$134,C996)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SUMIFS(RAB!$F$14:$F$134,RAB!$C$14:$C$134,C997)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SUMIFS(RAB!$F$14:$F$134,RAB!$C$14:$C$134,C998)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SUMIFS(RAB!$F$14:$F$134,RAB!$C$14:$C$134,C999)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SUMIFS(RAB!$F$14:$F$134,RAB!$C$14:$C$134,C1000)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SUMIFS(RAB!$F$14:$F$134,RAB!$C$14:$C$134,C1001)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SUMIFS(RAB!$F$14:$F$134,RAB!$C$14:$C$134,C1002)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SUMIFS(RAB!$F$14:$F$134,RAB!$C$14:$C$134,C1003)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SUMIFS(RAB!$F$14:$F$134,RAB!$C$14:$C$134,C1004)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SUMIFS(RAB!$F$14:$F$134,RAB!$C$14:$C$134,C1005)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SUMIFS(RAB!$F$14:$F$134,RAB!$C$14:$C$134,C1006)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SUMIFS(RAB!$F$14:$F$134,RAB!$C$14:$C$134,C1007)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SUMIFS(RAB!$F$14:$F$134,RAB!$C$14:$C$134,C1008)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SUMIFS(RAB!$F$14:$F$134,RAB!$C$14:$C$134,C1009)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SUMIFS(RAB!$F$14:$F$134,RAB!$C$14:$C$134,C1010)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SUMIFS(RAB!$F$14:$F$134,RAB!$C$14:$C$134,C1011)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SUMIFS(RAB!$F$14:$F$134,RAB!$C$14:$C$134,C1012)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SUMIFS(RAB!$F$14:$F$134,RAB!$C$14:$C$134,C1013)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SUMIFS(RAB!$F$14:$F$134,RAB!$C$14:$C$134,C1014)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SUMIFS(RAB!$F$14:$F$134,RAB!$C$14:$C$134,C1015)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SUMIFS(RAB!$F$14:$F$134,RAB!$C$14:$C$134,C1016)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SUMIFS(RAB!$F$14:$F$134,RAB!$C$14:$C$134,C1017)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SUMIFS(RAB!$F$14:$F$134,RAB!$C$14:$C$134,C1018)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SUMIFS(RAB!$F$14:$F$134,RAB!$C$14:$C$134,C1019)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SUMIFS(RAB!$F$14:$F$134,RAB!$C$14:$C$134,C1020)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SUMIFS(RAB!$F$14:$F$134,RAB!$C$14:$C$134,C1021)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SUMIFS(RAB!$F$14:$F$134,RAB!$C$14:$C$134,C1022)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SUMIFS(RAB!$F$14:$F$134,RAB!$C$14:$C$134,C1023)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SUMIFS(RAB!$F$14:$F$134,RAB!$C$14:$C$134,C1024)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SUMIFS(RAB!$F$14:$F$134,RAB!$C$14:$C$134,C1025)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SUMIFS(RAB!$F$14:$F$134,RAB!$C$14:$C$134,C1026)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SUMIFS(RAB!$F$14:$F$134,RAB!$C$14:$C$134,C1027)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SUMIFS(RAB!$F$14:$F$134,RAB!$C$14:$C$134,C1028)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SUMIFS(RAB!$F$14:$F$134,RAB!$C$14:$C$134,C1029)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SUMIFS(RAB!$F$14:$F$134,RAB!$C$14:$C$134,C1030)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SUMIFS(RAB!$F$14:$F$134,RAB!$C$14:$C$134,C1031)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SUMIFS(RAB!$F$14:$F$134,RAB!$C$14:$C$134,C1032)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SUMIFS(RAB!$F$14:$F$134,RAB!$C$14:$C$134,C1033)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SUMIFS(RAB!$F$14:$F$134,RAB!$C$14:$C$134,C1034)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SUMIFS(RAB!$F$14:$F$134,RAB!$C$14:$C$134,C1035)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SUMIFS(RAB!$F$14:$F$134,RAB!$C$14:$C$134,C1036)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SUMIFS(RAB!$F$14:$F$134,RAB!$C$14:$C$134,C1037)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SUMIFS(RAB!$F$14:$F$134,RAB!$C$14:$C$134,C1038)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SUMIFS(RAB!$F$14:$F$134,RAB!$C$14:$C$134,C1039)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SUMIFS(RAB!$F$14:$F$134,RAB!$C$14:$C$134,C1040)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SUMIFS(RAB!$F$14:$F$134,RAB!$C$14:$C$134,C1041)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SUMIFS(RAB!$F$14:$F$134,RAB!$C$14:$C$134,C1042)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SUMIFS(RAB!$F$14:$F$134,RAB!$C$14:$C$134,C1043)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SUMIFS(RAB!$F$14:$F$134,RAB!$C$14:$C$134,C1044)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SUMIFS(RAB!$F$14:$F$134,RAB!$C$14:$C$134,C1045)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SUMIFS(RAB!$F$14:$F$134,RAB!$C$14:$C$134,C1046)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SUMIFS(RAB!$F$14:$F$134,RAB!$C$14:$C$134,C1047)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SUMIFS(RAB!$F$14:$F$134,RAB!$C$14:$C$134,C1048)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SUMIFS(RAB!$F$14:$F$134,RAB!$C$14:$C$134,C1049)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SUMIFS(RAB!$F$14:$F$134,RAB!$C$14:$C$134,C1050)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SUMIFS(RAB!$F$14:$F$134,RAB!$C$14:$C$134,C1051)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SUMIFS(RAB!$F$14:$F$134,RAB!$C$14:$C$134,C1052)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SUMIFS(RAB!$F$14:$F$134,RAB!$C$14:$C$134,C1053)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SUMIFS(RAB!$F$14:$F$134,RAB!$C$14:$C$134,C1054)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SUMIFS(RAB!$F$14:$F$134,RAB!$C$14:$C$134,C1055)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SUMIFS(RAB!$F$14:$F$134,RAB!$C$14:$C$134,C1056)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SUMIFS(RAB!$F$14:$F$134,RAB!$C$14:$C$134,C1057)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SUMIFS(RAB!$F$14:$F$134,RAB!$C$14:$C$134,C1058)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SUMIFS(RAB!$F$14:$F$134,RAB!$C$14:$C$134,C1059)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SUMIFS(RAB!$F$14:$F$134,RAB!$C$14:$C$134,C1060)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SUMIFS(RAB!$F$14:$F$134,RAB!$C$14:$C$134,C1061)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SUMIFS(RAB!$F$14:$F$134,RAB!$C$14:$C$134,C1062)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SUMIFS(RAB!$F$14:$F$134,RAB!$C$14:$C$134,C1063)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SUMIFS(RAB!$F$14:$F$134,RAB!$C$14:$C$134,C1064)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SUMIFS(RAB!$F$14:$F$134,RAB!$C$14:$C$134,C1065)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SUMIFS(RAB!$F$14:$F$134,RAB!$C$14:$C$134,C1066)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SUMIFS(RAB!$F$14:$F$134,RAB!$C$14:$C$134,C1067)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SUMIFS(RAB!$F$14:$F$134,RAB!$C$14:$C$134,C1068)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SUMIFS(RAB!$F$14:$F$134,RAB!$C$14:$C$134,C1069)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SUMIFS(RAB!$F$14:$F$134,RAB!$C$14:$C$134,C1070)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SUMIFS(RAB!$F$14:$F$134,RAB!$C$14:$C$134,C1071)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SUMIFS(RAB!$F$14:$F$134,RAB!$C$14:$C$134,C1072)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SUMIFS(RAB!$F$14:$F$134,RAB!$C$14:$C$134,C1073)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SUMIFS(RAB!$F$14:$F$134,RAB!$C$14:$C$134,C1074)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SUMIFS(RAB!$F$14:$F$134,RAB!$C$14:$C$134,C1075)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SUMIFS(RAB!$F$14:$F$134,RAB!$C$14:$C$134,C1076)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SUMIFS(RAB!$F$14:$F$134,RAB!$C$14:$C$134,C1077)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SUMIFS(RAB!$F$14:$F$134,RAB!$C$14:$C$134,C1078)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SUMIFS(RAB!$F$14:$F$134,RAB!$C$14:$C$134,C1079)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SUMIFS(RAB!$F$14:$F$134,RAB!$C$14:$C$134,C1080)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SUMIFS(RAB!$F$14:$F$134,RAB!$C$14:$C$134,C1081)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SUMIFS(RAB!$F$14:$F$134,RAB!$C$14:$C$134,C1082)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SUMIFS(RAB!$F$14:$F$134,RAB!$C$14:$C$134,C1083)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SUMIFS(RAB!$F$14:$F$134,RAB!$C$14:$C$134,C1084)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SUMIFS(RAB!$F$14:$F$134,RAB!$C$14:$C$134,C1085)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SUMIFS(RAB!$F$14:$F$134,RAB!$C$14:$C$134,C1086)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SUMIFS(RAB!$F$14:$F$134,RAB!$C$14:$C$134,C1087)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SUMIFS(RAB!$F$14:$F$134,RAB!$C$14:$C$134,C1088)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SUMIFS(RAB!$F$14:$F$134,RAB!$C$14:$C$134,C1089)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SUMIFS(RAB!$F$14:$F$134,RAB!$C$14:$C$134,C1090)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SUMIFS(RAB!$F$14:$F$134,RAB!$C$14:$C$134,C1091)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SUMIFS(RAB!$F$14:$F$134,RAB!$C$14:$C$134,C1092)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SUMIFS(RAB!$F$14:$F$134,RAB!$C$14:$C$134,C1093)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SUMIFS(RAB!$F$14:$F$134,RAB!$C$14:$C$134,C1094)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SUMIFS(RAB!$F$14:$F$134,RAB!$C$14:$C$134,C1095)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SUMIFS(RAB!$F$14:$F$134,RAB!$C$14:$C$134,C1096)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SUMIFS(RAB!$F$14:$F$134,RAB!$C$14:$C$134,C1097)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SUMIFS(RAB!$F$14:$F$134,RAB!$C$14:$C$134,C1098)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SUMIFS(RAB!$F$14:$F$134,RAB!$C$14:$C$134,C1099)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SUMIFS(RAB!$F$14:$F$134,RAB!$C$14:$C$134,C1100)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SUMIFS(RAB!$F$14:$F$134,RAB!$C$14:$C$134,C1101)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SUMIFS(RAB!$F$14:$F$134,RAB!$C$14:$C$134,C1102)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SUMIFS(RAB!$F$14:$F$134,RAB!$C$14:$C$134,C1103)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SUMIFS(RAB!$F$14:$F$134,RAB!$C$14:$C$134,C1104)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SUMIFS(RAB!$F$14:$F$134,RAB!$C$14:$C$134,C1105)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SUMIFS(RAB!$F$14:$F$134,RAB!$C$14:$C$134,C1106)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SUMIFS(RAB!$F$14:$F$134,RAB!$C$14:$C$134,C1107)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SUMIFS(RAB!$F$14:$F$134,RAB!$C$14:$C$134,C1108)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SUMIFS(RAB!$F$14:$F$134,RAB!$C$14:$C$134,C1109)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SUMIFS(RAB!$F$14:$F$134,RAB!$C$14:$C$134,C1110)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SUMIFS(RAB!$F$14:$F$134,RAB!$C$14:$C$134,C1111)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SUMIFS(RAB!$F$14:$F$134,RAB!$C$14:$C$134,C1112)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SUMIFS(RAB!$F$14:$F$134,RAB!$C$14:$C$134,C1113)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SUMIFS(RAB!$F$14:$F$134,RAB!$C$14:$C$134,C1114)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SUMIFS(RAB!$F$14:$F$134,RAB!$C$14:$C$134,C1115)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SUMIFS(RAB!$F$14:$F$134,RAB!$C$14:$C$134,C1116)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SUMIFS(RAB!$F$14:$F$134,RAB!$C$14:$C$134,C1117)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SUMIFS(RAB!$F$14:$F$134,RAB!$C$14:$C$134,C1118)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SUMIFS(RAB!$F$14:$F$134,RAB!$C$14:$C$134,C1119)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SUMIFS(RAB!$F$14:$F$134,RAB!$C$14:$C$134,C1120)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SUMIFS(RAB!$F$14:$F$134,RAB!$C$14:$C$134,C1121)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SUMIFS(RAB!$F$14:$F$134,RAB!$C$14:$C$134,C1122)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SUMIFS(RAB!$F$14:$F$134,RAB!$C$14:$C$134,C1123)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SUMIFS(RAB!$F$14:$F$134,RAB!$C$14:$C$134,C1124)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SUMIFS(RAB!$F$14:$F$134,RAB!$C$14:$C$134,C1125)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SUMIFS(RAB!$F$14:$F$134,RAB!$C$14:$C$134,C1126)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SUMIFS(RAB!$F$14:$F$134,RAB!$C$14:$C$134,C1127)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SUMIFS(RAB!$F$14:$F$134,RAB!$C$14:$C$134,C1128)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SUMIFS(RAB!$F$14:$F$134,RAB!$C$14:$C$134,C1129)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SUMIFS(RAB!$F$14:$F$134,RAB!$C$14:$C$134,C1130)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SUMIFS(RAB!$F$14:$F$134,RAB!$C$14:$C$134,C1131)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SUMIFS(RAB!$F$14:$F$134,RAB!$C$14:$C$134,C1132)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SUMIFS(RAB!$F$14:$F$134,RAB!$C$14:$C$134,C1133)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SUMIFS(RAB!$F$14:$F$134,RAB!$C$14:$C$134,C1134)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SUMIFS(RAB!$F$14:$F$134,RAB!$C$14:$C$134,C1135)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SUMIFS(RAB!$F$14:$F$134,RAB!$C$14:$C$134,C1136)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SUMIFS(RAB!$F$14:$F$134,RAB!$C$14:$C$134,C1137)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SUMIFS(RAB!$F$14:$F$134,RAB!$C$14:$C$134,C1138)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SUMIFS(RAB!$F$14:$F$134,RAB!$C$14:$C$134,C1139)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SUMIFS(RAB!$F$14:$F$134,RAB!$C$14:$C$134,C1140)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SUMIFS(RAB!$F$14:$F$134,RAB!$C$14:$C$134,C1141)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SUMIFS(RAB!$F$14:$F$134,RAB!$C$14:$C$134,C1142)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SUMIFS(RAB!$F$14:$F$134,RAB!$C$14:$C$134,C1143)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SUMIFS(RAB!$F$14:$F$134,RAB!$C$14:$C$134,C1144)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SUMIFS(RAB!$F$14:$F$134,RAB!$C$14:$C$134,C1145)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SUMIFS(RAB!$F$14:$F$134,RAB!$C$14:$C$134,C1146)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SUMIFS(RAB!$F$14:$F$134,RAB!$C$14:$C$134,C1147)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SUMIFS(RAB!$F$14:$F$134,RAB!$C$14:$C$134,C1148)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SUMIFS(RAB!$F$14:$F$134,RAB!$C$14:$C$134,C1149)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SUMIFS(RAB!$F$14:$F$134,RAB!$C$14:$C$134,C1150)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SUMIFS(RAB!$F$14:$F$134,RAB!$C$14:$C$134,C1151)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SUMIFS(RAB!$F$14:$F$134,RAB!$C$14:$C$134,C1152)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SUMIFS(RAB!$F$14:$F$134,RAB!$C$14:$C$134,C1153)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SUMIFS(RAB!$F$14:$F$134,RAB!$C$14:$C$134,C1154)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SUMIFS(RAB!$F$14:$F$134,RAB!$C$14:$C$134,C1155)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SUMIFS(RAB!$F$14:$F$134,RAB!$C$14:$C$134,C1156)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SUMIFS(RAB!$F$14:$F$134,RAB!$C$14:$C$134,C1157)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SUMIFS(RAB!$F$14:$F$134,RAB!$C$14:$C$134,C1158)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SUMIFS(RAB!$F$14:$F$134,RAB!$C$14:$C$134,C1159)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SUMIFS(RAB!$F$14:$F$134,RAB!$C$14:$C$134,C1160)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SUMIFS(RAB!$F$14:$F$134,RAB!$C$14:$C$134,C1161)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SUMIFS(RAB!$F$14:$F$134,RAB!$C$14:$C$134,C1162)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SUMIFS(RAB!$F$14:$F$134,RAB!$C$14:$C$134,C1163)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SUMIFS(RAB!$F$14:$F$134,RAB!$C$14:$C$134,C1164)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SUMIFS(RAB!$F$14:$F$134,RAB!$C$14:$C$134,C1165)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SUMIFS(RAB!$F$14:$F$134,RAB!$C$14:$C$134,C1166)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SUMIFS(RAB!$F$14:$F$134,RAB!$C$14:$C$134,C1167)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SUMIFS(RAB!$F$14:$F$134,RAB!$C$14:$C$134,C1168)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SUMIFS(RAB!$F$14:$F$134,RAB!$C$14:$C$134,C1169)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SUMIFS(RAB!$F$14:$F$134,RAB!$C$14:$C$134,C1170)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SUMIFS(RAB!$F$14:$F$134,RAB!$C$14:$C$134,C1171)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SUMIFS(RAB!$F$14:$F$134,RAB!$C$14:$C$134,C1172)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SUMIFS(RAB!$F$14:$F$134,RAB!$C$14:$C$134,C1173)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SUMIFS(RAB!$F$14:$F$134,RAB!$C$14:$C$134,C1174)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SUMIFS(RAB!$F$14:$F$134,RAB!$C$14:$C$134,C1175)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SUMIFS(RAB!$F$14:$F$134,RAB!$C$14:$C$134,C1176)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SUMIFS(RAB!$F$14:$F$134,RAB!$C$14:$C$134,C1177)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SUMIFS(RAB!$F$14:$F$134,RAB!$C$14:$C$134,C1178)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SUMIFS(RAB!$F$14:$F$134,RAB!$C$14:$C$134,C1179)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SUMIFS(RAB!$F$14:$F$134,RAB!$C$14:$C$134,C1180)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SUMIFS(RAB!$F$14:$F$134,RAB!$C$14:$C$134,C1181)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SUMIFS(RAB!$F$14:$F$134,RAB!$C$14:$C$134,C1182)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SUMIFS(RAB!$F$14:$F$134,RAB!$C$14:$C$134,C1183)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SUMIFS(RAB!$F$14:$F$134,RAB!$C$14:$C$134,C1184)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SUMIFS(RAB!$F$14:$F$134,RAB!$C$14:$C$134,C1185)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SUMIFS(RAB!$F$14:$F$134,RAB!$C$14:$C$134,C1186)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SUMIFS(RAB!$F$14:$F$134,RAB!$C$14:$C$134,C1187)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SUMIFS(RAB!$F$14:$F$134,RAB!$C$14:$C$134,C1188)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SUMIFS(RAB!$F$14:$F$134,RAB!$C$14:$C$134,C1189)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SUMIFS(RAB!$F$14:$F$134,RAB!$C$14:$C$134,C1190)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SUMIFS(RAB!$F$14:$F$134,RAB!$C$14:$C$134,C1191)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SUMIFS(RAB!$F$14:$F$134,RAB!$C$14:$C$134,C1192)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SUMIFS(RAB!$F$14:$F$134,RAB!$C$14:$C$134,C1193)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SUMIFS(RAB!$F$14:$F$134,RAB!$C$14:$C$134,C1194)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SUMIFS(RAB!$F$14:$F$134,RAB!$C$14:$C$134,C1195)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SUMIFS(RAB!$F$14:$F$134,RAB!$C$14:$C$134,C1196)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SUMIFS(RAB!$F$14:$F$134,RAB!$C$14:$C$134,C1197)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SUMIFS(RAB!$F$14:$F$134,RAB!$C$14:$C$134,C1198)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SUMIFS(RAB!$F$14:$F$134,RAB!$C$14:$C$134,C1199)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SUMIFS(RAB!$F$14:$F$134,RAB!$C$14:$C$134,C1200)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SUMIFS(RAB!$F$14:$F$134,RAB!$C$14:$C$134,C1201)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SUMIFS(RAB!$F$14:$F$134,RAB!$C$14:$C$134,C1202)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SUMIFS(RAB!$F$14:$F$134,RAB!$C$14:$C$134,C1203)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SUMIFS(RAB!$F$14:$F$134,RAB!$C$14:$C$134,C1204)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SUMIFS(RAB!$F$14:$F$134,RAB!$C$14:$C$134,C1205)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SUMIFS(RAB!$F$14:$F$134,RAB!$C$14:$C$134,C1206)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SUMIFS(RAB!$F$14:$F$134,RAB!$C$14:$C$134,C1207)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SUMIFS(RAB!$F$14:$F$134,RAB!$C$14:$C$134,C1208)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SUMIFS(RAB!$F$14:$F$134,RAB!$C$14:$C$134,C1209)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SUMIFS(RAB!$F$14:$F$134,RAB!$C$14:$C$134,C1210)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SUMIFS(RAB!$F$14:$F$134,RAB!$C$14:$C$134,C1211)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SUMIFS(RAB!$F$14:$F$134,RAB!$C$14:$C$134,C1212)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SUMIFS(RAB!$F$14:$F$134,RAB!$C$14:$C$134,C1213)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SUMIFS(RAB!$F$14:$F$134,RAB!$C$14:$C$134,C1214)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SUMIFS(RAB!$F$14:$F$134,RAB!$C$14:$C$134,C1215)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SUMIFS(RAB!$F$14:$F$134,RAB!$C$14:$C$134,C1216)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SUMIFS(RAB!$F$14:$F$134,RAB!$C$14:$C$134,C1217)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SUMIFS(RAB!$F$14:$F$134,RAB!$C$14:$C$134,C1218)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SUMIFS(RAB!$F$14:$F$134,RAB!$C$14:$C$134,C1219)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SUMIFS(RAB!$F$14:$F$134,RAB!$C$14:$C$134,C1220)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SUMIFS(RAB!$F$14:$F$134,RAB!$C$14:$C$134,C1221)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SUMIFS(RAB!$F$14:$F$134,RAB!$C$14:$C$134,C1222)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SUMIFS(RAB!$F$14:$F$134,RAB!$C$14:$C$134,C1223)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SUMIFS(RAB!$F$14:$F$134,RAB!$C$14:$C$134,C1224)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SUMIFS(RAB!$F$14:$F$134,RAB!$C$14:$C$134,C1225)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SUMIFS(RAB!$F$14:$F$134,RAB!$C$14:$C$134,C1226)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SUMIFS(RAB!$F$14:$F$134,RAB!$C$14:$C$134,C1227)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SUMIFS(RAB!$F$14:$F$134,RAB!$C$14:$C$134,C1228)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SUMIFS(RAB!$F$14:$F$134,RAB!$C$14:$C$134,C1229)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SUMIFS(RAB!$F$14:$F$134,RAB!$C$14:$C$134,C1230)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SUMIFS(RAB!$F$14:$F$134,RAB!$C$14:$C$134,C1231)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SUMIFS(RAB!$F$14:$F$134,RAB!$C$14:$C$134,C1232)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SUMIFS(RAB!$F$14:$F$134,RAB!$C$14:$C$134,C1233)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SUMIFS(RAB!$F$14:$F$134,RAB!$C$14:$C$134,C1234)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SUMIFS(RAB!$F$14:$F$134,RAB!$C$14:$C$134,C1235)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SUMIFS(RAB!$F$14:$F$134,RAB!$C$14:$C$134,C1236)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SUMIFS(RAB!$F$14:$F$134,RAB!$C$14:$C$134,C1237)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SUMIFS(RAB!$F$14:$F$134,RAB!$C$14:$C$134,C1238)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SUMIFS(RAB!$F$14:$F$134,RAB!$C$14:$C$134,C1239)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SUMIFS(RAB!$F$14:$F$134,RAB!$C$14:$C$134,C1240)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SUMIFS(RAB!$F$14:$F$134,RAB!$C$14:$C$134,C1241)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SUMIFS(RAB!$F$14:$F$134,RAB!$C$14:$C$134,C1242)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SUMIFS(RAB!$F$14:$F$134,RAB!$C$14:$C$134,C1243)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SUMIFS(RAB!$F$14:$F$134,RAB!$C$14:$C$134,C1244)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SUMIFS(RAB!$F$14:$F$134,RAB!$C$14:$C$134,C1245)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SUMIFS(RAB!$F$14:$F$134,RAB!$C$14:$C$134,C1246)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SUMIFS(RAB!$F$14:$F$134,RAB!$C$14:$C$134,C1247)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SUMIFS(RAB!$F$14:$F$134,RAB!$C$14:$C$134,C1248)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SUMIFS(RAB!$F$14:$F$134,RAB!$C$14:$C$134,C1249)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SUMIFS(RAB!$F$14:$F$134,RAB!$C$14:$C$134,C1250)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SUMIFS(RAB!$F$14:$F$134,RAB!$C$14:$C$134,C1251)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SUMIFS(RAB!$F$14:$F$134,RAB!$C$14:$C$134,C1252)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SUMIFS(RAB!$F$14:$F$134,RAB!$C$14:$C$134,C1253)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SUMIFS(RAB!$F$14:$F$134,RAB!$C$14:$C$134,C1254)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SUMIFS(RAB!$F$14:$F$134,RAB!$C$14:$C$134,C1255)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SUMIFS(RAB!$F$14:$F$134,RAB!$C$14:$C$134,C1256)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SUMIFS(RAB!$F$14:$F$134,RAB!$C$14:$C$134,C1257)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SUMIFS(RAB!$F$14:$F$134,RAB!$C$14:$C$134,C1258)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SUMIFS(RAB!$F$14:$F$134,RAB!$C$14:$C$134,C1259)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SUMIFS(RAB!$F$14:$F$134,RAB!$C$14:$C$134,C1260)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SUMIFS(RAB!$F$14:$F$134,RAB!$C$14:$C$134,C1261)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SUMIFS(RAB!$F$14:$F$134,RAB!$C$14:$C$134,C1262)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SUMIFS(RAB!$F$14:$F$134,RAB!$C$14:$C$134,C1263)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SUMIFS(RAB!$F$14:$F$134,RAB!$C$14:$C$134,C1264)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SUMIFS(RAB!$F$14:$F$134,RAB!$C$14:$C$134,C1265)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SUMIFS(RAB!$F$14:$F$134,RAB!$C$14:$C$134,C1266)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SUMIFS(RAB!$F$14:$F$134,RAB!$C$14:$C$134,C1267)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SUMIFS(RAB!$F$14:$F$134,RAB!$C$14:$C$134,C1268)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SUMIFS(RAB!$F$14:$F$134,RAB!$C$14:$C$134,C1269)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SUMIFS(RAB!$F$14:$F$134,RAB!$C$14:$C$134,C1270)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SUMIFS(RAB!$F$14:$F$134,RAB!$C$14:$C$134,C1271)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SUMIFS(RAB!$F$14:$F$134,RAB!$C$14:$C$134,C1272)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SUMIFS(RAB!$F$14:$F$134,RAB!$C$14:$C$134,C1273)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SUMIFS(RAB!$F$14:$F$134,RAB!$C$14:$C$134,C1274)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SUMIFS(RAB!$F$14:$F$134,RAB!$C$14:$C$134,C1275)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SUMIFS(RAB!$F$14:$F$134,RAB!$C$14:$C$134,C1276)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SUMIFS(RAB!$F$14:$F$134,RAB!$C$14:$C$134,C1277)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SUMIFS(RAB!$F$14:$F$134,RAB!$C$14:$C$134,C1278)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SUMIFS(RAB!$F$14:$F$134,RAB!$C$14:$C$134,C1279)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SUMIFS(RAB!$F$14:$F$134,RAB!$C$14:$C$134,C1280)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SUMIFS(RAB!$F$14:$F$134,RAB!$C$14:$C$134,C1281)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SUMIFS(RAB!$F$14:$F$134,RAB!$C$14:$C$134,C1282)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SUMIFS(RAB!$F$14:$F$134,RAB!$C$14:$C$134,C1283)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SUMIFS(RAB!$F$14:$F$134,RAB!$C$14:$C$134,C1284)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SUMIFS(RAB!$F$14:$F$134,RAB!$C$14:$C$134,C1285)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SUMIFS(RAB!$F$14:$F$134,RAB!$C$14:$C$134,C1286)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SUMIFS(RAB!$F$14:$F$134,RAB!$C$14:$C$134,C1287)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SUMIFS(RAB!$F$14:$F$134,RAB!$C$14:$C$134,C1288)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SUMIFS(RAB!$F$14:$F$134,RAB!$C$14:$C$134,C1289)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SUMIFS(RAB!$F$14:$F$134,RAB!$C$14:$C$134,C1290)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SUMIFS(RAB!$F$14:$F$134,RAB!$C$14:$C$134,C1291)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SUMIFS(RAB!$F$14:$F$134,RAB!$C$14:$C$134,C1292)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SUMIFS(RAB!$F$14:$F$134,RAB!$C$14:$C$134,C1293)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SUMIFS(RAB!$F$14:$F$134,RAB!$C$14:$C$134,C1294)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SUMIFS(RAB!$F$14:$F$134,RAB!$C$14:$C$134,C1295)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SUMIFS(RAB!$F$14:$F$134,RAB!$C$14:$C$134,C1296)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SUMIFS(RAB!$F$14:$F$134,RAB!$C$14:$C$134,C1297)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SUMIFS(RAB!$F$14:$F$134,RAB!$C$14:$C$134,C1298)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SUMIFS(RAB!$F$14:$F$134,RAB!$C$14:$C$134,C1299)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SUMIFS(RAB!$F$14:$F$134,RAB!$C$14:$C$134,C1300)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SUMIFS(RAB!$F$14:$F$134,RAB!$C$14:$C$134,C1301)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SUMIFS(RAB!$F$14:$F$134,RAB!$C$14:$C$134,C1302)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SUMIFS(RAB!$F$14:$F$134,RAB!$C$14:$C$134,C1303)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SUMIFS(RAB!$F$14:$F$134,RAB!$C$14:$C$134,C1304)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SUMIFS(RAB!$F$14:$F$134,RAB!$C$14:$C$134,C1305)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SUMIFS(RAB!$F$14:$F$134,RAB!$C$14:$C$134,C1306)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SUMIFS(RAB!$F$14:$F$134,RAB!$C$14:$C$134,C1307)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SUMIFS(RAB!$F$14:$F$134,RAB!$C$14:$C$134,C1308)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SUMIFS(RAB!$F$14:$F$134,RAB!$C$14:$C$134,C1309)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SUMIFS(RAB!$F$14:$F$134,RAB!$C$14:$C$134,C1310)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SUMIFS(RAB!$F$14:$F$134,RAB!$C$14:$C$134,C1311)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SUMIFS(RAB!$F$14:$F$134,RAB!$C$14:$C$134,C1312)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SUMIFS(RAB!$F$14:$F$134,RAB!$C$14:$C$134,C1313)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SUMIFS(RAB!$F$14:$F$134,RAB!$C$14:$C$134,C1314)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SUMIFS(RAB!$F$14:$F$134,RAB!$C$14:$C$134,C1315)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SUMIFS(RAB!$F$14:$F$134,RAB!$C$14:$C$134,C1316)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SUMIFS(RAB!$F$14:$F$134,RAB!$C$14:$C$134,C1317)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SUMIFS(RAB!$F$14:$F$134,RAB!$C$14:$C$134,C1318)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SUMIFS(RAB!$F$14:$F$134,RAB!$C$14:$C$134,C1319)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SUMIFS(RAB!$F$14:$F$134,RAB!$C$14:$C$134,C1320)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38" priority="5" operator="equal">
      <formula>0</formula>
    </cfRule>
  </conditionalFormatting>
  <conditionalFormatting sqref="A10:L65536">
    <cfRule type="cellIs" dxfId="37" priority="1" operator="equal">
      <formula>0</formula>
    </cfRule>
  </conditionalFormatting>
  <conditionalFormatting sqref="C12:C711">
    <cfRule type="cellIs" dxfId="36" priority="66" stopIfTrue="1" operator="equal">
      <formula>0</formula>
    </cfRule>
  </conditionalFormatting>
  <conditionalFormatting sqref="E712:E65536">
    <cfRule type="cellIs" dxfId="35" priority="16" stopIfTrue="1" operator="equal">
      <formula>0</formula>
    </cfRule>
  </conditionalFormatting>
  <conditionalFormatting sqref="G1:G11 E6:E11 E1:E3 H7 H10:H11 F10:F711 G712:G65536">
    <cfRule type="cellIs" dxfId="34" priority="69" stopIfTrue="1" operator="equal">
      <formula>0</formula>
    </cfRule>
  </conditionalFormatting>
  <conditionalFormatting sqref="G12:H711">
    <cfRule type="cellIs" dxfId="33" priority="12" stopIfTrue="1" operator="equal">
      <formula>0</formula>
    </cfRule>
  </conditionalFormatting>
  <conditionalFormatting sqref="I7:K7">
    <cfRule type="cellIs" dxfId="32" priority="4" stopIfTrue="1" operator="equal">
      <formula>0</formula>
    </cfRule>
  </conditionalFormatting>
  <conditionalFormatting sqref="I10:L711">
    <cfRule type="cellIs" dxfId="31" priority="2" stopIfTrue="1" operator="equal">
      <formula>0</formula>
    </cfRule>
  </conditionalFormatting>
  <conditionalFormatting sqref="L1:L6">
    <cfRule type="cellIs" dxfId="30" priority="10" operator="equal">
      <formula>0</formula>
    </cfRule>
  </conditionalFormatting>
  <conditionalFormatting sqref="M1:IV1048576 A8:G9">
    <cfRule type="cellIs" dxfId="2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26" activePane="bottomRight" state="frozen"/>
      <selection activeCell="H1093" sqref="H1093"/>
      <selection pane="topRight" activeCell="H1093" sqref="H1093"/>
      <selection pane="bottomLeft" activeCell="H1093" sqref="H1093"/>
      <selection pane="bottomRight" activeCell="C11" sqref="C11:C13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1073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1076</v>
      </c>
      <c r="F6" s="144" t="s">
        <v>9</v>
      </c>
      <c r="G6" s="557" t="str">
        <f>RAB!G6</f>
        <v>PB Daya 33 KVA TOFIK (CV MAJU MAKMUR)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1077</v>
      </c>
      <c r="F7" s="144" t="s">
        <v>9</v>
      </c>
      <c r="G7" s="106" t="str">
        <f>RAB!G7</f>
        <v>Jl. Kudus - Purwodadi PENGANTEN  KLAMBU</v>
      </c>
      <c r="H7" s="107"/>
      <c r="S7" s="73"/>
      <c r="T7" s="82"/>
      <c r="U7" s="73"/>
    </row>
    <row r="8" spans="1:21">
      <c r="C8" s="31"/>
      <c r="D8" s="25"/>
      <c r="E8" s="106" t="s">
        <v>1078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1079</v>
      </c>
      <c r="F9" s="144" t="s">
        <v>9</v>
      </c>
      <c r="G9" s="106" t="str">
        <f>RAB!G9</f>
        <v>SAR 2022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44</v>
      </c>
      <c r="E11" s="552" t="s">
        <v>45</v>
      </c>
      <c r="F11" s="552" t="s">
        <v>2</v>
      </c>
      <c r="G11" s="554" t="s">
        <v>43</v>
      </c>
      <c r="H11" s="552" t="s">
        <v>3</v>
      </c>
      <c r="I11" s="552"/>
      <c r="J11" s="552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53"/>
      <c r="E12" s="553"/>
      <c r="F12" s="553"/>
      <c r="G12" s="555"/>
      <c r="H12" s="558" t="s">
        <v>48</v>
      </c>
      <c r="I12" s="558" t="s">
        <v>5</v>
      </c>
      <c r="J12" s="553" t="s">
        <v>49</v>
      </c>
      <c r="K12" s="56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53"/>
      <c r="E13" s="553"/>
      <c r="F13" s="553"/>
      <c r="G13" s="556"/>
      <c r="H13" s="559"/>
      <c r="I13" s="559"/>
      <c r="J13" s="553"/>
      <c r="K13" s="56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1074</v>
      </c>
      <c r="C15" s="76" t="s">
        <v>1073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1281430</v>
      </c>
      <c r="H16" s="42">
        <f t="shared" ca="1" si="1"/>
        <v>1281430</v>
      </c>
      <c r="I16" s="42">
        <f t="shared" ca="1" si="2"/>
        <v>0</v>
      </c>
      <c r="J16" s="42">
        <f t="shared" ca="1" si="3"/>
        <v>0</v>
      </c>
      <c r="K16" s="43">
        <f t="shared" ca="1" si="0"/>
        <v>1281430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2980000</v>
      </c>
      <c r="H17" s="42">
        <f t="shared" ca="1" si="1"/>
        <v>2980000</v>
      </c>
      <c r="I17" s="42">
        <f t="shared" ca="1" si="2"/>
        <v>0</v>
      </c>
      <c r="J17" s="42">
        <f t="shared" ca="1" si="3"/>
        <v>0</v>
      </c>
      <c r="K17" s="43">
        <f t="shared" ca="1" si="0"/>
        <v>2980000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26746100</v>
      </c>
      <c r="H18" s="42">
        <f t="shared" ca="1" si="1"/>
        <v>26746100</v>
      </c>
      <c r="I18" s="42">
        <f t="shared" ca="1" si="2"/>
        <v>0</v>
      </c>
      <c r="J18" s="42">
        <f t="shared" ca="1" si="3"/>
        <v>0</v>
      </c>
      <c r="K18" s="43">
        <f t="shared" ca="1" si="0"/>
        <v>26746100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648050</v>
      </c>
      <c r="H20" s="42">
        <f t="shared" ca="1" si="1"/>
        <v>1944150</v>
      </c>
      <c r="I20" s="42">
        <f t="shared" ca="1" si="2"/>
        <v>0</v>
      </c>
      <c r="J20" s="42">
        <f t="shared" ca="1" si="3"/>
        <v>0</v>
      </c>
      <c r="K20" s="43">
        <f t="shared" ca="1" si="0"/>
        <v>1944150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Line Post ) 20 KV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1</v>
      </c>
      <c r="G21" s="41">
        <f ca="1">IF(ISERROR(OFFSET('HARGA SATUAN'!$I$6,MATCH(C21,'HARGA SATUAN'!$C$7:$C$1492,0),0)),"",OFFSET('HARGA SATUAN'!$I$6,MATCH(C21,'HARGA SATUAN'!$C$7:$C$1492,0),0))</f>
        <v>207470</v>
      </c>
      <c r="H21" s="42">
        <f t="shared" ca="1" si="1"/>
        <v>207470</v>
      </c>
      <c r="I21" s="42">
        <f t="shared" ca="1" si="2"/>
        <v>0</v>
      </c>
      <c r="J21" s="42">
        <f t="shared" ca="1" si="3"/>
        <v>0</v>
      </c>
      <c r="K21" s="43">
        <f t="shared" ca="1" si="0"/>
        <v>207470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Pin Post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Bh</v>
      </c>
      <c r="F22" s="101">
        <f t="shared" ca="1" si="6"/>
        <v>2</v>
      </c>
      <c r="G22" s="41">
        <f ca="1">IF(ISERROR(OFFSET('HARGA SATUAN'!$I$6,MATCH(C22,'HARGA SATUAN'!$C$7:$C$1492,0),0)),"",OFFSET('HARGA SATUAN'!$I$6,MATCH(C22,'HARGA SATUAN'!$C$7:$C$1492,0),0))</f>
        <v>207470</v>
      </c>
      <c r="H22" s="42">
        <f t="shared" ca="1" si="1"/>
        <v>414940</v>
      </c>
      <c r="I22" s="42">
        <f t="shared" ca="1" si="2"/>
        <v>0</v>
      </c>
      <c r="J22" s="42">
        <f t="shared" ca="1" si="3"/>
        <v>0</v>
      </c>
      <c r="K22" s="43">
        <f t="shared" ca="1" si="0"/>
        <v>414940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9</v>
      </c>
      <c r="G23" s="41">
        <f ca="1">IF(ISERROR(OFFSET('HARGA SATUAN'!$I$6,MATCH(C23,'HARGA SATUAN'!$C$7:$C$1492,0),0)),"",OFFSET('HARGA SATUAN'!$I$6,MATCH(C23,'HARGA SATUAN'!$C$7:$C$1492,0),0))</f>
        <v>9831</v>
      </c>
      <c r="H23" s="42">
        <f t="shared" ca="1" si="1"/>
        <v>88479</v>
      </c>
      <c r="I23" s="42">
        <f t="shared" ca="1" si="2"/>
        <v>0</v>
      </c>
      <c r="J23" s="42">
        <f t="shared" ca="1" si="3"/>
        <v>0</v>
      </c>
      <c r="K23" s="43">
        <f t="shared" ca="1" si="0"/>
        <v>88479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3x35+1x35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35</v>
      </c>
      <c r="G24" s="41">
        <f ca="1">IF(ISERROR(OFFSET('HARGA SATUAN'!$I$6,MATCH(C24,'HARGA SATUAN'!$C$7:$C$1492,0),0)),"",OFFSET('HARGA SATUAN'!$I$6,MATCH(C24,'HARGA SATUAN'!$C$7:$C$1492,0),0))</f>
        <v>27280</v>
      </c>
      <c r="H24" s="42">
        <f t="shared" ca="1" si="1"/>
        <v>954800</v>
      </c>
      <c r="I24" s="42">
        <f t="shared" ca="1" si="2"/>
        <v>0</v>
      </c>
      <c r="J24" s="42">
        <f t="shared" ca="1" si="3"/>
        <v>0</v>
      </c>
      <c r="K24" s="43">
        <f t="shared" ca="1" si="0"/>
        <v>954800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NFA2X-T 3x70+1x70</v>
      </c>
      <c r="D25" s="101" t="str">
        <f ca="1">IF(ISERROR(OFFSET('HARGA SATUAN'!$D$6,MATCH(C25,'HARGA SATUAN'!$C$7:$C$1492,0),0)),"",OFFSET('HARGA SATUAN'!$D$6,MATCH(C25,'HARGA SATUAN'!$C$7:$C$1492,0),0))</f>
        <v>MDU-KD</v>
      </c>
      <c r="E25" s="101" t="str">
        <f ca="1">IF(B25="+","Unit",IF(ISERROR(OFFSET('HARGA SATUAN'!$E$6,MATCH(C25,'HARGA SATUAN'!$C$7:$C$1492,0),0)),"",OFFSET('HARGA SATUAN'!$E$6,MATCH(C25,'HARGA SATUAN'!$C$7:$C$1492,0),0)))</f>
        <v>Mtr</v>
      </c>
      <c r="F25" s="101">
        <f t="shared" ca="1" si="6"/>
        <v>110</v>
      </c>
      <c r="G25" s="41">
        <f ca="1">IF(ISERROR(OFFSET('HARGA SATUAN'!$I$6,MATCH(C25,'HARGA SATUAN'!$C$7:$C$1492,0),0)),"",OFFSET('HARGA SATUAN'!$I$6,MATCH(C25,'HARGA SATUAN'!$C$7:$C$1492,0),0))</f>
        <v>48905</v>
      </c>
      <c r="H25" s="42">
        <f t="shared" ca="1" si="1"/>
        <v>5379550</v>
      </c>
      <c r="I25" s="42">
        <f t="shared" ca="1" si="2"/>
        <v>0</v>
      </c>
      <c r="J25" s="42">
        <f t="shared" ca="1" si="3"/>
        <v>0</v>
      </c>
      <c r="K25" s="43">
        <f t="shared" ca="1" si="0"/>
        <v>5379550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>
        <f t="shared" ca="1" si="4"/>
        <v>11</v>
      </c>
      <c r="C26" s="109" t="str">
        <f t="shared" ca="1" si="5"/>
        <v>Sepatu Kabel AL/CU Ring-70 mm²</v>
      </c>
      <c r="D26" s="101" t="str">
        <f ca="1">IF(ISERROR(OFFSET('HARGA SATUAN'!$D$6,MATCH(C26,'HARGA SATUAN'!$C$7:$C$1492,0),0)),"",OFFSET('HARGA SATUAN'!$D$6,MATCH(C26,'HARGA SATUAN'!$C$7:$C$1492,0),0))</f>
        <v>MDU-KD</v>
      </c>
      <c r="E26" s="101" t="str">
        <f ca="1">IF(B26="+","Unit",IF(ISERROR(OFFSET('HARGA SATUAN'!$E$6,MATCH(C26,'HARGA SATUAN'!$C$7:$C$1492,0),0)),"",OFFSET('HARGA SATUAN'!$E$6,MATCH(C26,'HARGA SATUAN'!$C$7:$C$1492,0),0)))</f>
        <v>Bh</v>
      </c>
      <c r="F26" s="101">
        <f t="shared" ca="1" si="6"/>
        <v>13</v>
      </c>
      <c r="G26" s="41">
        <f ca="1">IF(ISERROR(OFFSET('HARGA SATUAN'!$I$6,MATCH(C26,'HARGA SATUAN'!$C$7:$C$1492,0),0)),"",OFFSET('HARGA SATUAN'!$I$6,MATCH(C26,'HARGA SATUAN'!$C$7:$C$1492,0),0))</f>
        <v>44000</v>
      </c>
      <c r="H26" s="42">
        <f t="shared" ca="1" si="1"/>
        <v>572000</v>
      </c>
      <c r="I26" s="42">
        <f t="shared" ca="1" si="2"/>
        <v>0</v>
      </c>
      <c r="J26" s="42">
        <f t="shared" ca="1" si="3"/>
        <v>0</v>
      </c>
      <c r="K26" s="43">
        <f t="shared" ca="1" si="0"/>
        <v>572000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Cross Arm Steel 1.500 mm ( UNSP 10 ) galvanis</v>
      </c>
      <c r="D27" s="101" t="str">
        <f ca="1">IF(ISERROR(OFFSET('HARGA SATUAN'!$D$6,MATCH(C27,'HARGA SATUAN'!$C$7:$C$1492,0),0)),"",OFFSET('HARGA SATUAN'!$D$6,MATCH(C27,'HARGA SATUAN'!$C$7:$C$1492,0),0))</f>
        <v>MDU-KD</v>
      </c>
      <c r="E27" s="101" t="str">
        <f ca="1">IF(B27="+","Unit",IF(ISERROR(OFFSET('HARGA SATUAN'!$E$6,MATCH(C27,'HARGA SATUAN'!$C$7:$C$1492,0),0)),"",OFFSET('HARGA SATUAN'!$E$6,MATCH(C27,'HARGA SATUAN'!$C$7:$C$1492,0),0)))</f>
        <v>Bh</v>
      </c>
      <c r="F27" s="101">
        <f t="shared" ca="1" si="6"/>
        <v>5</v>
      </c>
      <c r="G27" s="41">
        <f ca="1">IF(ISERROR(OFFSET('HARGA SATUAN'!$I$6,MATCH(C27,'HARGA SATUAN'!$C$7:$C$1492,0),0)),"",OFFSET('HARGA SATUAN'!$I$6,MATCH(C27,'HARGA SATUAN'!$C$7:$C$1492,0),0))</f>
        <v>282000</v>
      </c>
      <c r="H27" s="42">
        <f t="shared" ca="1" si="1"/>
        <v>1410000</v>
      </c>
      <c r="I27" s="42">
        <f t="shared" ca="1" si="2"/>
        <v>0</v>
      </c>
      <c r="J27" s="42">
        <f t="shared" ca="1" si="3"/>
        <v>0</v>
      </c>
      <c r="K27" s="43">
        <f t="shared" ca="1" si="0"/>
        <v>1410000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Cross Arm Steel 2.000 mm ( UNSP 10 ) galvanis</v>
      </c>
      <c r="D28" s="101" t="str">
        <f ca="1">IF(ISERROR(OFFSET('HARGA SATUAN'!$D$6,MATCH(C28,'HARGA SATUAN'!$C$7:$C$1492,0),0)),"",OFFSET('HARGA SATUAN'!$D$6,MATCH(C28,'HARGA SATUAN'!$C$7:$C$1492,0),0))</f>
        <v>MDU-KD</v>
      </c>
      <c r="E28" s="101" t="str">
        <f ca="1">IF(B28="+","Unit",IF(ISERROR(OFFSET('HARGA SATUAN'!$E$6,MATCH(C28,'HARGA SATUAN'!$C$7:$C$1492,0),0)),"",OFFSET('HARGA SATUAN'!$E$6,MATCH(C28,'HARGA SATUAN'!$C$7:$C$1492,0),0)))</f>
        <v>Bh</v>
      </c>
      <c r="F28" s="101">
        <f t="shared" ca="1" si="6"/>
        <v>5</v>
      </c>
      <c r="G28" s="41">
        <f ca="1">IF(ISERROR(OFFSET('HARGA SATUAN'!$I$6,MATCH(C28,'HARGA SATUAN'!$C$7:$C$1492,0),0)),"",OFFSET('HARGA SATUAN'!$I$6,MATCH(C28,'HARGA SATUAN'!$C$7:$C$1492,0),0))</f>
        <v>379000</v>
      </c>
      <c r="H28" s="42">
        <f t="shared" ca="1" si="1"/>
        <v>1895000</v>
      </c>
      <c r="I28" s="42">
        <f t="shared" ca="1" si="2"/>
        <v>0</v>
      </c>
      <c r="J28" s="42">
        <f t="shared" ca="1" si="3"/>
        <v>0</v>
      </c>
      <c r="K28" s="43">
        <f t="shared" ca="1" si="0"/>
        <v>1895000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4" t="s">
        <v>1047</v>
      </c>
      <c r="D168" s="564"/>
      <c r="E168" s="564"/>
      <c r="F168" s="564"/>
      <c r="G168" s="77" t="s">
        <v>9</v>
      </c>
      <c r="H168" s="55">
        <f ca="1">SUM(H14:H167)</f>
        <v>46418669</v>
      </c>
      <c r="I168" s="55">
        <f ca="1">SUM(I14:I167)</f>
        <v>0</v>
      </c>
      <c r="J168" s="55">
        <f ca="1">SUM(J14:J167)</f>
        <v>0</v>
      </c>
      <c r="K168" s="55">
        <f ca="1">SUM(K14:K167)</f>
        <v>46418669</v>
      </c>
      <c r="L168" s="44"/>
      <c r="R168" s="99"/>
      <c r="S168" s="99"/>
      <c r="T168" s="99"/>
    </row>
    <row r="169" spans="1:20" s="36" customFormat="1">
      <c r="A169" s="30"/>
      <c r="B169" s="56"/>
      <c r="C169" s="565" t="s">
        <v>465</v>
      </c>
      <c r="D169" s="565"/>
      <c r="E169" s="565"/>
      <c r="F169" s="565"/>
      <c r="G169" s="59" t="s">
        <v>9</v>
      </c>
      <c r="H169" s="60">
        <f ca="1">H168*0.1</f>
        <v>4641866.9000000004</v>
      </c>
      <c r="I169" s="60">
        <f ca="1">I168*0.1</f>
        <v>0</v>
      </c>
      <c r="J169" s="60">
        <f ca="1">J168*0.1</f>
        <v>0</v>
      </c>
      <c r="K169" s="60">
        <f ca="1">K168*0.1</f>
        <v>4641866.9000000004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66" t="s">
        <v>466</v>
      </c>
      <c r="D170" s="566"/>
      <c r="E170" s="566"/>
      <c r="F170" s="566"/>
      <c r="G170" s="61" t="s">
        <v>9</v>
      </c>
      <c r="H170" s="78">
        <f ca="1">SUM(H168:H169)</f>
        <v>51060535.899999999</v>
      </c>
      <c r="I170" s="78">
        <f ca="1">SUM(I168:I169)</f>
        <v>0</v>
      </c>
      <c r="J170" s="61">
        <f ca="1">SUM(J168:J169)</f>
        <v>0</v>
      </c>
      <c r="K170" s="61">
        <f ca="1">SUM(K168:K169)</f>
        <v>51060535.899999999</v>
      </c>
      <c r="L170" s="44"/>
      <c r="R170" s="99"/>
      <c r="S170" s="99"/>
      <c r="T170" s="99"/>
    </row>
    <row r="171" spans="1:20" s="36" customFormat="1">
      <c r="A171" s="30"/>
      <c r="B171" s="567" t="e">
        <f ca="1">"Terbilang : ( "&amp;L172&amp;" Rupiah )"</f>
        <v>#NAME?</v>
      </c>
      <c r="C171" s="568"/>
      <c r="D171" s="568"/>
      <c r="E171" s="568"/>
      <c r="F171" s="568"/>
      <c r="G171" s="568"/>
      <c r="H171" s="568"/>
      <c r="I171" s="568"/>
      <c r="J171" s="568"/>
      <c r="K171" s="569"/>
      <c r="L171" s="44"/>
      <c r="R171" s="58"/>
      <c r="S171" s="58"/>
      <c r="T171" s="58"/>
    </row>
    <row r="172" spans="1:20" s="36" customFormat="1">
      <c r="A172" s="30"/>
      <c r="B172" s="570"/>
      <c r="C172" s="571"/>
      <c r="D172" s="571"/>
      <c r="E172" s="571"/>
      <c r="F172" s="571"/>
      <c r="G172" s="571"/>
      <c r="H172" s="571"/>
      <c r="I172" s="571"/>
      <c r="J172" s="571"/>
      <c r="K172" s="572"/>
      <c r="L172" s="62" t="e">
        <f ca="1">PROPER([93]!terbilang(K170))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2022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61"/>
      <c r="I175" s="561"/>
      <c r="J175" s="562"/>
      <c r="K175" s="562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61"/>
      <c r="I176" s="561"/>
      <c r="J176" s="562"/>
      <c r="K176" s="562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61"/>
      <c r="I177" s="561"/>
      <c r="J177" s="562"/>
      <c r="K177" s="562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61"/>
      <c r="I182" s="561"/>
      <c r="J182" s="562"/>
      <c r="K182" s="562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1182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SUMIFS(RAB!$F$14:$F$134,RAB!$C$14:$C$134,C224)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SUMIFS(RAB!$F$14:$F$134,RAB!$C$14:$C$134,C225)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SUMIFS(RAB!$F$14:$F$134,RAB!$C$14:$C$134,C226)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SUMIFS(RAB!$F$14:$F$134,RAB!$C$14:$C$134,C227)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SUMIFS(RAB!$F$14:$F$134,RAB!$C$14:$C$134,C228)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SUMIFS(RAB!$F$14:$F$134,RAB!$C$14:$C$134,C229)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SUMIFS(RAB!$F$14:$F$134,RAB!$C$14:$C$134,C230)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SUMIFS(RAB!$F$14:$F$134,RAB!$C$14:$C$134,C231)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SUMIFS(RAB!$F$14:$F$134,RAB!$C$14:$C$134,C232)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SUMIFS(RAB!$F$14:$F$134,RAB!$C$14:$C$134,C233)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SUMIFS(RAB!$F$14:$F$134,RAB!$C$14:$C$134,C234)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SUMIFS(RAB!$F$14:$F$134,RAB!$C$14:$C$134,C235)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SUMIFS(RAB!$F$14:$F$134,RAB!$C$14:$C$134,C236)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SUMIFS(RAB!$F$14:$F$134,RAB!$C$14:$C$134,C237)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SUMIFS(RAB!$F$14:$F$134,RAB!$C$14:$C$134,C238)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SUMIFS(RAB!$F$14:$F$134,RAB!$C$14:$C$134,C239)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SUMIFS(RAB!$F$14:$F$134,RAB!$C$14:$C$134,C240)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SUMIFS(RAB!$F$14:$F$134,RAB!$C$14:$C$134,C241)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SUMIFS(RAB!$F$14:$F$134,RAB!$C$14:$C$134,C242)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SUMIFS(RAB!$F$14:$F$134,RAB!$C$14:$C$134,C243)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SUMIFS(RAB!$F$14:$F$134,RAB!$C$14:$C$134,C244)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SUMIFS(RAB!$F$14:$F$134,RAB!$C$14:$C$134,C245)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SUMIFS(RAB!$F$14:$F$134,RAB!$C$14:$C$134,C246)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SUMIFS(RAB!$F$14:$F$134,RAB!$C$14:$C$134,C247)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SUMIFS(RAB!$F$14:$F$134,RAB!$C$14:$C$134,C248)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SUMIFS(RAB!$F$14:$F$134,RAB!$C$14:$C$134,C249)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SUMIFS(RAB!$F$14:$F$134,RAB!$C$14:$C$134,C250)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SUMIFS(RAB!$F$14:$F$134,RAB!$C$14:$C$134,C251)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SUMIFS(RAB!$F$14:$F$134,RAB!$C$14:$C$134,C252)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SUMIFS(RAB!$F$14:$F$134,RAB!$C$14:$C$134,C253)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SUMIFS(RAB!$F$14:$F$134,RAB!$C$14:$C$134,C254)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SUMIFS(RAB!$F$14:$F$134,RAB!$C$14:$C$134,C255)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SUMIFS(RAB!$F$14:$F$134,RAB!$C$14:$C$134,C256)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SUMIFS(RAB!$F$14:$F$134,RAB!$C$14:$C$134,C257)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SUMIFS(RAB!$F$14:$F$134,RAB!$C$14:$C$134,C258)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SUMIFS(RAB!$F$14:$F$134,RAB!$C$14:$C$134,C259)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SUMIFS(RAB!$F$14:$F$134,RAB!$C$14:$C$134,C260)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SUMIFS(RAB!$F$14:$F$134,RAB!$C$14:$C$134,C261)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SUMIFS(RAB!$F$14:$F$134,RAB!$C$14:$C$134,C262)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SUMIFS(RAB!$F$14:$F$134,RAB!$C$14:$C$134,C263)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SUMIFS(RAB!$F$14:$F$134,RAB!$C$14:$C$134,C264)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SUMIFS(RAB!$F$14:$F$134,RAB!$C$14:$C$134,C265)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SUMIFS(RAB!$F$14:$F$134,RAB!$C$14:$C$134,C266)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SUMIFS(RAB!$F$14:$F$134,RAB!$C$14:$C$134,C267)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SUMIFS(RAB!$F$14:$F$134,RAB!$C$14:$C$134,C268)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SUMIFS(RAB!$F$14:$F$134,RAB!$C$14:$C$134,C269)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SUMIFS(RAB!$F$14:$F$134,RAB!$C$14:$C$134,C270)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SUMIFS(RAB!$F$14:$F$134,RAB!$C$14:$C$134,C271)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SUMIFS(RAB!$F$14:$F$134,RAB!$C$14:$C$134,C272)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SUMIFS(RAB!$F$14:$F$134,RAB!$C$14:$C$134,C273)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SUMIFS(RAB!$F$14:$F$134,RAB!$C$14:$C$134,C274)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SUMIFS(RAB!$F$14:$F$134,RAB!$C$14:$C$134,C275)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SUMIFS(RAB!$F$14:$F$134,RAB!$C$14:$C$134,C276)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SUMIFS(RAB!$F$14:$F$134,RAB!$C$14:$C$134,C277)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SUMIFS(RAB!$F$14:$F$134,RAB!$C$14:$C$134,C278)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SUMIFS(RAB!$F$14:$F$134,RAB!$C$14:$C$134,C279)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SUMIFS(RAB!$F$14:$F$134,RAB!$C$14:$C$134,C280)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SUMIFS(RAB!$F$14:$F$134,RAB!$C$14:$C$134,C281)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SUMIFS(RAB!$F$14:$F$134,RAB!$C$14:$C$134,C282)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SUMIFS(RAB!$F$14:$F$134,RAB!$C$14:$C$134,C283)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SUMIFS(RAB!$F$14:$F$134,RAB!$C$14:$C$134,C284)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SUMIFS(RAB!$F$14:$F$134,RAB!$C$14:$C$134,C285)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SUMIFS(RAB!$F$14:$F$134,RAB!$C$14:$C$134,C286)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SUMIFS(RAB!$F$14:$F$134,RAB!$C$14:$C$134,C287)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SUMIFS(RAB!$F$14:$F$134,RAB!$C$14:$C$134,C288)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SUMIFS(RAB!$F$14:$F$134,RAB!$C$14:$C$134,C289)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SUMIFS(RAB!$F$14:$F$134,RAB!$C$14:$C$134,C290)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SUMIFS(RAB!$F$14:$F$134,RAB!$C$14:$C$134,C291)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SUMIFS(RAB!$F$14:$F$134,RAB!$C$14:$C$134,C292)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SUMIFS(RAB!$F$14:$F$134,RAB!$C$14:$C$134,C293)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SUMIFS(RAB!$F$14:$F$134,RAB!$C$14:$C$134,C294)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SUMIFS(RAB!$F$14:$F$134,RAB!$C$14:$C$134,C295)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SUMIFS(RAB!$F$14:$F$134,RAB!$C$14:$C$134,C296)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SUMIFS(RAB!$F$14:$F$134,RAB!$C$14:$C$134,C297)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SUMIFS(RAB!$F$14:$F$134,RAB!$C$14:$C$134,C298)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SUMIFS(RAB!$F$14:$F$134,RAB!$C$14:$C$134,C299)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SUMIFS(RAB!$F$14:$F$134,RAB!$C$14:$C$134,C300)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SUMIFS(RAB!$F$14:$F$134,RAB!$C$14:$C$134,C301)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SUMIFS(RAB!$F$14:$F$134,RAB!$C$14:$C$134,C302)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SUMIFS(RAB!$F$14:$F$134,RAB!$C$14:$C$134,C303)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SUMIFS(RAB!$F$14:$F$134,RAB!$C$14:$C$134,C304)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SUMIFS(RAB!$F$14:$F$134,RAB!$C$14:$C$134,C305)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SUMIFS(RAB!$F$14:$F$134,RAB!$C$14:$C$134,C306)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SUMIFS(RAB!$F$14:$F$134,RAB!$C$14:$C$134,C307)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SUMIFS(RAB!$F$14:$F$134,RAB!$C$14:$C$134,C308)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SUMIFS(RAB!$F$14:$F$134,RAB!$C$14:$C$134,C309)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SUMIFS(RAB!$F$14:$F$134,RAB!$C$14:$C$134,C310)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SUMIFS(RAB!$F$14:$F$134,RAB!$C$14:$C$134,C311)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SUMIFS(RAB!$F$14:$F$134,RAB!$C$14:$C$134,C312)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SUMIFS(RAB!$F$14:$F$134,RAB!$C$14:$C$134,C313)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SUMIFS(RAB!$F$14:$F$134,RAB!$C$14:$C$134,C314)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SUMIFS(RAB!$F$14:$F$134,RAB!$C$14:$C$134,C315)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200 kVA YNyn0</v>
      </c>
      <c r="D316" s="72">
        <f ca="1">SUMIFS(RAB!$F$14:$F$134,RAB!$C$14:$C$134,C316)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50 kVA Yzn5</v>
      </c>
      <c r="D317" s="72">
        <f ca="1">SUMIFS(RAB!$F$14:$F$134,RAB!$C$14:$C$134,C317)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100 kVA Yzn5</v>
      </c>
      <c r="D318" s="72">
        <f ca="1">SUMIFS(RAB!$F$14:$F$134,RAB!$C$14:$C$134,C318)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160 kVA Yzn5</v>
      </c>
      <c r="D319" s="72">
        <f ca="1">SUMIFS(RAB!$F$14:$F$134,RAB!$C$14:$C$134,C319)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200 kVA Dyn5</v>
      </c>
      <c r="D320" s="72">
        <f ca="1">SUMIFS(RAB!$F$14:$F$134,RAB!$C$14:$C$134,C320)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250 kVA DYn5</v>
      </c>
      <c r="D321" s="72">
        <f ca="1">SUMIFS(RAB!$F$14:$F$134,RAB!$C$14:$C$134,C321)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SUMIFS(RAB!$F$14:$F$134,RAB!$C$14:$C$134,C322)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SUMIFS(RAB!$F$14:$F$134,RAB!$C$14:$C$134,C323)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SUMIFS(RAB!$F$14:$F$134,RAB!$C$14:$C$134,C324)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SUMIFS(RAB!$F$14:$F$134,RAB!$C$14:$C$134,C325)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FCO Polymer</v>
      </c>
      <c r="D326" s="72">
        <f ca="1">SUMIFS(RAB!$F$14:$F$134,RAB!$C$14:$C$134,C326)</f>
        <v>3</v>
      </c>
      <c r="E326" s="24">
        <f t="shared" ca="1" si="22"/>
        <v>1</v>
      </c>
      <c r="F326" s="24">
        <f ca="1">IF(D326=0,0,SUM($E$223:E326))</f>
        <v>4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Load Break Switch</v>
      </c>
      <c r="D327" s="72">
        <f ca="1">SUMIFS(RAB!$F$14:$F$134,RAB!$C$14:$C$134,C327)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Recloser</v>
      </c>
      <c r="D328" s="72">
        <f ca="1">SUMIFS(RAB!$F$14:$F$134,RAB!$C$14:$C$134,C328)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Lightning Arester (Polymer) 21 KV, 10 KA</v>
      </c>
      <c r="D329" s="72">
        <f ca="1">SUMIFS(RAB!$F$14:$F$134,RAB!$C$14:$C$134,C329)</f>
        <v>3</v>
      </c>
      <c r="E329" s="24">
        <f t="shared" ca="1" si="22"/>
        <v>1</v>
      </c>
      <c r="F329" s="24">
        <f ca="1">IF(D329=0,0,SUM($E$223:E329))</f>
        <v>5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Lightning Arester (Polymer) 24 KV, 10 KA</v>
      </c>
      <c r="D330" s="72">
        <f ca="1">SUMIFS(RAB!$F$14:$F$134,RAB!$C$14:$C$134,C330)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Isolator Tumpu ( Line Post ) 20 KV</v>
      </c>
      <c r="D331" s="72">
        <f ca="1">SUMIFS(RAB!$F$14:$F$134,RAB!$C$14:$C$134,C331)</f>
        <v>1</v>
      </c>
      <c r="E331" s="24">
        <f t="shared" ca="1" si="22"/>
        <v>1</v>
      </c>
      <c r="F331" s="24">
        <f ca="1">IF(D331=0,0,SUM($E$223:E331))</f>
        <v>6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Isolator Tumpu ( Pin Post ) 20 KV</v>
      </c>
      <c r="D332" s="72">
        <f ca="1">SUMIFS(RAB!$F$14:$F$134,RAB!$C$14:$C$134,C332)</f>
        <v>2</v>
      </c>
      <c r="E332" s="24">
        <f t="shared" ca="1" si="22"/>
        <v>1</v>
      </c>
      <c r="F332" s="24">
        <f ca="1">IF(D332=0,0,SUM($E$223:E332))</f>
        <v>7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Isolator Tumpu ( Line Post ) 20 KV Polymer</v>
      </c>
      <c r="D333" s="72">
        <f ca="1">SUMIFS(RAB!$F$14:$F$134,RAB!$C$14:$C$134,C333)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Tarik ( Porcelain ) 20 KV + Primary Dead End Clamp 70-150 mm²</v>
      </c>
      <c r="D334" s="72">
        <f ca="1">SUMIFS(RAB!$F$14:$F$134,RAB!$C$14:$C$134,C334)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Tarik ( Porcelain ) 20 KV + Primary Dead End Clamp 150-240 mm²</v>
      </c>
      <c r="D335" s="72">
        <f ca="1">SUMIFS(RAB!$F$14:$F$134,RAB!$C$14:$C$134,C335)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Polymer ) 20 KV + Primary Dead End Clamp 70-150 mm²</v>
      </c>
      <c r="D336" s="72">
        <f ca="1">SUMIFS(RAB!$F$14:$F$134,RAB!$C$14:$C$134,C336)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Polymer ) 20 KV + Primary Dead End Clamp 150-240 mm²</v>
      </c>
      <c r="D337" s="72">
        <f ca="1">SUMIFS(RAB!$F$14:$F$134,RAB!$C$14:$C$134,C337)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SUMIFS(RAB!$F$14:$F$134,RAB!$C$14:$C$134,C338)</f>
        <v>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SUMIFS(RAB!$F$14:$F$134,RAB!$C$14:$C$134,C339)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SUMIFS(RAB!$F$14:$F$134,RAB!$C$14:$C$134,C340)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SUMIFS(RAB!$F$14:$F$134,RAB!$C$14:$C$134,C341)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SUMIFS(RAB!$F$14:$F$134,RAB!$C$14:$C$134,C342)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SUMIFS(RAB!$F$14:$F$134,RAB!$C$14:$C$134,C343)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50 mm²</v>
      </c>
      <c r="D344" s="72">
        <f ca="1">SUMIFS(RAB!$F$14:$F$134,RAB!$C$14:$C$134,C344)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2 x 70 + N 70 mm²</v>
      </c>
      <c r="D345" s="72">
        <f ca="1">SUMIFS(RAB!$F$14:$F$134,RAB!$C$14:$C$134,C345)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3x35+1x35</v>
      </c>
      <c r="D346" s="72">
        <f ca="1">SUMIFS(RAB!$F$14:$F$134,RAB!$C$14:$C$134,C346)</f>
        <v>35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NFA2X-T 3x70+1x70</v>
      </c>
      <c r="D347" s="72">
        <f ca="1">SUMIFS(RAB!$F$14:$F$134,RAB!$C$14:$C$134,C347)</f>
        <v>110</v>
      </c>
      <c r="E347" s="24">
        <f t="shared" ca="1" si="22"/>
        <v>1</v>
      </c>
      <c r="F347" s="24">
        <f ca="1">IF(D347=0,0,SUM($E$223:E347))</f>
        <v>10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10 mm²</v>
      </c>
      <c r="D348" s="72">
        <f ca="1">SUMIFS(RAB!$F$14:$F$134,RAB!$C$14:$C$134,C348)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2 x 16 mm²</v>
      </c>
      <c r="D349" s="72">
        <f ca="1">SUMIFS(RAB!$F$14:$F$134,RAB!$C$14:$C$134,C349)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16 mm²</v>
      </c>
      <c r="D350" s="72">
        <f ca="1">SUMIFS(RAB!$F$14:$F$134,RAB!$C$14:$C$134,C350)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NFA2X 4 x 70 mm²</v>
      </c>
      <c r="D351" s="72">
        <f ca="1">SUMIFS(RAB!$F$14:$F$134,RAB!$C$14:$C$134,C351)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70 mm²</v>
      </c>
      <c r="D352" s="72">
        <f ca="1">SUMIFS(RAB!$F$14:$F$134,RAB!$C$14:$C$134,C352)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95 mm²</v>
      </c>
      <c r="D353" s="72">
        <f ca="1">SUMIFS(RAB!$F$14:$F$134,RAB!$C$14:$C$134,C353)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150 mm²</v>
      </c>
      <c r="D354" s="72">
        <f ca="1">SUMIFS(RAB!$F$14:$F$134,RAB!$C$14:$C$134,C354)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1 x 240 mm²</v>
      </c>
      <c r="D355" s="72">
        <f ca="1">SUMIFS(RAB!$F$14:$F$134,RAB!$C$14:$C$134,C355)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NYY 4 x 70 mm²</v>
      </c>
      <c r="D356" s="72">
        <f ca="1">SUMIFS(RAB!$F$14:$F$134,RAB!$C$14:$C$134,C356)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150 mm²</v>
      </c>
      <c r="D357" s="72">
        <f ca="1">SUMIFS(RAB!$F$14:$F$134,RAB!$C$14:$C$134,C357)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240 mm²</v>
      </c>
      <c r="D358" s="72">
        <f ca="1">SUMIFS(RAB!$F$14:$F$134,RAB!$C$14:$C$134,C358)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Kabel NA2XSEYBY 20 KV, 3 x 300 mm²</v>
      </c>
      <c r="D359" s="72">
        <f ca="1">SUMIFS(RAB!$F$14:$F$134,RAB!$C$14:$C$134,C359)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150 + N 95 mm²</v>
      </c>
      <c r="D360" s="72">
        <f ca="1">SUMIFS(RAB!$F$14:$F$134,RAB!$C$14:$C$134,C360)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>MVTIC 3 x 240 + N 95 mm²</v>
      </c>
      <c r="D361" s="72">
        <f ca="1">SUMIFS(RAB!$F$14:$F$134,RAB!$C$14:$C$134,C361)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>Sepatu Kabel AL/CU Ring-70 mm²</v>
      </c>
      <c r="D362" s="72">
        <f ca="1">SUMIFS(RAB!$F$14:$F$134,RAB!$C$14:$C$134,C362)</f>
        <v>13</v>
      </c>
      <c r="E362" s="24">
        <f t="shared" ca="1" si="23"/>
        <v>1</v>
      </c>
      <c r="F362" s="24">
        <f ca="1">IF(D362=0,0,SUM($E$223:E362))</f>
        <v>11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>Sepatu Kabel CU/CU-95 mm²</v>
      </c>
      <c r="D363" s="72">
        <f ca="1">SUMIFS(RAB!$F$14:$F$134,RAB!$C$14:$C$134,C363)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>Sepatu Kabel CU/CU-120 mm²</v>
      </c>
      <c r="D364" s="72">
        <f ca="1">SUMIFS(RAB!$F$14:$F$134,RAB!$C$14:$C$134,C364)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>Sepatu Kabel CU/CU-150 mm²</v>
      </c>
      <c r="D365" s="72">
        <f ca="1">SUMIFS(RAB!$F$14:$F$134,RAB!$C$14:$C$134,C365)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>Cross Arm Steel 1.500 mm ( UNSP 10 ) galvanis</v>
      </c>
      <c r="D366" s="72">
        <f ca="1">SUMIFS(RAB!$F$14:$F$134,RAB!$C$14:$C$134,C366)</f>
        <v>5</v>
      </c>
      <c r="E366" s="24">
        <f t="shared" ca="1" si="23"/>
        <v>1</v>
      </c>
      <c r="F366" s="24">
        <f ca="1">IF(D366=0,0,SUM($E$223:E366))</f>
        <v>12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>Cross Arm Steel 2.000 mm ( UNSP 10 ) galvanis</v>
      </c>
      <c r="D367" s="72">
        <f ca="1">SUMIFS(RAB!$F$14:$F$134,RAB!$C$14:$C$134,C367)</f>
        <v>5</v>
      </c>
      <c r="E367" s="24">
        <f t="shared" ca="1" si="23"/>
        <v>1</v>
      </c>
      <c r="F367" s="24">
        <f ca="1">IF(D367=0,0,SUM($E$223:E367))</f>
        <v>13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>Cross Arm Steel 3.000 mm ( UNSP 10 ) galvanis</v>
      </c>
      <c r="D368" s="72">
        <f ca="1">SUMIFS(RAB!$F$14:$F$134,RAB!$C$14:$C$134,C368)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SUMIFS(RAB!$F$14:$F$134,RAB!$C$14:$C$134,C369)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SUMIFS(RAB!$F$14:$F$134,RAB!$C$14:$C$134,C370)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SUMIFS(RAB!$F$14:$F$134,RAB!$C$14:$C$134,C371)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SUMIFS(RAB!$F$14:$F$134,RAB!$C$14:$C$134,C372)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SUMIFS(RAB!$F$14:$F$134,RAB!$C$14:$C$134,C373)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28" priority="5" operator="equal">
      <formula>0</formula>
    </cfRule>
  </conditionalFormatting>
  <conditionalFormatting sqref="C16:C165">
    <cfRule type="cellIs" dxfId="27" priority="4" stopIfTrue="1" operator="equal">
      <formula>0</formula>
    </cfRule>
  </conditionalFormatting>
  <conditionalFormatting sqref="C16:E165">
    <cfRule type="cellIs" dxfId="26" priority="1" operator="equal">
      <formula>0</formula>
    </cfRule>
  </conditionalFormatting>
  <conditionalFormatting sqref="D224:F373">
    <cfRule type="cellIs" dxfId="25" priority="8" operator="equal">
      <formula>0</formula>
    </cfRule>
  </conditionalFormatting>
  <conditionalFormatting sqref="E1:E3 G1:G115 E6:E15 H12:I12 N13 F14:F15 H14:K115 E166:K166 G166:G223 E167:F167 H167:K167">
    <cfRule type="cellIs" dxfId="24" priority="43" stopIfTrue="1" operator="equal">
      <formula>0</formula>
    </cfRule>
  </conditionalFormatting>
  <conditionalFormatting sqref="E171:E65536">
    <cfRule type="cellIs" dxfId="23" priority="9" stopIfTrue="1" operator="equal">
      <formula>0</formula>
    </cfRule>
  </conditionalFormatting>
  <conditionalFormatting sqref="G224">
    <cfRule type="cellIs" dxfId="22" priority="10" operator="equal">
      <formula>0</formula>
    </cfRule>
  </conditionalFormatting>
  <conditionalFormatting sqref="G225:G65536">
    <cfRule type="cellIs" dxfId="21" priority="14" stopIfTrue="1" operator="equal">
      <formula>0</formula>
    </cfRule>
  </conditionalFormatting>
  <conditionalFormatting sqref="R14:T166 G116:K165">
    <cfRule type="cellIs" dxfId="2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H1093" sqref="H1093"/>
      <selection pane="topRight" activeCell="H1093" sqref="H1093"/>
      <selection pane="bottomLeft" activeCell="H1093" sqref="H1093"/>
      <selection pane="bottomRight" activeCell="H1093" sqref="H1093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6" t="s">
        <v>1170</v>
      </c>
      <c r="C4" s="546"/>
      <c r="D4" s="546"/>
      <c r="E4" s="546"/>
      <c r="F4" s="546"/>
      <c r="G4" s="546"/>
      <c r="H4" s="546"/>
      <c r="I4" s="546"/>
      <c r="J4" s="546"/>
      <c r="K4" s="546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1076</v>
      </c>
      <c r="F6" s="144" t="s">
        <v>9</v>
      </c>
      <c r="G6" s="557" t="str">
        <f>RAB!G6</f>
        <v>PB Daya 33 KVA TOFIK (CV MAJU MAKMUR)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1077</v>
      </c>
      <c r="F7" s="144" t="s">
        <v>9</v>
      </c>
      <c r="G7" s="106" t="str">
        <f>RAB!G7</f>
        <v>Jl. Kudus - Purwodadi PENGANTEN  KLAMBU</v>
      </c>
      <c r="H7" s="107"/>
      <c r="S7" s="73"/>
      <c r="T7" s="82"/>
      <c r="U7" s="73"/>
    </row>
    <row r="8" spans="1:21">
      <c r="C8" s="31"/>
      <c r="D8" s="25"/>
      <c r="E8" s="106" t="s">
        <v>1078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1079</v>
      </c>
      <c r="F9" s="144" t="s">
        <v>9</v>
      </c>
      <c r="G9" s="106" t="str">
        <f>RAB!G9</f>
        <v>SAR 2022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7" t="s">
        <v>0</v>
      </c>
      <c r="C11" s="549" t="s">
        <v>1</v>
      </c>
      <c r="D11" s="552" t="s">
        <v>44</v>
      </c>
      <c r="E11" s="552" t="s">
        <v>45</v>
      </c>
      <c r="F11" s="552" t="s">
        <v>2</v>
      </c>
      <c r="G11" s="554" t="s">
        <v>43</v>
      </c>
      <c r="H11" s="552" t="s">
        <v>3</v>
      </c>
      <c r="I11" s="552"/>
      <c r="J11" s="552"/>
      <c r="K11" s="560"/>
      <c r="M11" s="33"/>
      <c r="N11" s="33"/>
      <c r="O11" s="33"/>
      <c r="P11" s="33"/>
      <c r="R11" s="34"/>
      <c r="S11" s="74"/>
      <c r="T11" s="74"/>
    </row>
    <row r="12" spans="1:21" ht="15" customHeight="1">
      <c r="B12" s="548"/>
      <c r="C12" s="550"/>
      <c r="D12" s="553"/>
      <c r="E12" s="553"/>
      <c r="F12" s="553"/>
      <c r="G12" s="555"/>
      <c r="H12" s="558" t="s">
        <v>48</v>
      </c>
      <c r="I12" s="558" t="s">
        <v>5</v>
      </c>
      <c r="J12" s="553" t="s">
        <v>49</v>
      </c>
      <c r="K12" s="563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8"/>
      <c r="C13" s="551"/>
      <c r="D13" s="553"/>
      <c r="E13" s="553"/>
      <c r="F13" s="553"/>
      <c r="G13" s="556"/>
      <c r="H13" s="559"/>
      <c r="I13" s="559"/>
      <c r="J13" s="553"/>
      <c r="K13" s="563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1074</v>
      </c>
      <c r="C15" s="76" t="s">
        <v>1171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12M-350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SATUAN'!$C$7:$C$1492,0),0)),"",OFFSET('HARGA SATUAN'!$I$6,MATCH(C16,'HARGA SATUAN'!$C$7:$C$1492,0),0))</f>
        <v>5453270</v>
      </c>
      <c r="H16" s="42">
        <f t="shared" ca="1" si="1"/>
        <v>0</v>
      </c>
      <c r="I16" s="42">
        <f t="shared" ca="1" si="2"/>
        <v>5453270</v>
      </c>
      <c r="J16" s="42">
        <f t="shared" ca="1" si="3"/>
        <v>0</v>
      </c>
      <c r="K16" s="43">
        <f t="shared" ca="1" si="0"/>
        <v>5453270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4" t="s">
        <v>1047</v>
      </c>
      <c r="D38" s="564"/>
      <c r="E38" s="564"/>
      <c r="F38" s="564"/>
      <c r="G38" s="77" t="s">
        <v>9</v>
      </c>
      <c r="H38" s="55">
        <f ca="1">SUM(H14:H37)</f>
        <v>0</v>
      </c>
      <c r="I38" s="55">
        <f ca="1">SUM(I14:I37)</f>
        <v>5453270</v>
      </c>
      <c r="J38" s="55">
        <f ca="1">SUM(J14:J37)</f>
        <v>0</v>
      </c>
      <c r="K38" s="55">
        <f ca="1">SUM(K14:K37)</f>
        <v>5453270</v>
      </c>
      <c r="L38" s="44"/>
      <c r="R38" s="99"/>
      <c r="S38" s="99"/>
      <c r="T38" s="99"/>
    </row>
    <row r="39" spans="1:20" s="36" customFormat="1">
      <c r="A39" s="30"/>
      <c r="B39" s="56"/>
      <c r="C39" s="565" t="s">
        <v>465</v>
      </c>
      <c r="D39" s="565"/>
      <c r="E39" s="565"/>
      <c r="F39" s="565"/>
      <c r="G39" s="59" t="s">
        <v>9</v>
      </c>
      <c r="H39" s="60">
        <f ca="1">H38*0.1</f>
        <v>0</v>
      </c>
      <c r="I39" s="60">
        <f ca="1">I38*0.1</f>
        <v>545327</v>
      </c>
      <c r="J39" s="60">
        <f ca="1">J38*0.1</f>
        <v>0</v>
      </c>
      <c r="K39" s="60">
        <f ca="1">K38*0.1</f>
        <v>545327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66" t="s">
        <v>466</v>
      </c>
      <c r="D40" s="566"/>
      <c r="E40" s="566"/>
      <c r="F40" s="566"/>
      <c r="G40" s="61" t="s">
        <v>9</v>
      </c>
      <c r="H40" s="78">
        <f ca="1">SUM(H38:H39)</f>
        <v>0</v>
      </c>
      <c r="I40" s="78">
        <f ca="1">SUM(I38:I39)</f>
        <v>5998597</v>
      </c>
      <c r="J40" s="61">
        <f ca="1">SUM(J38:J39)</f>
        <v>0</v>
      </c>
      <c r="K40" s="61">
        <f ca="1">SUM(K38:K39)</f>
        <v>5998597</v>
      </c>
      <c r="L40" s="44"/>
      <c r="R40" s="99"/>
      <c r="S40" s="99"/>
      <c r="T40" s="99"/>
    </row>
    <row r="41" spans="1:20" s="36" customFormat="1">
      <c r="A41" s="30"/>
      <c r="B41" s="567" t="e">
        <f ca="1">"Terbilang : ( "&amp;L42&amp;" Rupiah )"</f>
        <v>#NAME?</v>
      </c>
      <c r="C41" s="568"/>
      <c r="D41" s="568"/>
      <c r="E41" s="568"/>
      <c r="F41" s="568"/>
      <c r="G41" s="568"/>
      <c r="H41" s="568"/>
      <c r="I41" s="568"/>
      <c r="J41" s="568"/>
      <c r="K41" s="569"/>
      <c r="L41" s="44"/>
      <c r="R41" s="58"/>
      <c r="S41" s="58"/>
      <c r="T41" s="58"/>
    </row>
    <row r="42" spans="1:20" s="36" customFormat="1">
      <c r="A42" s="30"/>
      <c r="B42" s="570"/>
      <c r="C42" s="571"/>
      <c r="D42" s="571"/>
      <c r="E42" s="571"/>
      <c r="F42" s="571"/>
      <c r="G42" s="571"/>
      <c r="H42" s="571"/>
      <c r="I42" s="571"/>
      <c r="J42" s="571"/>
      <c r="K42" s="572"/>
      <c r="L42" s="62" t="e">
        <f ca="1">PROPER([93]!terbilang(K40))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2022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61"/>
      <c r="I45" s="561"/>
      <c r="J45" s="562"/>
      <c r="K45" s="562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61"/>
      <c r="I46" s="561"/>
      <c r="J46" s="562"/>
      <c r="K46" s="562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61"/>
      <c r="I47" s="561"/>
      <c r="J47" s="562"/>
      <c r="K47" s="562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61"/>
      <c r="I52" s="561"/>
      <c r="J52" s="562"/>
      <c r="K52" s="562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1181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SUMIFS(RAB!$F$14:$F$134,RAB!$C$14:$C$134,'REKAP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SUMIFS(RAB!$F$14:$F$134,RAB!$C$14:$C$134,'REKAP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SUMIFS(RAB!$F$14:$F$134,RAB!$C$14:$C$134,'REKAP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SUMIFS(RAB!$F$14:$F$134,RAB!$C$14:$C$134,'REKAP TIANG'!C60)</f>
        <v>1</v>
      </c>
      <c r="E60" s="24">
        <f t="shared" ca="1" si="12"/>
        <v>1</v>
      </c>
      <c r="F60" s="24">
        <f ca="1">IF(D60=0,0,SUM($E$56:E60))</f>
        <v>1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SUMIFS(RAB!$F$14:$F$134,RAB!$C$14:$C$134,'REKAP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SUMIFS(RAB!$F$14:$F$134,RAB!$C$14:$C$134,'REKAP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SUMIFS(RAB!$F$14:$F$134,RAB!$C$14:$C$134,'REKAP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SUMIFS(RAB!$F$14:$F$134,RAB!$C$14:$C$134,'REKAP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SUMIFS(RAB!$F$14:$F$134,RAB!$C$14:$C$134,'REKAP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SUMIFS(RAB!$F$14:$F$134,RAB!$C$14:$C$134,'REKAP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SUMIFS(RAB!$F$14:$F$134,RAB!$C$14:$C$134,'REKAP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SUMIFS(RAB!$F$14:$F$134,RAB!$C$14:$C$134,'REKAP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SUMIFS(RAB!$F$14:$F$134,RAB!$C$14:$C$134,'REKAP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SUMIFS(RAB!$F$14:$F$134,RAB!$C$14:$C$134,'REKAP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SUMIFS(RAB!$F$14:$F$134,RAB!$C$14:$C$134,'REKAP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SUMIFS(RAB!$F$14:$F$134,RAB!$C$14:$C$134,'REKAP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SUMIFS(RAB!$F$14:$F$134,RAB!$C$14:$C$134,'REKAP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SUMIFS(RAB!$F$14:$F$134,RAB!$C$14:$C$134,'REKAP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SUMIFS(RAB!$F$14:$F$134,RAB!$C$14:$C$134,'REKAP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SUMIFS(RAB!$F$14:$F$134,RAB!$C$14:$C$134,'REKAP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1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1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92D050"/>
  </sheetPr>
  <dimension ref="B1:I26"/>
  <sheetViews>
    <sheetView showGridLines="0" topLeftCell="A14" zoomScale="85" zoomScaleNormal="85" workbookViewId="0">
      <selection activeCell="D20" sqref="D20"/>
    </sheetView>
  </sheetViews>
  <sheetFormatPr defaultColWidth="9.140625" defaultRowHeight="15"/>
  <cols>
    <col min="1" max="1" width="1.28515625" style="226" customWidth="1"/>
    <col min="2" max="2" width="25.140625" style="226" customWidth="1"/>
    <col min="3" max="3" width="3.28515625" style="226" customWidth="1"/>
    <col min="4" max="4" width="26.28515625" style="240" customWidth="1"/>
    <col min="5" max="5" width="6.42578125" style="226" customWidth="1"/>
    <col min="6" max="6" width="12" style="226" hidden="1" customWidth="1"/>
    <col min="7" max="7" width="12" style="226" bestFit="1" customWidth="1"/>
    <col min="8" max="9" width="9.140625" style="226" hidden="1" customWidth="1"/>
    <col min="10" max="16384" width="9.140625" style="226"/>
  </cols>
  <sheetData>
    <row r="1" spans="2:6" ht="12.75" customHeight="1">
      <c r="B1" s="573"/>
      <c r="C1" s="573"/>
      <c r="D1" s="573"/>
    </row>
    <row r="2" spans="2:6" ht="15.75" customHeight="1">
      <c r="B2" s="227" t="s">
        <v>1496</v>
      </c>
      <c r="C2" s="228"/>
      <c r="D2" s="229"/>
    </row>
    <row r="3" spans="2:6" ht="20.100000000000001" customHeight="1">
      <c r="B3" s="230" t="s">
        <v>1396</v>
      </c>
      <c r="C3" s="231" t="s">
        <v>9</v>
      </c>
      <c r="D3" s="232">
        <v>2022</v>
      </c>
    </row>
    <row r="4" spans="2:6" ht="20.100000000000001" customHeight="1">
      <c r="B4" s="230" t="s">
        <v>1069</v>
      </c>
      <c r="C4" s="231" t="s">
        <v>9</v>
      </c>
      <c r="D4" s="233">
        <v>0.12</v>
      </c>
    </row>
    <row r="5" spans="2:6" ht="20.100000000000001" customHeight="1">
      <c r="B5" s="230" t="s">
        <v>1397</v>
      </c>
      <c r="C5" s="231" t="s">
        <v>9</v>
      </c>
      <c r="D5" s="234">
        <v>986</v>
      </c>
    </row>
    <row r="6" spans="2:6" ht="20.100000000000001" customHeight="1">
      <c r="B6" s="230" t="s">
        <v>1398</v>
      </c>
      <c r="C6" s="231" t="s">
        <v>9</v>
      </c>
      <c r="D6" s="235">
        <v>25</v>
      </c>
    </row>
    <row r="7" spans="2:6" ht="20.100000000000001" customHeight="1">
      <c r="B7" s="230" t="s">
        <v>1399</v>
      </c>
      <c r="C7" s="231" t="s">
        <v>9</v>
      </c>
      <c r="D7" s="236">
        <v>2.2499999999999999E-2</v>
      </c>
    </row>
    <row r="8" spans="2:6" ht="20.100000000000001" customHeight="1">
      <c r="B8" s="230" t="s">
        <v>1497</v>
      </c>
      <c r="C8" s="231" t="s">
        <v>9</v>
      </c>
      <c r="D8" s="237">
        <f>D20-D17</f>
        <v>33</v>
      </c>
      <c r="F8" s="226">
        <v>937</v>
      </c>
    </row>
    <row r="9" spans="2:6" ht="20.100000000000001" customHeight="1">
      <c r="B9" s="230" t="s">
        <v>1498</v>
      </c>
      <c r="C9" s="231" t="s">
        <v>9</v>
      </c>
      <c r="D9" s="237">
        <f>(D8*D25)*1000</f>
        <v>31977000</v>
      </c>
    </row>
    <row r="10" spans="2:6" ht="20.100000000000001" customHeight="1">
      <c r="B10" s="230" t="s">
        <v>1499</v>
      </c>
      <c r="C10" s="231" t="s">
        <v>9</v>
      </c>
      <c r="D10" s="237">
        <f ca="1">RAB!K140</f>
        <v>69929506.2535</v>
      </c>
    </row>
    <row r="11" spans="2:6" ht="20.100000000000001" customHeight="1">
      <c r="B11" s="230" t="s">
        <v>1403</v>
      </c>
      <c r="C11" s="231" t="s">
        <v>9</v>
      </c>
      <c r="D11" s="237">
        <f ca="1">2%*D10</f>
        <v>1398590.1250700001</v>
      </c>
    </row>
    <row r="12" spans="2:6" ht="9" customHeight="1">
      <c r="B12" s="574"/>
      <c r="C12" s="574"/>
      <c r="D12" s="574"/>
      <c r="F12" s="226" t="s">
        <v>1495</v>
      </c>
    </row>
    <row r="13" spans="2:6" ht="15.75" customHeight="1">
      <c r="B13" s="238"/>
      <c r="C13" s="238"/>
      <c r="D13" s="238"/>
    </row>
    <row r="14" spans="2:6" ht="33.75" customHeight="1">
      <c r="B14" s="354" t="s">
        <v>1426</v>
      </c>
      <c r="C14" s="355" t="s">
        <v>9</v>
      </c>
      <c r="D14" s="360" t="s">
        <v>1619</v>
      </c>
      <c r="E14" s="239" t="s">
        <v>1506</v>
      </c>
      <c r="F14" s="226">
        <v>775</v>
      </c>
    </row>
    <row r="15" spans="2:6" ht="20.100000000000001" customHeight="1">
      <c r="B15" s="356" t="s">
        <v>1500</v>
      </c>
      <c r="C15" s="357" t="s">
        <v>9</v>
      </c>
      <c r="D15" s="361" t="s">
        <v>1620</v>
      </c>
      <c r="E15" s="239" t="s">
        <v>1506</v>
      </c>
      <c r="F15" s="226">
        <v>969</v>
      </c>
    </row>
    <row r="16" spans="2:6" ht="20.100000000000001" customHeight="1">
      <c r="B16" s="356" t="s">
        <v>1501</v>
      </c>
      <c r="C16" s="357" t="s">
        <v>9</v>
      </c>
      <c r="D16" s="361" t="s">
        <v>1504</v>
      </c>
      <c r="E16" s="239" t="s">
        <v>1506</v>
      </c>
      <c r="F16" s="226">
        <v>969</v>
      </c>
    </row>
    <row r="17" spans="2:6" ht="20.100000000000001" customHeight="1">
      <c r="B17" s="356" t="s">
        <v>1502</v>
      </c>
      <c r="C17" s="357" t="s">
        <v>9</v>
      </c>
      <c r="D17" s="362">
        <v>0</v>
      </c>
      <c r="E17" s="239" t="s">
        <v>1506</v>
      </c>
      <c r="F17" s="226">
        <v>937</v>
      </c>
    </row>
    <row r="18" spans="2:6" ht="20.100000000000001" hidden="1" customHeight="1">
      <c r="B18" s="356" t="s">
        <v>1601</v>
      </c>
      <c r="C18" s="357"/>
      <c r="D18" s="362">
        <f>IF((D17&lt;=11),1,3)</f>
        <v>1</v>
      </c>
      <c r="E18" s="239"/>
    </row>
    <row r="19" spans="2:6" ht="20.100000000000001" hidden="1" customHeight="1">
      <c r="B19" s="356" t="s">
        <v>1602</v>
      </c>
      <c r="C19" s="357"/>
      <c r="D19" s="362">
        <f>IF((D17&lt;=11),220,380)</f>
        <v>220</v>
      </c>
      <c r="E19" s="239"/>
    </row>
    <row r="20" spans="2:6" ht="20.100000000000001" customHeight="1">
      <c r="B20" s="356" t="s">
        <v>1503</v>
      </c>
      <c r="C20" s="357" t="s">
        <v>9</v>
      </c>
      <c r="D20" s="361">
        <v>33</v>
      </c>
      <c r="E20" s="239" t="s">
        <v>1506</v>
      </c>
      <c r="F20" s="226">
        <v>937</v>
      </c>
    </row>
    <row r="21" spans="2:6" ht="20.100000000000001" hidden="1" customHeight="1">
      <c r="B21" s="356" t="s">
        <v>1601</v>
      </c>
      <c r="C21" s="357"/>
      <c r="D21" s="362">
        <f>IF((D20&lt;=11),1,3)</f>
        <v>3</v>
      </c>
      <c r="E21" s="239"/>
    </row>
    <row r="22" spans="2:6" ht="20.100000000000001" hidden="1" customHeight="1">
      <c r="B22" s="356" t="s">
        <v>1602</v>
      </c>
      <c r="C22" s="357"/>
      <c r="D22" s="362">
        <f>IF((D20&lt;=11),220,380)</f>
        <v>380</v>
      </c>
      <c r="E22" s="239"/>
    </row>
    <row r="23" spans="2:6" ht="20.100000000000001" customHeight="1">
      <c r="B23" s="356" t="s">
        <v>1400</v>
      </c>
      <c r="C23" s="357" t="s">
        <v>9</v>
      </c>
      <c r="D23" s="361">
        <v>1444.7</v>
      </c>
      <c r="E23" s="239" t="s">
        <v>1506</v>
      </c>
    </row>
    <row r="24" spans="2:6" ht="20.100000000000001" customHeight="1">
      <c r="B24" s="356" t="s">
        <v>1401</v>
      </c>
      <c r="C24" s="357" t="s">
        <v>9</v>
      </c>
      <c r="D24" s="361">
        <v>1444.7</v>
      </c>
      <c r="E24" s="239" t="s">
        <v>1506</v>
      </c>
    </row>
    <row r="25" spans="2:6" ht="20.100000000000001" customHeight="1">
      <c r="B25" s="356" t="s">
        <v>1505</v>
      </c>
      <c r="C25" s="357" t="s">
        <v>9</v>
      </c>
      <c r="D25" s="362">
        <v>969</v>
      </c>
      <c r="E25" s="239" t="s">
        <v>1506</v>
      </c>
    </row>
    <row r="26" spans="2:6" ht="20.100000000000001" customHeight="1">
      <c r="B26" s="358" t="s">
        <v>1402</v>
      </c>
      <c r="C26" s="359" t="s">
        <v>9</v>
      </c>
      <c r="D26" s="363">
        <v>40</v>
      </c>
      <c r="E26" s="239" t="s">
        <v>1506</v>
      </c>
    </row>
  </sheetData>
  <mergeCells count="2">
    <mergeCell ref="B1:D1"/>
    <mergeCell ref="B12:D12"/>
  </mergeCells>
  <pageMargins left="0.7" right="0.7" top="0.75" bottom="0.75" header="0.3" footer="0.3"/>
  <pageSetup orientation="portrait" r:id="rId1"/>
  <ignoredErrors>
    <ignoredError sqref="D21 D18" unlockedFormula="1"/>
  </ignoredError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92D050"/>
  </sheetPr>
  <dimension ref="A1:V39"/>
  <sheetViews>
    <sheetView showGridLines="0" topLeftCell="I1" zoomScale="70" zoomScaleNormal="70" workbookViewId="0">
      <pane ySplit="6" topLeftCell="A16" activePane="bottomLeft" state="frozen"/>
      <selection activeCell="L13" sqref="L13"/>
      <selection pane="bottomLeft" activeCell="W24" sqref="W24"/>
    </sheetView>
  </sheetViews>
  <sheetFormatPr defaultColWidth="9.140625" defaultRowHeight="15"/>
  <cols>
    <col min="1" max="1" width="5" style="241" customWidth="1"/>
    <col min="2" max="2" width="6.28515625" style="241" customWidth="1"/>
    <col min="3" max="3" width="15.140625" style="241" customWidth="1"/>
    <col min="4" max="4" width="15" style="241" customWidth="1"/>
    <col min="5" max="5" width="15.140625" style="241" bestFit="1" customWidth="1"/>
    <col min="6" max="6" width="12.140625" style="241" bestFit="1" customWidth="1"/>
    <col min="7" max="7" width="10" style="241" bestFit="1" customWidth="1"/>
    <col min="8" max="8" width="15.5703125" style="241" bestFit="1" customWidth="1"/>
    <col min="9" max="9" width="14.140625" style="241" bestFit="1" customWidth="1"/>
    <col min="10" max="10" width="13.85546875" style="241" bestFit="1" customWidth="1"/>
    <col min="11" max="11" width="15.5703125" style="241" customWidth="1"/>
    <col min="12" max="12" width="11.140625" style="241" bestFit="1" customWidth="1"/>
    <col min="13" max="13" width="13.85546875" style="241" bestFit="1" customWidth="1"/>
    <col min="14" max="14" width="12.85546875" style="241" bestFit="1" customWidth="1"/>
    <col min="15" max="15" width="7" style="241" customWidth="1"/>
    <col min="16" max="17" width="12.85546875" style="241" bestFit="1" customWidth="1"/>
    <col min="18" max="18" width="1.28515625" style="241" hidden="1" customWidth="1"/>
    <col min="19" max="19" width="3" style="243" hidden="1" customWidth="1"/>
    <col min="20" max="16384" width="9.140625" style="241"/>
  </cols>
  <sheetData>
    <row r="1" spans="1:21">
      <c r="G1" s="242"/>
    </row>
    <row r="2" spans="1:21">
      <c r="G2" s="242"/>
      <c r="K2" s="242"/>
    </row>
    <row r="3" spans="1:21">
      <c r="B3" s="581" t="s">
        <v>1404</v>
      </c>
      <c r="C3" s="581"/>
      <c r="D3" s="581"/>
      <c r="E3" s="581"/>
      <c r="F3" s="244" t="str">
        <f>DATA!D14</f>
        <v>CV SINAR PUTRA MANDIRI</v>
      </c>
      <c r="G3" s="242"/>
    </row>
    <row r="4" spans="1:21" ht="7.5" customHeight="1">
      <c r="B4" s="245"/>
      <c r="C4" s="245"/>
      <c r="D4" s="245"/>
      <c r="E4" s="245"/>
      <c r="F4" s="244"/>
      <c r="G4" s="242"/>
    </row>
    <row r="5" spans="1:21" ht="20.100000000000001" customHeight="1">
      <c r="B5" s="575" t="s">
        <v>1396</v>
      </c>
      <c r="C5" s="575" t="s">
        <v>1405</v>
      </c>
      <c r="D5" s="580" t="s">
        <v>1406</v>
      </c>
      <c r="E5" s="580" t="s">
        <v>1407</v>
      </c>
      <c r="F5" s="575" t="s">
        <v>1408</v>
      </c>
      <c r="G5" s="575"/>
      <c r="H5" s="575"/>
      <c r="I5" s="575"/>
      <c r="J5" s="575"/>
      <c r="K5" s="575" t="s">
        <v>1409</v>
      </c>
      <c r="L5" s="575"/>
      <c r="M5" s="246"/>
      <c r="N5" s="578" t="s">
        <v>1410</v>
      </c>
      <c r="O5" s="580" t="s">
        <v>1411</v>
      </c>
      <c r="P5" s="580" t="s">
        <v>1412</v>
      </c>
      <c r="Q5" s="580" t="s">
        <v>1413</v>
      </c>
      <c r="R5" s="247"/>
      <c r="S5" s="248"/>
      <c r="T5" s="576" t="s">
        <v>1414</v>
      </c>
      <c r="U5" s="249"/>
    </row>
    <row r="6" spans="1:21" ht="20.100000000000001" customHeight="1">
      <c r="B6" s="575"/>
      <c r="C6" s="575"/>
      <c r="D6" s="575"/>
      <c r="E6" s="575"/>
      <c r="F6" s="250" t="s">
        <v>1415</v>
      </c>
      <c r="G6" s="250" t="s">
        <v>1416</v>
      </c>
      <c r="H6" s="250" t="s">
        <v>1417</v>
      </c>
      <c r="I6" s="250" t="s">
        <v>1418</v>
      </c>
      <c r="J6" s="250" t="s">
        <v>1071</v>
      </c>
      <c r="K6" s="250" t="s">
        <v>1419</v>
      </c>
      <c r="L6" s="250" t="s">
        <v>1420</v>
      </c>
      <c r="M6" s="250" t="s">
        <v>1071</v>
      </c>
      <c r="N6" s="579"/>
      <c r="O6" s="575"/>
      <c r="P6" s="575"/>
      <c r="Q6" s="575"/>
      <c r="R6" s="247"/>
      <c r="S6" s="248"/>
      <c r="T6" s="575"/>
      <c r="U6" s="251"/>
    </row>
    <row r="7" spans="1:21" ht="20.100000000000001" customHeight="1">
      <c r="A7" s="252">
        <v>0</v>
      </c>
      <c r="B7" s="253">
        <v>2022</v>
      </c>
      <c r="C7" s="353">
        <f>DATA!D8*DATA!D26*4</f>
        <v>5280</v>
      </c>
      <c r="D7" s="255">
        <f>C7*4/24</f>
        <v>880</v>
      </c>
      <c r="E7" s="255">
        <f>C7-D7</f>
        <v>4400</v>
      </c>
      <c r="F7" s="256">
        <f ca="1">DATA!D10/1000000</f>
        <v>69.929506253499994</v>
      </c>
      <c r="G7" s="257">
        <f ca="1">DATA!$D$11/1000000</f>
        <v>1.3985901250700001</v>
      </c>
      <c r="H7" s="257">
        <f>C7*DATA!$D$5/1000000</f>
        <v>5.20608</v>
      </c>
      <c r="I7" s="257">
        <f>(C7*DATA!$D$5*DATA!$D$7)/1000000</f>
        <v>0.1171368</v>
      </c>
      <c r="J7" s="255">
        <f ca="1">SUM(F7:I7)</f>
        <v>76.651313178569993</v>
      </c>
      <c r="K7" s="258">
        <f>DATA!D9/1000000</f>
        <v>31.977</v>
      </c>
      <c r="L7" s="255">
        <f>((D7*DATA!$D$23)/1000000)+((E7*DATA!$D$24)/1000000)</f>
        <v>7.6280159999999997</v>
      </c>
      <c r="M7" s="255">
        <f>K7+L7</f>
        <v>39.605015999999999</v>
      </c>
      <c r="N7" s="255">
        <f ca="1">M7-J7</f>
        <v>-37.046297178569993</v>
      </c>
      <c r="O7" s="253">
        <v>1</v>
      </c>
      <c r="P7" s="255">
        <f ca="1">O7*N7</f>
        <v>-37.046297178569993</v>
      </c>
      <c r="Q7" s="255">
        <f ca="1">P7</f>
        <v>-37.046297178569993</v>
      </c>
      <c r="S7" s="243" t="str">
        <f ca="1">IF(Q7&lt;0,"a","")</f>
        <v>a</v>
      </c>
      <c r="T7" s="259" t="str">
        <f>IF(Q5&gt;=0,"",IF(Q7&lt;0,"",IF(Q7=0,A7,(A7-(Q7/N7)))))</f>
        <v/>
      </c>
      <c r="U7" s="243"/>
    </row>
    <row r="8" spans="1:21" ht="20.100000000000001" customHeight="1">
      <c r="A8" s="252">
        <f>A7+1</f>
        <v>1</v>
      </c>
      <c r="B8" s="253">
        <f>B7+1</f>
        <v>2023</v>
      </c>
      <c r="C8" s="254">
        <f>DATA!D8*DATA!D26*12</f>
        <v>15840</v>
      </c>
      <c r="D8" s="255">
        <f>C8*4/24</f>
        <v>2640</v>
      </c>
      <c r="E8" s="255">
        <f t="shared" ref="E8:E32" si="0">C8-D8</f>
        <v>13200</v>
      </c>
      <c r="F8" s="253"/>
      <c r="G8" s="257">
        <f ca="1">DATA!$D$11/1000000</f>
        <v>1.3985901250700001</v>
      </c>
      <c r="H8" s="257">
        <f>C8*DATA!$D$5/1000000</f>
        <v>15.61824</v>
      </c>
      <c r="I8" s="257">
        <f>(C8*DATA!$D$5*DATA!$D$7)/1000000</f>
        <v>0.35141039999999996</v>
      </c>
      <c r="J8" s="255">
        <f t="shared" ref="J8:J32" ca="1" si="1">SUM(F8:I8)</f>
        <v>17.36824052507</v>
      </c>
      <c r="K8" s="260"/>
      <c r="L8" s="255">
        <f>((D8*DATA!$D$23)/1000000)+((E8*DATA!$D$24)/1000000)</f>
        <v>22.884048</v>
      </c>
      <c r="M8" s="255">
        <f t="shared" ref="M8:M32" si="2">K8+L8</f>
        <v>22.884048</v>
      </c>
      <c r="N8" s="255">
        <f ca="1">M8-J8</f>
        <v>5.5158074749299999</v>
      </c>
      <c r="O8" s="254">
        <f>1/(1+'[94]Asumsi I'!$C$3)^(KKF!A8)</f>
        <v>0.89285714285714279</v>
      </c>
      <c r="P8" s="255">
        <f ca="1">O8*N8</f>
        <v>4.924828102616071</v>
      </c>
      <c r="Q8" s="255">
        <f ca="1">Q7+P8</f>
        <v>-32.121469075953925</v>
      </c>
      <c r="S8" s="243" t="str">
        <f t="shared" ref="S8:S32" ca="1" si="3">IF(Q8&lt;0,"a","")</f>
        <v>a</v>
      </c>
      <c r="T8" s="259" t="str">
        <f>IF(Q6&gt;=0,"",IF(Q8&lt;0,"",IF(Q8=0,A8,(A8-(Q8/N8)))))</f>
        <v/>
      </c>
      <c r="U8" s="243"/>
    </row>
    <row r="9" spans="1:21" ht="20.100000000000001" customHeight="1">
      <c r="A9" s="252">
        <f t="shared" ref="A9:B24" si="4">A8+1</f>
        <v>2</v>
      </c>
      <c r="B9" s="253">
        <f t="shared" si="4"/>
        <v>2024</v>
      </c>
      <c r="C9" s="261">
        <f>+C8</f>
        <v>15840</v>
      </c>
      <c r="D9" s="255">
        <f t="shared" ref="D9:D32" si="5">C9*4/24</f>
        <v>2640</v>
      </c>
      <c r="E9" s="255">
        <f t="shared" si="0"/>
        <v>13200</v>
      </c>
      <c r="F9" s="253"/>
      <c r="G9" s="257">
        <f ca="1">DATA!$D$11/1000000</f>
        <v>1.3985901250700001</v>
      </c>
      <c r="H9" s="257">
        <f>C9*DATA!$D$5/1000000</f>
        <v>15.61824</v>
      </c>
      <c r="I9" s="257">
        <f>(C9*DATA!$D$5*DATA!$D$7)/1000000</f>
        <v>0.35141039999999996</v>
      </c>
      <c r="J9" s="255">
        <f t="shared" ca="1" si="1"/>
        <v>17.36824052507</v>
      </c>
      <c r="K9" s="255"/>
      <c r="L9" s="255">
        <f>((D9*DATA!$D$23)/1000000)+((E9*DATA!$D$24)/1000000)</f>
        <v>22.884048</v>
      </c>
      <c r="M9" s="255">
        <f t="shared" si="2"/>
        <v>22.884048</v>
      </c>
      <c r="N9" s="255">
        <f t="shared" ref="N9:N32" ca="1" si="6">M9-J9</f>
        <v>5.5158074749299999</v>
      </c>
      <c r="O9" s="261">
        <f>1/(1+'[94]Asumsi I'!$C$3)^(KKF!A9)</f>
        <v>0.79719387755102034</v>
      </c>
      <c r="P9" s="255">
        <f t="shared" ref="P9:P32" ca="1" si="7">O9*N9</f>
        <v>4.3971679487643494</v>
      </c>
      <c r="Q9" s="255">
        <f ca="1">Q8+P9</f>
        <v>-27.724301127189577</v>
      </c>
      <c r="S9" s="243" t="str">
        <f t="shared" ca="1" si="3"/>
        <v>a</v>
      </c>
      <c r="T9" s="259" t="str">
        <f ca="1">IF(Q7&gt;=0,"",IF(Q9&lt;0,"",IF(Q9=0,A9,(A9-(Q9/N9)))))</f>
        <v/>
      </c>
      <c r="U9" s="243"/>
    </row>
    <row r="10" spans="1:21" ht="20.100000000000001" customHeight="1">
      <c r="A10" s="252">
        <f t="shared" si="4"/>
        <v>3</v>
      </c>
      <c r="B10" s="253">
        <f t="shared" si="4"/>
        <v>2025</v>
      </c>
      <c r="C10" s="254">
        <f t="shared" ref="C10:C32" si="8">+C9</f>
        <v>15840</v>
      </c>
      <c r="D10" s="255">
        <f t="shared" si="5"/>
        <v>2640</v>
      </c>
      <c r="E10" s="255">
        <f t="shared" si="0"/>
        <v>13200</v>
      </c>
      <c r="F10" s="253"/>
      <c r="G10" s="257">
        <f ca="1">DATA!$D$11/1000000</f>
        <v>1.3985901250700001</v>
      </c>
      <c r="H10" s="257">
        <f>C10*DATA!$D$5/1000000</f>
        <v>15.61824</v>
      </c>
      <c r="I10" s="257">
        <f>(C10*DATA!$D$5*DATA!$D$7)/1000000</f>
        <v>0.35141039999999996</v>
      </c>
      <c r="J10" s="255">
        <f t="shared" ca="1" si="1"/>
        <v>17.36824052507</v>
      </c>
      <c r="K10" s="253"/>
      <c r="L10" s="255">
        <f>((D10*DATA!$D$23)/1000000)+((E10*DATA!$D$24)/1000000)</f>
        <v>22.884048</v>
      </c>
      <c r="M10" s="255">
        <f t="shared" si="2"/>
        <v>22.884048</v>
      </c>
      <c r="N10" s="255">
        <f t="shared" ca="1" si="6"/>
        <v>5.5158074749299999</v>
      </c>
      <c r="O10" s="254">
        <f>1/(1+'[94]Asumsi I'!$C$3)^(KKF!A10)</f>
        <v>0.71178024781341087</v>
      </c>
      <c r="P10" s="255">
        <f t="shared" ca="1" si="7"/>
        <v>3.9260428113967394</v>
      </c>
      <c r="Q10" s="255">
        <f t="shared" ref="Q10:Q30" ca="1" si="9">Q9+P10</f>
        <v>-23.798258315792836</v>
      </c>
      <c r="S10" s="243" t="str">
        <f t="shared" ca="1" si="3"/>
        <v>a</v>
      </c>
      <c r="T10" s="259" t="str">
        <f t="shared" ref="T10:T32" ca="1" si="10">IF(Q8&gt;=0,"",IF(Q10&lt;0,"",IF(Q10=0,A10,(A10-(Q10/N10)))))</f>
        <v/>
      </c>
      <c r="U10" s="243"/>
    </row>
    <row r="11" spans="1:21" ht="20.100000000000001" customHeight="1">
      <c r="A11" s="252">
        <f t="shared" si="4"/>
        <v>4</v>
      </c>
      <c r="B11" s="253">
        <f t="shared" si="4"/>
        <v>2026</v>
      </c>
      <c r="C11" s="254">
        <f>+C10</f>
        <v>15840</v>
      </c>
      <c r="D11" s="255">
        <f t="shared" si="5"/>
        <v>2640</v>
      </c>
      <c r="E11" s="255">
        <f t="shared" si="0"/>
        <v>13200</v>
      </c>
      <c r="F11" s="253"/>
      <c r="G11" s="257">
        <f ca="1">DATA!$D$11/1000000</f>
        <v>1.3985901250700001</v>
      </c>
      <c r="H11" s="257">
        <f>C11*DATA!$D$5/1000000</f>
        <v>15.61824</v>
      </c>
      <c r="I11" s="257">
        <f>(C11*DATA!$D$5*DATA!$D$7)/1000000</f>
        <v>0.35141039999999996</v>
      </c>
      <c r="J11" s="255">
        <f t="shared" ca="1" si="1"/>
        <v>17.36824052507</v>
      </c>
      <c r="K11" s="253"/>
      <c r="L11" s="255">
        <f>((D11*DATA!$D$23)/1000000)+((E11*DATA!$D$24)/1000000)</f>
        <v>22.884048</v>
      </c>
      <c r="M11" s="255">
        <f t="shared" si="2"/>
        <v>22.884048</v>
      </c>
      <c r="N11" s="255">
        <f t="shared" ca="1" si="6"/>
        <v>5.5158074749299999</v>
      </c>
      <c r="O11" s="254">
        <f>1/(1+'[94]Asumsi I'!$C$3)^(KKF!A11)</f>
        <v>0.63551807840483121</v>
      </c>
      <c r="P11" s="255">
        <f t="shared" ca="1" si="7"/>
        <v>3.5053953673185179</v>
      </c>
      <c r="Q11" s="255">
        <f t="shared" ca="1" si="9"/>
        <v>-20.292862948474319</v>
      </c>
      <c r="S11" s="243" t="str">
        <f t="shared" ca="1" si="3"/>
        <v>a</v>
      </c>
      <c r="T11" s="259" t="str">
        <f t="shared" ca="1" si="10"/>
        <v/>
      </c>
      <c r="U11" s="243"/>
    </row>
    <row r="12" spans="1:21" ht="20.100000000000001" customHeight="1">
      <c r="A12" s="252">
        <f t="shared" si="4"/>
        <v>5</v>
      </c>
      <c r="B12" s="253">
        <f t="shared" si="4"/>
        <v>2027</v>
      </c>
      <c r="C12" s="254">
        <f t="shared" si="8"/>
        <v>15840</v>
      </c>
      <c r="D12" s="255">
        <f t="shared" si="5"/>
        <v>2640</v>
      </c>
      <c r="E12" s="255">
        <f t="shared" si="0"/>
        <v>13200</v>
      </c>
      <c r="F12" s="253"/>
      <c r="G12" s="257">
        <f ca="1">DATA!$D$11/1000000</f>
        <v>1.3985901250700001</v>
      </c>
      <c r="H12" s="257">
        <f>C12*DATA!$D$5/1000000</f>
        <v>15.61824</v>
      </c>
      <c r="I12" s="257">
        <f>(C12*DATA!$D$5*DATA!$D$7)/1000000</f>
        <v>0.35141039999999996</v>
      </c>
      <c r="J12" s="255">
        <f t="shared" ca="1" si="1"/>
        <v>17.36824052507</v>
      </c>
      <c r="K12" s="253"/>
      <c r="L12" s="255">
        <f>((D12*DATA!$D$23)/1000000)+((E12*DATA!$D$24)/1000000)</f>
        <v>22.884048</v>
      </c>
      <c r="M12" s="255">
        <f t="shared" si="2"/>
        <v>22.884048</v>
      </c>
      <c r="N12" s="255">
        <f t="shared" ca="1" si="6"/>
        <v>5.5158074749299999</v>
      </c>
      <c r="O12" s="254">
        <f>1/(1+'[94]Asumsi I'!$C$3)^(KKF!A12)</f>
        <v>0.56742685571859919</v>
      </c>
      <c r="P12" s="255">
        <f t="shared" ca="1" si="7"/>
        <v>3.129817292248676</v>
      </c>
      <c r="Q12" s="255">
        <f t="shared" ca="1" si="9"/>
        <v>-17.163045656225641</v>
      </c>
      <c r="S12" s="243" t="str">
        <f t="shared" ca="1" si="3"/>
        <v>a</v>
      </c>
      <c r="T12" s="259" t="str">
        <f t="shared" ca="1" si="10"/>
        <v/>
      </c>
      <c r="U12" s="243"/>
    </row>
    <row r="13" spans="1:21" ht="20.100000000000001" customHeight="1">
      <c r="A13" s="252">
        <f t="shared" si="4"/>
        <v>6</v>
      </c>
      <c r="B13" s="253">
        <f t="shared" si="4"/>
        <v>2028</v>
      </c>
      <c r="C13" s="254">
        <f t="shared" si="8"/>
        <v>15840</v>
      </c>
      <c r="D13" s="255">
        <f t="shared" si="5"/>
        <v>2640</v>
      </c>
      <c r="E13" s="255">
        <f t="shared" si="0"/>
        <v>13200</v>
      </c>
      <c r="F13" s="253"/>
      <c r="G13" s="257">
        <f ca="1">DATA!$D$11/1000000</f>
        <v>1.3985901250700001</v>
      </c>
      <c r="H13" s="257">
        <f>C13*DATA!$D$5/1000000</f>
        <v>15.61824</v>
      </c>
      <c r="I13" s="257">
        <f>(C13*DATA!$D$5*DATA!$D$7)/1000000</f>
        <v>0.35141039999999996</v>
      </c>
      <c r="J13" s="255">
        <f t="shared" ca="1" si="1"/>
        <v>17.36824052507</v>
      </c>
      <c r="K13" s="253"/>
      <c r="L13" s="255">
        <f>((D13*DATA!$D$23)/1000000)+((E13*DATA!$D$24)/1000000)</f>
        <v>22.884048</v>
      </c>
      <c r="M13" s="255">
        <f t="shared" si="2"/>
        <v>22.884048</v>
      </c>
      <c r="N13" s="255">
        <f t="shared" ca="1" si="6"/>
        <v>5.5158074749299999</v>
      </c>
      <c r="O13" s="254">
        <f>1/(1+'[94]Asumsi I'!$C$3)^(KKF!A13)</f>
        <v>0.50663112117732068</v>
      </c>
      <c r="P13" s="255">
        <f t="shared" ca="1" si="7"/>
        <v>2.7944797252220321</v>
      </c>
      <c r="Q13" s="255">
        <f t="shared" ca="1" si="9"/>
        <v>-14.368565931003609</v>
      </c>
      <c r="S13" s="243" t="str">
        <f t="shared" ca="1" si="3"/>
        <v>a</v>
      </c>
      <c r="T13" s="259" t="str">
        <f t="shared" ca="1" si="10"/>
        <v/>
      </c>
      <c r="U13" s="243"/>
    </row>
    <row r="14" spans="1:21" ht="20.100000000000001" customHeight="1">
      <c r="A14" s="252">
        <f t="shared" si="4"/>
        <v>7</v>
      </c>
      <c r="B14" s="253">
        <f t="shared" si="4"/>
        <v>2029</v>
      </c>
      <c r="C14" s="254">
        <f t="shared" si="8"/>
        <v>15840</v>
      </c>
      <c r="D14" s="255">
        <f t="shared" si="5"/>
        <v>2640</v>
      </c>
      <c r="E14" s="255">
        <f t="shared" si="0"/>
        <v>13200</v>
      </c>
      <c r="F14" s="253"/>
      <c r="G14" s="257">
        <f ca="1">DATA!$D$11/1000000</f>
        <v>1.3985901250700001</v>
      </c>
      <c r="H14" s="257">
        <f>C14*DATA!$D$5/1000000</f>
        <v>15.61824</v>
      </c>
      <c r="I14" s="257">
        <f>(C14*DATA!$D$5*DATA!$D$7)/1000000</f>
        <v>0.35141039999999996</v>
      </c>
      <c r="J14" s="255">
        <f t="shared" ca="1" si="1"/>
        <v>17.36824052507</v>
      </c>
      <c r="K14" s="253"/>
      <c r="L14" s="255">
        <f>((D14*DATA!$D$23)/1000000)+((E14*DATA!$D$24)/1000000)</f>
        <v>22.884048</v>
      </c>
      <c r="M14" s="255">
        <f t="shared" si="2"/>
        <v>22.884048</v>
      </c>
      <c r="N14" s="255">
        <f t="shared" ca="1" si="6"/>
        <v>5.5158074749299999</v>
      </c>
      <c r="O14" s="254">
        <f>1/(1+'[94]Asumsi I'!$C$3)^(KKF!A14)</f>
        <v>0.45234921533689343</v>
      </c>
      <c r="P14" s="255">
        <f t="shared" ca="1" si="7"/>
        <v>2.4950711832339567</v>
      </c>
      <c r="Q14" s="255">
        <f t="shared" ca="1" si="9"/>
        <v>-11.873494747769652</v>
      </c>
      <c r="S14" s="243" t="str">
        <f t="shared" ca="1" si="3"/>
        <v>a</v>
      </c>
      <c r="T14" s="259" t="str">
        <f t="shared" ca="1" si="10"/>
        <v/>
      </c>
      <c r="U14" s="243"/>
    </row>
    <row r="15" spans="1:21" ht="20.100000000000001" customHeight="1">
      <c r="A15" s="252">
        <f t="shared" si="4"/>
        <v>8</v>
      </c>
      <c r="B15" s="253">
        <f t="shared" si="4"/>
        <v>2030</v>
      </c>
      <c r="C15" s="254">
        <f t="shared" si="8"/>
        <v>15840</v>
      </c>
      <c r="D15" s="255">
        <f t="shared" si="5"/>
        <v>2640</v>
      </c>
      <c r="E15" s="255">
        <f t="shared" si="0"/>
        <v>13200</v>
      </c>
      <c r="F15" s="253"/>
      <c r="G15" s="257">
        <f ca="1">DATA!$D$11/1000000</f>
        <v>1.3985901250700001</v>
      </c>
      <c r="H15" s="257">
        <f>C15*DATA!$D$5/1000000</f>
        <v>15.61824</v>
      </c>
      <c r="I15" s="257">
        <f>(C15*DATA!$D$5*DATA!$D$7)/1000000</f>
        <v>0.35141039999999996</v>
      </c>
      <c r="J15" s="255">
        <f t="shared" ca="1" si="1"/>
        <v>17.36824052507</v>
      </c>
      <c r="K15" s="253"/>
      <c r="L15" s="255">
        <f>((D15*DATA!$D$23)/1000000)+((E15*DATA!$D$24)/1000000)</f>
        <v>22.884048</v>
      </c>
      <c r="M15" s="255">
        <f t="shared" si="2"/>
        <v>22.884048</v>
      </c>
      <c r="N15" s="255">
        <f t="shared" ca="1" si="6"/>
        <v>5.5158074749299999</v>
      </c>
      <c r="O15" s="254">
        <f>1/(1+'[94]Asumsi I'!$C$3)^(KKF!A15)</f>
        <v>0.4038832279793691</v>
      </c>
      <c r="P15" s="255">
        <f t="shared" ca="1" si="7"/>
        <v>2.2277421278874612</v>
      </c>
      <c r="Q15" s="255">
        <f t="shared" ca="1" si="9"/>
        <v>-9.6457526198821899</v>
      </c>
      <c r="S15" s="243" t="str">
        <f t="shared" ca="1" si="3"/>
        <v>a</v>
      </c>
      <c r="T15" s="259" t="str">
        <f t="shared" ca="1" si="10"/>
        <v/>
      </c>
      <c r="U15" s="243"/>
    </row>
    <row r="16" spans="1:21" ht="20.100000000000001" customHeight="1">
      <c r="A16" s="252">
        <f t="shared" si="4"/>
        <v>9</v>
      </c>
      <c r="B16" s="253">
        <f t="shared" si="4"/>
        <v>2031</v>
      </c>
      <c r="C16" s="254">
        <f t="shared" si="8"/>
        <v>15840</v>
      </c>
      <c r="D16" s="255">
        <f t="shared" si="5"/>
        <v>2640</v>
      </c>
      <c r="E16" s="255">
        <f t="shared" si="0"/>
        <v>13200</v>
      </c>
      <c r="F16" s="253"/>
      <c r="G16" s="257">
        <f ca="1">DATA!$D$11/1000000</f>
        <v>1.3985901250700001</v>
      </c>
      <c r="H16" s="257">
        <f>C16*DATA!$D$5/1000000</f>
        <v>15.61824</v>
      </c>
      <c r="I16" s="257">
        <f>(C16*DATA!$D$5*DATA!$D$7)/1000000</f>
        <v>0.35141039999999996</v>
      </c>
      <c r="J16" s="255">
        <f t="shared" ca="1" si="1"/>
        <v>17.36824052507</v>
      </c>
      <c r="K16" s="253"/>
      <c r="L16" s="255">
        <f>((D16*DATA!$D$23)/1000000)+((E16*DATA!$D$24)/1000000)</f>
        <v>22.884048</v>
      </c>
      <c r="M16" s="255">
        <f t="shared" si="2"/>
        <v>22.884048</v>
      </c>
      <c r="N16" s="255">
        <f t="shared" ca="1" si="6"/>
        <v>5.5158074749299999</v>
      </c>
      <c r="O16" s="254">
        <f>1/(1+'[94]Asumsi I'!$C$3)^(KKF!A16)</f>
        <v>0.36061002498157957</v>
      </c>
      <c r="P16" s="255">
        <f t="shared" ca="1" si="7"/>
        <v>1.9890554713280906</v>
      </c>
      <c r="Q16" s="255">
        <f t="shared" ca="1" si="9"/>
        <v>-7.6566971485540991</v>
      </c>
      <c r="S16" s="243" t="str">
        <f t="shared" ca="1" si="3"/>
        <v>a</v>
      </c>
      <c r="T16" s="259" t="str">
        <f t="shared" ca="1" si="10"/>
        <v/>
      </c>
      <c r="U16" s="243"/>
    </row>
    <row r="17" spans="1:21" ht="20.100000000000001" customHeight="1">
      <c r="A17" s="252">
        <f t="shared" si="4"/>
        <v>10</v>
      </c>
      <c r="B17" s="253">
        <f t="shared" si="4"/>
        <v>2032</v>
      </c>
      <c r="C17" s="254">
        <f t="shared" si="8"/>
        <v>15840</v>
      </c>
      <c r="D17" s="255">
        <f t="shared" si="5"/>
        <v>2640</v>
      </c>
      <c r="E17" s="255">
        <f t="shared" si="0"/>
        <v>13200</v>
      </c>
      <c r="F17" s="253"/>
      <c r="G17" s="257">
        <f ca="1">DATA!$D$11/1000000</f>
        <v>1.3985901250700001</v>
      </c>
      <c r="H17" s="257">
        <f>C17*DATA!$D$5/1000000</f>
        <v>15.61824</v>
      </c>
      <c r="I17" s="257">
        <f>(C17*DATA!$D$5*DATA!$D$7)/1000000</f>
        <v>0.35141039999999996</v>
      </c>
      <c r="J17" s="255">
        <f t="shared" ca="1" si="1"/>
        <v>17.36824052507</v>
      </c>
      <c r="K17" s="253"/>
      <c r="L17" s="255">
        <f>((D17*DATA!$D$23)/1000000)+((E17*DATA!$D$24)/1000000)</f>
        <v>22.884048</v>
      </c>
      <c r="M17" s="255">
        <f t="shared" si="2"/>
        <v>22.884048</v>
      </c>
      <c r="N17" s="255">
        <f t="shared" ca="1" si="6"/>
        <v>5.5158074749299999</v>
      </c>
      <c r="O17" s="254">
        <f>1/(1+'[94]Asumsi I'!$C$3)^(KKF!A17)</f>
        <v>0.32197323659069599</v>
      </c>
      <c r="P17" s="255">
        <f t="shared" ca="1" si="7"/>
        <v>1.7759423851143663</v>
      </c>
      <c r="Q17" s="255">
        <f t="shared" ca="1" si="9"/>
        <v>-5.8807547634397324</v>
      </c>
      <c r="S17" s="243" t="str">
        <f t="shared" ca="1" si="3"/>
        <v>a</v>
      </c>
      <c r="T17" s="259" t="str">
        <f t="shared" ca="1" si="10"/>
        <v/>
      </c>
      <c r="U17" s="243"/>
    </row>
    <row r="18" spans="1:21" ht="20.100000000000001" customHeight="1">
      <c r="A18" s="252">
        <f t="shared" si="4"/>
        <v>11</v>
      </c>
      <c r="B18" s="253">
        <f t="shared" si="4"/>
        <v>2033</v>
      </c>
      <c r="C18" s="254">
        <f t="shared" si="8"/>
        <v>15840</v>
      </c>
      <c r="D18" s="255">
        <f t="shared" si="5"/>
        <v>2640</v>
      </c>
      <c r="E18" s="255">
        <f t="shared" si="0"/>
        <v>13200</v>
      </c>
      <c r="F18" s="253"/>
      <c r="G18" s="257">
        <f ca="1">DATA!$D$11/1000000</f>
        <v>1.3985901250700001</v>
      </c>
      <c r="H18" s="257">
        <f>C18*DATA!$D$5/1000000</f>
        <v>15.61824</v>
      </c>
      <c r="I18" s="257">
        <f>(C18*DATA!$D$5*DATA!$D$7)/1000000</f>
        <v>0.35141039999999996</v>
      </c>
      <c r="J18" s="255">
        <f t="shared" ca="1" si="1"/>
        <v>17.36824052507</v>
      </c>
      <c r="K18" s="253"/>
      <c r="L18" s="255">
        <f>((D18*DATA!$D$23)/1000000)+((E18*DATA!$D$24)/1000000)</f>
        <v>22.884048</v>
      </c>
      <c r="M18" s="255">
        <f t="shared" si="2"/>
        <v>22.884048</v>
      </c>
      <c r="N18" s="255">
        <f t="shared" ca="1" si="6"/>
        <v>5.5158074749299999</v>
      </c>
      <c r="O18" s="254">
        <f>1/(1+'[94]Asumsi I'!$C$3)^(KKF!A18)</f>
        <v>0.28747610409883567</v>
      </c>
      <c r="P18" s="255">
        <f t="shared" ca="1" si="7"/>
        <v>1.5856628438521125</v>
      </c>
      <c r="Q18" s="255">
        <f t="shared" ca="1" si="9"/>
        <v>-4.2950919195876196</v>
      </c>
      <c r="S18" s="243" t="str">
        <f t="shared" ca="1" si="3"/>
        <v>a</v>
      </c>
      <c r="T18" s="259" t="str">
        <f t="shared" ca="1" si="10"/>
        <v/>
      </c>
      <c r="U18" s="243"/>
    </row>
    <row r="19" spans="1:21" ht="20.100000000000001" customHeight="1">
      <c r="A19" s="252">
        <f t="shared" si="4"/>
        <v>12</v>
      </c>
      <c r="B19" s="253">
        <f t="shared" si="4"/>
        <v>2034</v>
      </c>
      <c r="C19" s="254">
        <f t="shared" si="8"/>
        <v>15840</v>
      </c>
      <c r="D19" s="255">
        <f t="shared" si="5"/>
        <v>2640</v>
      </c>
      <c r="E19" s="255">
        <f t="shared" si="0"/>
        <v>13200</v>
      </c>
      <c r="F19" s="253"/>
      <c r="G19" s="257">
        <f ca="1">DATA!$D$11/1000000</f>
        <v>1.3985901250700001</v>
      </c>
      <c r="H19" s="257">
        <f>C19*DATA!$D$5/1000000</f>
        <v>15.61824</v>
      </c>
      <c r="I19" s="257">
        <f>(C19*DATA!$D$5*DATA!$D$7)/1000000</f>
        <v>0.35141039999999996</v>
      </c>
      <c r="J19" s="255">
        <f t="shared" ca="1" si="1"/>
        <v>17.36824052507</v>
      </c>
      <c r="K19" s="253"/>
      <c r="L19" s="255">
        <f>((D19*DATA!$D$23)/1000000)+((E19*DATA!$D$24)/1000000)</f>
        <v>22.884048</v>
      </c>
      <c r="M19" s="255">
        <f t="shared" si="2"/>
        <v>22.884048</v>
      </c>
      <c r="N19" s="255">
        <f t="shared" ca="1" si="6"/>
        <v>5.5158074749299999</v>
      </c>
      <c r="O19" s="254">
        <f>1/(1+'[94]Asumsi I'!$C$3)^(KKF!A19)</f>
        <v>0.25667509294538904</v>
      </c>
      <c r="P19" s="255">
        <f t="shared" ca="1" si="7"/>
        <v>1.4157703962965293</v>
      </c>
      <c r="Q19" s="255">
        <f t="shared" ca="1" si="9"/>
        <v>-2.8793215232910905</v>
      </c>
      <c r="S19" s="243" t="str">
        <f t="shared" ca="1" si="3"/>
        <v>a</v>
      </c>
      <c r="T19" s="259" t="str">
        <f t="shared" ca="1" si="10"/>
        <v/>
      </c>
      <c r="U19" s="243"/>
    </row>
    <row r="20" spans="1:21" ht="20.100000000000001" customHeight="1">
      <c r="A20" s="252">
        <f t="shared" si="4"/>
        <v>13</v>
      </c>
      <c r="B20" s="253">
        <f t="shared" si="4"/>
        <v>2035</v>
      </c>
      <c r="C20" s="254">
        <f t="shared" si="8"/>
        <v>15840</v>
      </c>
      <c r="D20" s="255">
        <f t="shared" si="5"/>
        <v>2640</v>
      </c>
      <c r="E20" s="255">
        <f t="shared" si="0"/>
        <v>13200</v>
      </c>
      <c r="F20" s="253"/>
      <c r="G20" s="257">
        <f ca="1">DATA!$D$11/1000000</f>
        <v>1.3985901250700001</v>
      </c>
      <c r="H20" s="257">
        <f>C20*DATA!$D$5/1000000</f>
        <v>15.61824</v>
      </c>
      <c r="I20" s="257">
        <f>(C20*DATA!$D$5*DATA!$D$7)/1000000</f>
        <v>0.35141039999999996</v>
      </c>
      <c r="J20" s="255">
        <f t="shared" ca="1" si="1"/>
        <v>17.36824052507</v>
      </c>
      <c r="K20" s="253"/>
      <c r="L20" s="255">
        <f>((D20*DATA!$D$23)/1000000)+((E20*DATA!$D$24)/1000000)</f>
        <v>22.884048</v>
      </c>
      <c r="M20" s="255">
        <f t="shared" si="2"/>
        <v>22.884048</v>
      </c>
      <c r="N20" s="255">
        <f t="shared" ca="1" si="6"/>
        <v>5.5158074749299999</v>
      </c>
      <c r="O20" s="254">
        <f>1/(1+'[94]Asumsi I'!$C$3)^(KKF!A20)</f>
        <v>0.22917419012981158</v>
      </c>
      <c r="P20" s="255">
        <f t="shared" ca="1" si="7"/>
        <v>1.2640807109790437</v>
      </c>
      <c r="Q20" s="255">
        <f t="shared" ca="1" si="9"/>
        <v>-1.6152408123120467</v>
      </c>
      <c r="S20" s="243" t="str">
        <f t="shared" ca="1" si="3"/>
        <v>a</v>
      </c>
      <c r="T20" s="259" t="str">
        <f t="shared" ca="1" si="10"/>
        <v/>
      </c>
      <c r="U20" s="243"/>
    </row>
    <row r="21" spans="1:21" ht="20.100000000000001" customHeight="1">
      <c r="A21" s="252">
        <f t="shared" si="4"/>
        <v>14</v>
      </c>
      <c r="B21" s="253">
        <f t="shared" si="4"/>
        <v>2036</v>
      </c>
      <c r="C21" s="254">
        <f t="shared" si="8"/>
        <v>15840</v>
      </c>
      <c r="D21" s="255">
        <f t="shared" si="5"/>
        <v>2640</v>
      </c>
      <c r="E21" s="255">
        <f t="shared" si="0"/>
        <v>13200</v>
      </c>
      <c r="F21" s="253"/>
      <c r="G21" s="257">
        <f ca="1">DATA!$D$11/1000000</f>
        <v>1.3985901250700001</v>
      </c>
      <c r="H21" s="257">
        <f>C21*DATA!$D$5/1000000</f>
        <v>15.61824</v>
      </c>
      <c r="I21" s="257">
        <f>(C21*DATA!$D$5*DATA!$D$7)/1000000</f>
        <v>0.35141039999999996</v>
      </c>
      <c r="J21" s="255">
        <f t="shared" ca="1" si="1"/>
        <v>17.36824052507</v>
      </c>
      <c r="K21" s="253"/>
      <c r="L21" s="255">
        <f>((D21*DATA!$D$23)/1000000)+((E21*DATA!$D$24)/1000000)</f>
        <v>22.884048</v>
      </c>
      <c r="M21" s="255">
        <f t="shared" si="2"/>
        <v>22.884048</v>
      </c>
      <c r="N21" s="255">
        <f t="shared" ca="1" si="6"/>
        <v>5.5158074749299999</v>
      </c>
      <c r="O21" s="254">
        <f>1/(1+'[94]Asumsi I'!$C$3)^(KKF!A21)</f>
        <v>0.20461981261590317</v>
      </c>
      <c r="P21" s="255">
        <f t="shared" ca="1" si="7"/>
        <v>1.1286434919455746</v>
      </c>
      <c r="Q21" s="255">
        <f t="shared" ca="1" si="9"/>
        <v>-0.48659732036647219</v>
      </c>
      <c r="S21" s="243" t="str">
        <f t="shared" ca="1" si="3"/>
        <v>a</v>
      </c>
      <c r="T21" s="259" t="str">
        <f t="shared" ca="1" si="10"/>
        <v/>
      </c>
      <c r="U21" s="243"/>
    </row>
    <row r="22" spans="1:21" ht="20.100000000000001" customHeight="1">
      <c r="A22" s="252">
        <f t="shared" si="4"/>
        <v>15</v>
      </c>
      <c r="B22" s="253">
        <f t="shared" si="4"/>
        <v>2037</v>
      </c>
      <c r="C22" s="254">
        <f t="shared" si="8"/>
        <v>15840</v>
      </c>
      <c r="D22" s="255">
        <f t="shared" si="5"/>
        <v>2640</v>
      </c>
      <c r="E22" s="255">
        <f t="shared" si="0"/>
        <v>13200</v>
      </c>
      <c r="F22" s="253"/>
      <c r="G22" s="257">
        <f ca="1">DATA!$D$11/1000000</f>
        <v>1.3985901250700001</v>
      </c>
      <c r="H22" s="257">
        <f>C22*DATA!$D$5/1000000</f>
        <v>15.61824</v>
      </c>
      <c r="I22" s="257">
        <f>(C22*DATA!$D$5*DATA!$D$7)/1000000</f>
        <v>0.35141039999999996</v>
      </c>
      <c r="J22" s="255">
        <f t="shared" ca="1" si="1"/>
        <v>17.36824052507</v>
      </c>
      <c r="K22" s="253"/>
      <c r="L22" s="255">
        <f>((D22*DATA!$D$23)/1000000)+((E22*DATA!$D$24)/1000000)</f>
        <v>22.884048</v>
      </c>
      <c r="M22" s="255">
        <f t="shared" si="2"/>
        <v>22.884048</v>
      </c>
      <c r="N22" s="255">
        <f t="shared" ca="1" si="6"/>
        <v>5.5158074749299999</v>
      </c>
      <c r="O22" s="254">
        <f>1/(1+'[94]Asumsi I'!$C$3)^(KKF!A22)</f>
        <v>0.18269626126419927</v>
      </c>
      <c r="P22" s="255">
        <f t="shared" ca="1" si="7"/>
        <v>1.0077174035228345</v>
      </c>
      <c r="Q22" s="255">
        <f t="shared" ca="1" si="9"/>
        <v>0.52112008315636227</v>
      </c>
      <c r="S22" s="243" t="str">
        <f t="shared" ca="1" si="3"/>
        <v/>
      </c>
      <c r="T22" s="259">
        <f t="shared" ca="1" si="10"/>
        <v>14.905522430664066</v>
      </c>
      <c r="U22" s="243"/>
    </row>
    <row r="23" spans="1:21" ht="20.100000000000001" customHeight="1">
      <c r="A23" s="252">
        <f t="shared" si="4"/>
        <v>16</v>
      </c>
      <c r="B23" s="253">
        <f t="shared" si="4"/>
        <v>2038</v>
      </c>
      <c r="C23" s="254">
        <f t="shared" si="8"/>
        <v>15840</v>
      </c>
      <c r="D23" s="255">
        <f t="shared" si="5"/>
        <v>2640</v>
      </c>
      <c r="E23" s="255">
        <f t="shared" si="0"/>
        <v>13200</v>
      </c>
      <c r="F23" s="253"/>
      <c r="G23" s="257">
        <f ca="1">DATA!$D$11/1000000</f>
        <v>1.3985901250700001</v>
      </c>
      <c r="H23" s="257">
        <f>C23*DATA!$D$5/1000000</f>
        <v>15.61824</v>
      </c>
      <c r="I23" s="257">
        <f>(C23*DATA!$D$5*DATA!$D$7)/1000000</f>
        <v>0.35141039999999996</v>
      </c>
      <c r="J23" s="255">
        <f t="shared" ca="1" si="1"/>
        <v>17.36824052507</v>
      </c>
      <c r="K23" s="253"/>
      <c r="L23" s="255">
        <f>((D23*DATA!$D$23)/1000000)+((E23*DATA!$D$24)/1000000)</f>
        <v>22.884048</v>
      </c>
      <c r="M23" s="255">
        <f t="shared" si="2"/>
        <v>22.884048</v>
      </c>
      <c r="N23" s="255">
        <f t="shared" ca="1" si="6"/>
        <v>5.5158074749299999</v>
      </c>
      <c r="O23" s="254">
        <f>1/(1+'[94]Asumsi I'!$C$3)^(KKF!A23)</f>
        <v>0.16312166184303503</v>
      </c>
      <c r="P23" s="255">
        <f t="shared" ca="1" si="7"/>
        <v>0.89974768171681641</v>
      </c>
      <c r="Q23" s="255">
        <f t="shared" ca="1" si="9"/>
        <v>1.4208677648731787</v>
      </c>
      <c r="S23" s="243" t="str">
        <f t="shared" ca="1" si="3"/>
        <v/>
      </c>
      <c r="T23" s="259">
        <f t="shared" ca="1" si="10"/>
        <v>15.742400768821032</v>
      </c>
      <c r="U23" s="243"/>
    </row>
    <row r="24" spans="1:21" ht="20.100000000000001" customHeight="1">
      <c r="A24" s="252">
        <f t="shared" si="4"/>
        <v>17</v>
      </c>
      <c r="B24" s="253">
        <f t="shared" si="4"/>
        <v>2039</v>
      </c>
      <c r="C24" s="254">
        <f t="shared" si="8"/>
        <v>15840</v>
      </c>
      <c r="D24" s="255">
        <f t="shared" si="5"/>
        <v>2640</v>
      </c>
      <c r="E24" s="255">
        <f t="shared" si="0"/>
        <v>13200</v>
      </c>
      <c r="F24" s="253"/>
      <c r="G24" s="257">
        <f ca="1">DATA!$D$11/1000000</f>
        <v>1.3985901250700001</v>
      </c>
      <c r="H24" s="257">
        <f>C24*DATA!$D$5/1000000</f>
        <v>15.61824</v>
      </c>
      <c r="I24" s="257">
        <f>(C24*DATA!$D$5*DATA!$D$7)/1000000</f>
        <v>0.35141039999999996</v>
      </c>
      <c r="J24" s="255">
        <f t="shared" ca="1" si="1"/>
        <v>17.36824052507</v>
      </c>
      <c r="K24" s="253"/>
      <c r="L24" s="255">
        <f>((D24*DATA!$D$23)/1000000)+((E24*DATA!$D$24)/1000000)</f>
        <v>22.884048</v>
      </c>
      <c r="M24" s="255">
        <f t="shared" si="2"/>
        <v>22.884048</v>
      </c>
      <c r="N24" s="255">
        <f t="shared" ca="1" si="6"/>
        <v>5.5158074749299999</v>
      </c>
      <c r="O24" s="254">
        <f>1/(1+'[94]Asumsi I'!$C$3)^(KKF!A24)</f>
        <v>0.14564434093128129</v>
      </c>
      <c r="P24" s="255">
        <f t="shared" ca="1" si="7"/>
        <v>0.80334614439001462</v>
      </c>
      <c r="Q24" s="255">
        <f t="shared" ca="1" si="9"/>
        <v>2.2242139092631934</v>
      </c>
      <c r="S24" s="243" t="str">
        <f t="shared" ca="1" si="3"/>
        <v/>
      </c>
      <c r="T24" s="259" t="str">
        <f t="shared" ca="1" si="10"/>
        <v/>
      </c>
      <c r="U24" s="243"/>
    </row>
    <row r="25" spans="1:21" ht="20.100000000000001" customHeight="1">
      <c r="A25" s="252">
        <f t="shared" ref="A25:B32" si="11">A24+1</f>
        <v>18</v>
      </c>
      <c r="B25" s="253">
        <f t="shared" si="11"/>
        <v>2040</v>
      </c>
      <c r="C25" s="254">
        <f t="shared" si="8"/>
        <v>15840</v>
      </c>
      <c r="D25" s="255">
        <f t="shared" si="5"/>
        <v>2640</v>
      </c>
      <c r="E25" s="255">
        <f t="shared" si="0"/>
        <v>13200</v>
      </c>
      <c r="F25" s="253"/>
      <c r="G25" s="257">
        <f ca="1">DATA!$D$11/1000000</f>
        <v>1.3985901250700001</v>
      </c>
      <c r="H25" s="257">
        <f>C25*DATA!$D$5/1000000</f>
        <v>15.61824</v>
      </c>
      <c r="I25" s="257">
        <f>(C25*DATA!$D$5*DATA!$D$7)/1000000</f>
        <v>0.35141039999999996</v>
      </c>
      <c r="J25" s="255">
        <f t="shared" ca="1" si="1"/>
        <v>17.36824052507</v>
      </c>
      <c r="K25" s="253"/>
      <c r="L25" s="255">
        <f>((D25*DATA!$D$23)/1000000)+((E25*DATA!$D$24)/1000000)</f>
        <v>22.884048</v>
      </c>
      <c r="M25" s="255">
        <f t="shared" si="2"/>
        <v>22.884048</v>
      </c>
      <c r="N25" s="255">
        <f t="shared" ca="1" si="6"/>
        <v>5.5158074749299999</v>
      </c>
      <c r="O25" s="254">
        <f>1/(1+'[94]Asumsi I'!$C$3)^(KKF!A25)</f>
        <v>0.13003959011721541</v>
      </c>
      <c r="P25" s="255">
        <f t="shared" ca="1" si="7"/>
        <v>0.71727334320537017</v>
      </c>
      <c r="Q25" s="255">
        <f t="shared" ca="1" si="9"/>
        <v>2.9414872524685638</v>
      </c>
      <c r="S25" s="243" t="str">
        <f t="shared" ca="1" si="3"/>
        <v/>
      </c>
      <c r="T25" s="259" t="str">
        <f t="shared" ca="1" si="10"/>
        <v/>
      </c>
      <c r="U25" s="243"/>
    </row>
    <row r="26" spans="1:21" ht="20.100000000000001" customHeight="1">
      <c r="A26" s="252">
        <f t="shared" si="11"/>
        <v>19</v>
      </c>
      <c r="B26" s="253">
        <f t="shared" si="11"/>
        <v>2041</v>
      </c>
      <c r="C26" s="254">
        <f t="shared" si="8"/>
        <v>15840</v>
      </c>
      <c r="D26" s="255">
        <f t="shared" si="5"/>
        <v>2640</v>
      </c>
      <c r="E26" s="255">
        <f t="shared" si="0"/>
        <v>13200</v>
      </c>
      <c r="F26" s="253"/>
      <c r="G26" s="257">
        <f ca="1">DATA!$D$11/1000000</f>
        <v>1.3985901250700001</v>
      </c>
      <c r="H26" s="257">
        <f>C26*DATA!$D$5/1000000</f>
        <v>15.61824</v>
      </c>
      <c r="I26" s="257">
        <f>(C26*DATA!$D$5*DATA!$D$7)/1000000</f>
        <v>0.35141039999999996</v>
      </c>
      <c r="J26" s="255">
        <f t="shared" ca="1" si="1"/>
        <v>17.36824052507</v>
      </c>
      <c r="K26" s="253"/>
      <c r="L26" s="255">
        <f>((D26*DATA!$D$23)/1000000)+((E26*DATA!$D$24)/1000000)</f>
        <v>22.884048</v>
      </c>
      <c r="M26" s="255">
        <f t="shared" si="2"/>
        <v>22.884048</v>
      </c>
      <c r="N26" s="255">
        <f t="shared" ca="1" si="6"/>
        <v>5.5158074749299999</v>
      </c>
      <c r="O26" s="254">
        <f>1/(1+'[94]Asumsi I'!$C$3)^(KKF!A26)</f>
        <v>0.1161067768903709</v>
      </c>
      <c r="P26" s="255">
        <f t="shared" ca="1" si="7"/>
        <v>0.6404226278619376</v>
      </c>
      <c r="Q26" s="255">
        <f t="shared" ca="1" si="9"/>
        <v>3.5819098803305014</v>
      </c>
      <c r="S26" s="243" t="str">
        <f t="shared" ca="1" si="3"/>
        <v/>
      </c>
      <c r="T26" s="259" t="str">
        <f t="shared" ca="1" si="10"/>
        <v/>
      </c>
      <c r="U26" s="243"/>
    </row>
    <row r="27" spans="1:21" ht="20.100000000000001" customHeight="1">
      <c r="A27" s="252">
        <f t="shared" si="11"/>
        <v>20</v>
      </c>
      <c r="B27" s="253">
        <f t="shared" si="11"/>
        <v>2042</v>
      </c>
      <c r="C27" s="254">
        <f t="shared" si="8"/>
        <v>15840</v>
      </c>
      <c r="D27" s="255">
        <f t="shared" si="5"/>
        <v>2640</v>
      </c>
      <c r="E27" s="255">
        <f t="shared" si="0"/>
        <v>13200</v>
      </c>
      <c r="F27" s="253"/>
      <c r="G27" s="257">
        <f ca="1">DATA!$D$11/1000000</f>
        <v>1.3985901250700001</v>
      </c>
      <c r="H27" s="257">
        <f>C27*DATA!$D$5/1000000</f>
        <v>15.61824</v>
      </c>
      <c r="I27" s="257">
        <f>(C27*DATA!$D$5*DATA!$D$7)/1000000</f>
        <v>0.35141039999999996</v>
      </c>
      <c r="J27" s="255">
        <f t="shared" ca="1" si="1"/>
        <v>17.36824052507</v>
      </c>
      <c r="K27" s="253"/>
      <c r="L27" s="255">
        <f>((D27*DATA!$D$23)/1000000)+((E27*DATA!$D$24)/1000000)</f>
        <v>22.884048</v>
      </c>
      <c r="M27" s="255">
        <f t="shared" si="2"/>
        <v>22.884048</v>
      </c>
      <c r="N27" s="255">
        <f t="shared" ca="1" si="6"/>
        <v>5.5158074749299999</v>
      </c>
      <c r="O27" s="254">
        <f>1/(1+'[94]Asumsi I'!$C$3)^(KKF!A27)</f>
        <v>0.1036667650806883</v>
      </c>
      <c r="P27" s="255">
        <f t="shared" ca="1" si="7"/>
        <v>0.57180591773387279</v>
      </c>
      <c r="Q27" s="255">
        <f t="shared" ca="1" si="9"/>
        <v>4.1537157980643737</v>
      </c>
      <c r="S27" s="243" t="str">
        <f t="shared" ca="1" si="3"/>
        <v/>
      </c>
      <c r="T27" s="259" t="str">
        <f t="shared" ca="1" si="10"/>
        <v/>
      </c>
      <c r="U27" s="243"/>
    </row>
    <row r="28" spans="1:21" ht="20.100000000000001" customHeight="1">
      <c r="A28" s="252">
        <f t="shared" si="11"/>
        <v>21</v>
      </c>
      <c r="B28" s="253">
        <f t="shared" si="11"/>
        <v>2043</v>
      </c>
      <c r="C28" s="254">
        <f t="shared" si="8"/>
        <v>15840</v>
      </c>
      <c r="D28" s="255">
        <f t="shared" si="5"/>
        <v>2640</v>
      </c>
      <c r="E28" s="255">
        <f t="shared" si="0"/>
        <v>13200</v>
      </c>
      <c r="F28" s="253"/>
      <c r="G28" s="257">
        <f ca="1">DATA!$D$11/1000000</f>
        <v>1.3985901250700001</v>
      </c>
      <c r="H28" s="257">
        <f>C28*DATA!$D$5/1000000</f>
        <v>15.61824</v>
      </c>
      <c r="I28" s="257">
        <f>(C28*DATA!$D$5*DATA!$D$7)/1000000</f>
        <v>0.35141039999999996</v>
      </c>
      <c r="J28" s="255">
        <f t="shared" ca="1" si="1"/>
        <v>17.36824052507</v>
      </c>
      <c r="K28" s="253"/>
      <c r="L28" s="255">
        <f>((D28*DATA!$D$23)/1000000)+((E28*DATA!$D$24)/1000000)</f>
        <v>22.884048</v>
      </c>
      <c r="M28" s="255">
        <f t="shared" si="2"/>
        <v>22.884048</v>
      </c>
      <c r="N28" s="255">
        <f t="shared" ca="1" si="6"/>
        <v>5.5158074749299999</v>
      </c>
      <c r="O28" s="254">
        <f>1/(1+'[94]Asumsi I'!$C$3)^(KKF!A28)</f>
        <v>9.2559611679185971E-2</v>
      </c>
      <c r="P28" s="255">
        <f t="shared" ca="1" si="7"/>
        <v>0.51054099797667207</v>
      </c>
      <c r="Q28" s="255">
        <f t="shared" ca="1" si="9"/>
        <v>4.6642567960410455</v>
      </c>
      <c r="S28" s="243" t="str">
        <f t="shared" ca="1" si="3"/>
        <v/>
      </c>
      <c r="T28" s="259" t="str">
        <f t="shared" ca="1" si="10"/>
        <v/>
      </c>
      <c r="U28" s="243"/>
    </row>
    <row r="29" spans="1:21" ht="20.100000000000001" customHeight="1">
      <c r="A29" s="252">
        <f t="shared" si="11"/>
        <v>22</v>
      </c>
      <c r="B29" s="253">
        <f t="shared" si="11"/>
        <v>2044</v>
      </c>
      <c r="C29" s="254">
        <f t="shared" si="8"/>
        <v>15840</v>
      </c>
      <c r="D29" s="255">
        <f t="shared" si="5"/>
        <v>2640</v>
      </c>
      <c r="E29" s="255">
        <f t="shared" si="0"/>
        <v>13200</v>
      </c>
      <c r="F29" s="253"/>
      <c r="G29" s="257">
        <f ca="1">DATA!$D$11/1000000</f>
        <v>1.3985901250700001</v>
      </c>
      <c r="H29" s="257">
        <f>C29*DATA!$D$5/1000000</f>
        <v>15.61824</v>
      </c>
      <c r="I29" s="257">
        <f>(C29*DATA!$D$5*DATA!$D$7)/1000000</f>
        <v>0.35141039999999996</v>
      </c>
      <c r="J29" s="255">
        <f t="shared" ca="1" si="1"/>
        <v>17.36824052507</v>
      </c>
      <c r="K29" s="253"/>
      <c r="L29" s="255">
        <f>((D29*DATA!$D$23)/1000000)+((E29*DATA!$D$24)/1000000)</f>
        <v>22.884048</v>
      </c>
      <c r="M29" s="255">
        <f t="shared" si="2"/>
        <v>22.884048</v>
      </c>
      <c r="N29" s="255">
        <f t="shared" ca="1" si="6"/>
        <v>5.5158074749299999</v>
      </c>
      <c r="O29" s="254">
        <f>1/(1+'[94]Asumsi I'!$C$3)^(KKF!A29)</f>
        <v>8.2642510427844609E-2</v>
      </c>
      <c r="P29" s="255">
        <f t="shared" ca="1" si="7"/>
        <v>0.45584017676488575</v>
      </c>
      <c r="Q29" s="255">
        <f t="shared" ca="1" si="9"/>
        <v>5.1200969728059311</v>
      </c>
      <c r="S29" s="243" t="str">
        <f t="shared" ca="1" si="3"/>
        <v/>
      </c>
      <c r="T29" s="259" t="str">
        <f t="shared" ca="1" si="10"/>
        <v/>
      </c>
      <c r="U29" s="243"/>
    </row>
    <row r="30" spans="1:21" ht="20.100000000000001" customHeight="1">
      <c r="A30" s="252">
        <f t="shared" si="11"/>
        <v>23</v>
      </c>
      <c r="B30" s="253">
        <f t="shared" si="11"/>
        <v>2045</v>
      </c>
      <c r="C30" s="254">
        <f t="shared" si="8"/>
        <v>15840</v>
      </c>
      <c r="D30" s="255">
        <f t="shared" si="5"/>
        <v>2640</v>
      </c>
      <c r="E30" s="255">
        <f t="shared" si="0"/>
        <v>13200</v>
      </c>
      <c r="F30" s="253"/>
      <c r="G30" s="257">
        <f ca="1">DATA!$D$11/1000000</f>
        <v>1.3985901250700001</v>
      </c>
      <c r="H30" s="257">
        <f>C30*DATA!$D$5/1000000</f>
        <v>15.61824</v>
      </c>
      <c r="I30" s="257">
        <f>(C30*DATA!$D$5*DATA!$D$7)/1000000</f>
        <v>0.35141039999999996</v>
      </c>
      <c r="J30" s="255">
        <f t="shared" ca="1" si="1"/>
        <v>17.36824052507</v>
      </c>
      <c r="K30" s="253"/>
      <c r="L30" s="255">
        <f>((D30*DATA!$D$23)/1000000)+((E30*DATA!$D$24)/1000000)</f>
        <v>22.884048</v>
      </c>
      <c r="M30" s="255">
        <f t="shared" si="2"/>
        <v>22.884048</v>
      </c>
      <c r="N30" s="255">
        <f t="shared" ca="1" si="6"/>
        <v>5.5158074749299999</v>
      </c>
      <c r="O30" s="254">
        <f>1/(1+'[94]Asumsi I'!$C$3)^(KKF!A30)</f>
        <v>7.3787955739146982E-2</v>
      </c>
      <c r="P30" s="255">
        <f t="shared" ca="1" si="7"/>
        <v>0.40700015782579091</v>
      </c>
      <c r="Q30" s="255">
        <f t="shared" ca="1" si="9"/>
        <v>5.5270971306317218</v>
      </c>
      <c r="S30" s="243" t="str">
        <f t="shared" ca="1" si="3"/>
        <v/>
      </c>
      <c r="T30" s="259" t="str">
        <f t="shared" ca="1" si="10"/>
        <v/>
      </c>
      <c r="U30" s="243"/>
    </row>
    <row r="31" spans="1:21" ht="20.100000000000001" customHeight="1">
      <c r="A31" s="252">
        <f t="shared" si="11"/>
        <v>24</v>
      </c>
      <c r="B31" s="253">
        <f t="shared" si="11"/>
        <v>2046</v>
      </c>
      <c r="C31" s="254">
        <f t="shared" si="8"/>
        <v>15840</v>
      </c>
      <c r="D31" s="255">
        <f t="shared" si="5"/>
        <v>2640</v>
      </c>
      <c r="E31" s="255">
        <f t="shared" si="0"/>
        <v>13200</v>
      </c>
      <c r="F31" s="253"/>
      <c r="G31" s="257">
        <f ca="1">DATA!$D$11/1000000</f>
        <v>1.3985901250700001</v>
      </c>
      <c r="H31" s="257">
        <f>C31*DATA!$D$5/1000000</f>
        <v>15.61824</v>
      </c>
      <c r="I31" s="257">
        <f>(C31*DATA!$D$5*DATA!$D$7)/1000000</f>
        <v>0.35141039999999996</v>
      </c>
      <c r="J31" s="255">
        <f t="shared" ca="1" si="1"/>
        <v>17.36824052507</v>
      </c>
      <c r="K31" s="253"/>
      <c r="L31" s="255">
        <f>((D31*DATA!$D$23)/1000000)+((E31*DATA!$D$24)/1000000)</f>
        <v>22.884048</v>
      </c>
      <c r="M31" s="255">
        <f t="shared" si="2"/>
        <v>22.884048</v>
      </c>
      <c r="N31" s="255">
        <f t="shared" ca="1" si="6"/>
        <v>5.5158074749299999</v>
      </c>
      <c r="O31" s="254">
        <f>1/(1+'[94]Asumsi I'!$C$3)^(KKF!A31)</f>
        <v>6.5882103338524081E-2</v>
      </c>
      <c r="P31" s="255">
        <f t="shared" ca="1" si="7"/>
        <v>0.36339299805874181</v>
      </c>
      <c r="Q31" s="255">
        <f ca="1">Q30+P31</f>
        <v>5.8904901286904634</v>
      </c>
      <c r="S31" s="243" t="str">
        <f t="shared" ca="1" si="3"/>
        <v/>
      </c>
      <c r="T31" s="259" t="str">
        <f t="shared" ca="1" si="10"/>
        <v/>
      </c>
      <c r="U31" s="243"/>
    </row>
    <row r="32" spans="1:21" ht="20.100000000000001" customHeight="1">
      <c r="A32" s="252">
        <f t="shared" si="11"/>
        <v>25</v>
      </c>
      <c r="B32" s="253">
        <f>B30+1</f>
        <v>2046</v>
      </c>
      <c r="C32" s="254">
        <f t="shared" si="8"/>
        <v>15840</v>
      </c>
      <c r="D32" s="255">
        <f t="shared" si="5"/>
        <v>2640</v>
      </c>
      <c r="E32" s="255">
        <f t="shared" si="0"/>
        <v>13200</v>
      </c>
      <c r="F32" s="253"/>
      <c r="G32" s="257">
        <f ca="1">DATA!$D$11/1000000</f>
        <v>1.3985901250700001</v>
      </c>
      <c r="H32" s="257">
        <f>C32*DATA!$D$5/1000000</f>
        <v>15.61824</v>
      </c>
      <c r="I32" s="257">
        <f>(C32*DATA!$D$5*DATA!$D$7)/1000000</f>
        <v>0.35141039999999996</v>
      </c>
      <c r="J32" s="255">
        <f t="shared" ca="1" si="1"/>
        <v>17.36824052507</v>
      </c>
      <c r="K32" s="253"/>
      <c r="L32" s="255">
        <f>((D32*DATA!$D$23)/1000000)+((E32*DATA!$D$24)/1000000)</f>
        <v>22.884048</v>
      </c>
      <c r="M32" s="255">
        <f t="shared" si="2"/>
        <v>22.884048</v>
      </c>
      <c r="N32" s="255">
        <f t="shared" ca="1" si="6"/>
        <v>5.5158074749299999</v>
      </c>
      <c r="O32" s="254">
        <f>1/(1+'[94]Asumsi I'!$C$3)^(KKF!A32)</f>
        <v>5.8823306552253637E-2</v>
      </c>
      <c r="P32" s="255">
        <f t="shared" ca="1" si="7"/>
        <v>0.32445803398101947</v>
      </c>
      <c r="Q32" s="255">
        <f ca="1">Q31+P32</f>
        <v>6.2149481626714831</v>
      </c>
      <c r="S32" s="243" t="str">
        <f t="shared" ca="1" si="3"/>
        <v/>
      </c>
      <c r="T32" s="259" t="str">
        <f t="shared" ca="1" si="10"/>
        <v/>
      </c>
      <c r="U32" s="243"/>
    </row>
    <row r="33" spans="2:22" ht="20.100000000000001" customHeight="1">
      <c r="B33" s="262"/>
      <c r="C33" s="262"/>
      <c r="D33" s="262"/>
      <c r="E33" s="262"/>
      <c r="F33" s="577" t="s">
        <v>1421</v>
      </c>
      <c r="G33" s="577"/>
      <c r="H33" s="577"/>
      <c r="I33" s="263"/>
      <c r="J33" s="264">
        <f ca="1">SUM(J7:J32)</f>
        <v>510.85732630532016</v>
      </c>
      <c r="K33" s="577" t="s">
        <v>1422</v>
      </c>
      <c r="L33" s="577"/>
      <c r="M33" s="264">
        <f>SUM(M7:M32)</f>
        <v>611.70621600000015</v>
      </c>
      <c r="N33" s="262"/>
      <c r="O33" s="262"/>
      <c r="P33" s="265"/>
      <c r="Q33" s="265"/>
      <c r="S33" s="243">
        <f ca="1">COUNTIF(S7:S32,"a")</f>
        <v>15</v>
      </c>
    </row>
    <row r="34" spans="2:22" ht="20.100000000000001" customHeight="1">
      <c r="B34" s="262"/>
      <c r="C34" s="262"/>
      <c r="D34" s="262"/>
      <c r="E34" s="262"/>
      <c r="F34" s="266"/>
      <c r="G34" s="266"/>
      <c r="H34" s="266"/>
      <c r="I34" s="266"/>
      <c r="J34" s="267"/>
      <c r="K34" s="266"/>
      <c r="L34" s="266"/>
      <c r="M34" s="267"/>
      <c r="N34" s="262"/>
      <c r="O34" s="262"/>
      <c r="P34" s="268" t="s">
        <v>1423</v>
      </c>
      <c r="Q34" s="269">
        <f ca="1">+J7/N32</f>
        <v>13.896662188983084</v>
      </c>
      <c r="V34" s="270"/>
    </row>
    <row r="35" spans="2:22" ht="20.100000000000001" customHeight="1">
      <c r="B35" s="262"/>
      <c r="C35" s="262"/>
      <c r="D35" s="262"/>
      <c r="E35" s="262"/>
      <c r="F35" s="266"/>
      <c r="G35" s="266"/>
      <c r="H35" s="266"/>
      <c r="I35" s="266"/>
      <c r="J35" s="267"/>
      <c r="K35" s="266"/>
      <c r="L35" s="266"/>
      <c r="M35" s="267"/>
      <c r="N35" s="262"/>
      <c r="O35" s="262"/>
      <c r="P35" s="268" t="s">
        <v>1424</v>
      </c>
      <c r="Q35" s="271">
        <f ca="1">AVERAGE(T7:T32)</f>
        <v>15.32396159974255</v>
      </c>
    </row>
    <row r="36" spans="2:22" ht="20.100000000000001" customHeight="1">
      <c r="B36" s="262"/>
      <c r="C36" s="262"/>
      <c r="D36" s="262"/>
      <c r="E36" s="262"/>
      <c r="F36" s="266"/>
      <c r="G36" s="266"/>
      <c r="H36" s="266"/>
      <c r="I36" s="266"/>
      <c r="J36" s="267"/>
      <c r="K36" s="266"/>
      <c r="L36" s="266"/>
      <c r="M36" s="267"/>
      <c r="N36" s="262"/>
      <c r="O36" s="262"/>
      <c r="P36" s="268" t="s">
        <v>1425</v>
      </c>
      <c r="Q36" s="272">
        <f ca="1">M33/J33</f>
        <v>1.1974110666554412</v>
      </c>
    </row>
    <row r="37" spans="2:22" ht="20.100000000000001" customHeight="1">
      <c r="B37" s="262"/>
      <c r="C37" s="262"/>
      <c r="D37" s="262"/>
      <c r="E37" s="262"/>
      <c r="F37" s="266"/>
      <c r="G37" s="266"/>
      <c r="H37" s="266"/>
      <c r="I37" s="266"/>
      <c r="J37" s="267"/>
      <c r="K37" s="266"/>
      <c r="L37" s="266"/>
      <c r="M37" s="267"/>
      <c r="N37" s="262"/>
      <c r="O37" s="262"/>
      <c r="P37" s="268" t="s">
        <v>1067</v>
      </c>
      <c r="Q37" s="273">
        <f ca="1">+NPV(0.12,N7:N32)</f>
        <v>5.5490608595281028</v>
      </c>
    </row>
    <row r="38" spans="2:22" ht="20.100000000000001" customHeight="1">
      <c r="B38" s="262"/>
      <c r="C38" s="262"/>
      <c r="D38" s="262"/>
      <c r="E38" s="262"/>
      <c r="F38" s="266"/>
      <c r="G38" s="266"/>
      <c r="H38" s="266"/>
      <c r="I38" s="266"/>
      <c r="J38" s="267"/>
      <c r="K38" s="266"/>
      <c r="L38" s="266"/>
      <c r="M38" s="267"/>
      <c r="N38" s="262"/>
      <c r="O38" s="262"/>
      <c r="P38" s="268" t="s">
        <v>1068</v>
      </c>
      <c r="Q38" s="274">
        <f ca="1">IRR(N7:N32,DATA!D4)</f>
        <v>0.14370095149748097</v>
      </c>
    </row>
    <row r="39" spans="2:22" ht="20.100000000000001" customHeight="1"/>
  </sheetData>
  <sheetProtection algorithmName="SHA-512" hashValue="zad8yVxArWYW8nOdI1LeyFWN0pMAIkVHsloG4IZ5enTiD0g4+jOkzSnTVfrh1yUE6pn86sQN73eCxpyAB0IYGQ==" saltValue="yOO68xa8jP3F/iApGUH26w==" spinCount="100000" sheet="1" objects="1" scenarios="1"/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92D050"/>
  </sheetPr>
  <dimension ref="A2:L27"/>
  <sheetViews>
    <sheetView topLeftCell="B1" zoomScale="55" zoomScaleNormal="55" zoomScaleSheetLayoutView="85" workbookViewId="0">
      <selection activeCell="F6" sqref="F6"/>
    </sheetView>
  </sheetViews>
  <sheetFormatPr defaultColWidth="9.140625" defaultRowHeight="15"/>
  <cols>
    <col min="1" max="1" width="4.28515625" style="204" customWidth="1"/>
    <col min="2" max="2" width="33.28515625" style="204" customWidth="1"/>
    <col min="3" max="3" width="3.7109375" style="205" customWidth="1"/>
    <col min="4" max="4" width="15" style="204" customWidth="1"/>
    <col min="5" max="5" width="12.42578125" style="204" customWidth="1"/>
    <col min="6" max="6" width="5.42578125" style="204" customWidth="1"/>
    <col min="7" max="7" width="5.42578125" style="204" hidden="1" customWidth="1"/>
    <col min="8" max="8" width="5.140625" style="204" customWidth="1"/>
    <col min="9" max="9" width="34.140625" style="204" customWidth="1"/>
    <col min="10" max="10" width="3.5703125" style="204" customWidth="1"/>
    <col min="11" max="11" width="12.7109375" style="204" customWidth="1"/>
    <col min="12" max="12" width="12.42578125" style="204" customWidth="1"/>
    <col min="13" max="13" width="15" style="204" customWidth="1"/>
    <col min="14" max="14" width="17" style="204" customWidth="1"/>
    <col min="15" max="15" width="18.140625" style="204" customWidth="1"/>
    <col min="16" max="16" width="20.28515625" style="204" customWidth="1"/>
    <col min="17" max="17" width="14.5703125" style="204" customWidth="1"/>
    <col min="18" max="16384" width="9.140625" style="204"/>
  </cols>
  <sheetData>
    <row r="2" spans="1:12" s="207" customFormat="1" ht="18.75" customHeight="1">
      <c r="B2" s="613" t="s">
        <v>1507</v>
      </c>
      <c r="C2" s="613"/>
      <c r="D2" s="613"/>
      <c r="E2" s="613"/>
      <c r="I2" s="208"/>
    </row>
    <row r="3" spans="1:12" s="207" customFormat="1" ht="13.5" customHeight="1" thickBot="1">
      <c r="B3" s="214"/>
      <c r="C3" s="214"/>
      <c r="D3" s="214"/>
      <c r="E3" s="214"/>
      <c r="I3" s="208"/>
    </row>
    <row r="4" spans="1:12" s="207" customFormat="1" ht="29.25" customHeight="1">
      <c r="A4" s="211"/>
      <c r="B4" s="618" t="s">
        <v>1590</v>
      </c>
      <c r="C4" s="619"/>
      <c r="D4" s="619"/>
      <c r="E4" s="620"/>
      <c r="F4" s="367"/>
      <c r="G4" s="367"/>
      <c r="H4" s="368"/>
      <c r="I4" s="582" t="s">
        <v>1591</v>
      </c>
      <c r="J4" s="583"/>
      <c r="K4" s="583"/>
      <c r="L4" s="584"/>
    </row>
    <row r="5" spans="1:12" ht="34.5" customHeight="1">
      <c r="A5" s="206"/>
      <c r="B5" s="370" t="s">
        <v>1426</v>
      </c>
      <c r="C5" s="213" t="s">
        <v>9</v>
      </c>
      <c r="D5" s="614" t="s">
        <v>1643</v>
      </c>
      <c r="E5" s="615"/>
      <c r="F5" s="210"/>
      <c r="G5" s="210"/>
      <c r="I5" s="371" t="s">
        <v>1426</v>
      </c>
      <c r="J5" s="213" t="s">
        <v>9</v>
      </c>
      <c r="K5" s="585" t="str">
        <f>D5</f>
        <v>CV MAJU MAKMUR</v>
      </c>
      <c r="L5" s="586"/>
    </row>
    <row r="6" spans="1:12" ht="31.5" customHeight="1">
      <c r="A6" s="206"/>
      <c r="B6" s="370" t="s">
        <v>1587</v>
      </c>
      <c r="C6" s="213" t="s">
        <v>9</v>
      </c>
      <c r="D6" s="623"/>
      <c r="E6" s="624"/>
      <c r="F6" s="210"/>
      <c r="G6" s="210"/>
      <c r="I6" s="371" t="s">
        <v>1588</v>
      </c>
      <c r="J6" s="213" t="s">
        <v>9</v>
      </c>
      <c r="K6" s="587">
        <v>33000</v>
      </c>
      <c r="L6" s="588"/>
    </row>
    <row r="7" spans="1:12" ht="30.75" customHeight="1">
      <c r="A7" s="206"/>
      <c r="B7" s="370" t="s">
        <v>1493</v>
      </c>
      <c r="C7" s="213" t="s">
        <v>9</v>
      </c>
      <c r="D7" s="621"/>
      <c r="E7" s="622"/>
      <c r="F7" s="369" t="s">
        <v>1506</v>
      </c>
      <c r="I7" s="371" t="s">
        <v>1493</v>
      </c>
      <c r="J7" s="213" t="s">
        <v>9</v>
      </c>
      <c r="K7" s="589">
        <v>3</v>
      </c>
      <c r="L7" s="590"/>
    </row>
    <row r="8" spans="1:12" ht="51" customHeight="1">
      <c r="A8" s="206"/>
      <c r="B8" s="370" t="s">
        <v>1494</v>
      </c>
      <c r="C8" s="213" t="s">
        <v>9</v>
      </c>
      <c r="D8" s="621">
        <f>DATA!D19</f>
        <v>220</v>
      </c>
      <c r="E8" s="622"/>
      <c r="F8" s="369" t="s">
        <v>1506</v>
      </c>
      <c r="G8" s="364">
        <v>220</v>
      </c>
      <c r="I8" s="371" t="s">
        <v>1494</v>
      </c>
      <c r="J8" s="213" t="s">
        <v>9</v>
      </c>
      <c r="K8" s="589">
        <f>DATA!D22</f>
        <v>380</v>
      </c>
      <c r="L8" s="590"/>
    </row>
    <row r="9" spans="1:12" ht="30" customHeight="1" thickBot="1">
      <c r="A9" s="206"/>
      <c r="B9" s="376" t="s">
        <v>1599</v>
      </c>
      <c r="C9" s="366" t="s">
        <v>9</v>
      </c>
      <c r="D9" s="616">
        <f>IF(D7=1,D6/(380/3^0.5),(D6/(380*3^0.5)))</f>
        <v>0</v>
      </c>
      <c r="E9" s="617"/>
      <c r="F9" s="209"/>
      <c r="G9" s="365">
        <v>380</v>
      </c>
      <c r="I9" s="377" t="s">
        <v>1599</v>
      </c>
      <c r="J9" s="366" t="s">
        <v>9</v>
      </c>
      <c r="K9" s="593">
        <f>IF(K7=1,K6/(380/3^0.5),(K6/(380*3^0.5)))</f>
        <v>50.138312850678034</v>
      </c>
      <c r="L9" s="594"/>
    </row>
    <row r="10" spans="1:12" ht="24.75" customHeight="1">
      <c r="B10" s="378"/>
      <c r="C10" s="375"/>
      <c r="D10" s="379"/>
      <c r="E10" s="379"/>
      <c r="F10" s="209"/>
      <c r="G10" s="365"/>
      <c r="I10" s="378"/>
      <c r="J10" s="375"/>
      <c r="K10" s="379"/>
      <c r="L10" s="379"/>
    </row>
    <row r="11" spans="1:12" ht="16.5" thickBot="1">
      <c r="B11" s="372" t="s">
        <v>1600</v>
      </c>
      <c r="I11" s="372" t="s">
        <v>1594</v>
      </c>
    </row>
    <row r="12" spans="1:12" ht="34.5" customHeight="1">
      <c r="A12" s="206"/>
      <c r="B12" s="400" t="s">
        <v>1592</v>
      </c>
      <c r="C12" s="394" t="s">
        <v>9</v>
      </c>
      <c r="D12" s="625"/>
      <c r="E12" s="626"/>
      <c r="F12" s="210"/>
      <c r="G12" s="210"/>
      <c r="I12" s="393" t="s">
        <v>1592</v>
      </c>
      <c r="J12" s="394" t="s">
        <v>9</v>
      </c>
      <c r="K12" s="627" t="s">
        <v>1640</v>
      </c>
      <c r="L12" s="628"/>
    </row>
    <row r="13" spans="1:12" ht="31.5" customHeight="1">
      <c r="A13" s="206"/>
      <c r="B13" s="401" t="s">
        <v>1427</v>
      </c>
      <c r="C13" s="381" t="s">
        <v>9</v>
      </c>
      <c r="D13" s="631"/>
      <c r="E13" s="632"/>
      <c r="F13" s="210"/>
      <c r="G13" s="210"/>
      <c r="I13" s="395" t="s">
        <v>1427</v>
      </c>
      <c r="J13" s="381" t="s">
        <v>9</v>
      </c>
      <c r="K13" s="591" t="s">
        <v>1617</v>
      </c>
      <c r="L13" s="592"/>
    </row>
    <row r="14" spans="1:12" ht="30.75" customHeight="1">
      <c r="A14" s="206"/>
      <c r="B14" s="401" t="s">
        <v>1593</v>
      </c>
      <c r="C14" s="381" t="s">
        <v>9</v>
      </c>
      <c r="D14" s="595"/>
      <c r="E14" s="596"/>
      <c r="F14" s="369" t="s">
        <v>1506</v>
      </c>
      <c r="G14" s="373">
        <v>50</v>
      </c>
      <c r="I14" s="395" t="s">
        <v>1593</v>
      </c>
      <c r="J14" s="381" t="s">
        <v>9</v>
      </c>
      <c r="K14" s="597">
        <v>50</v>
      </c>
      <c r="L14" s="598"/>
    </row>
    <row r="15" spans="1:12" ht="57" customHeight="1">
      <c r="A15" s="206"/>
      <c r="B15" s="401" t="s">
        <v>1493</v>
      </c>
      <c r="C15" s="381" t="s">
        <v>9</v>
      </c>
      <c r="D15" s="387">
        <v>3</v>
      </c>
      <c r="E15" s="396"/>
      <c r="F15" s="369" t="s">
        <v>1506</v>
      </c>
      <c r="G15" s="373">
        <v>100</v>
      </c>
      <c r="I15" s="395" t="s">
        <v>1493</v>
      </c>
      <c r="J15" s="381" t="s">
        <v>9</v>
      </c>
      <c r="K15" s="387">
        <v>3</v>
      </c>
      <c r="L15" s="396"/>
    </row>
    <row r="16" spans="1:12" ht="44.25" customHeight="1">
      <c r="A16" s="206"/>
      <c r="B16" s="401" t="s">
        <v>1603</v>
      </c>
      <c r="C16" s="381"/>
      <c r="D16" s="599"/>
      <c r="E16" s="600"/>
      <c r="F16" s="369"/>
      <c r="G16" s="373">
        <v>160</v>
      </c>
      <c r="I16" s="395" t="s">
        <v>1595</v>
      </c>
      <c r="J16" s="381" t="s">
        <v>9</v>
      </c>
      <c r="K16" s="603">
        <f>K9</f>
        <v>50.138312850678034</v>
      </c>
      <c r="L16" s="604"/>
    </row>
    <row r="17" spans="1:12" ht="34.5" customHeight="1">
      <c r="A17" s="206"/>
      <c r="B17" s="401" t="s">
        <v>1596</v>
      </c>
      <c r="C17" s="381" t="s">
        <v>9</v>
      </c>
      <c r="D17" s="601">
        <f>IF(D15=1,D14/(20/3^0.5),(D14/(20*3^0.5)))</f>
        <v>0</v>
      </c>
      <c r="E17" s="602"/>
      <c r="F17" s="369" t="s">
        <v>1506</v>
      </c>
      <c r="G17" s="374">
        <v>200</v>
      </c>
      <c r="I17" s="395" t="s">
        <v>1596</v>
      </c>
      <c r="J17" s="381" t="s">
        <v>9</v>
      </c>
      <c r="K17" s="607">
        <f>IF(K15=1,K14/(20/3^0.5),(K14/(20*3^0.5)))</f>
        <v>1.4433756729740645</v>
      </c>
      <c r="L17" s="608"/>
    </row>
    <row r="18" spans="1:12" ht="34.5" customHeight="1">
      <c r="A18" s="206"/>
      <c r="B18" s="401" t="s">
        <v>1597</v>
      </c>
      <c r="C18" s="381" t="s">
        <v>9</v>
      </c>
      <c r="D18" s="601">
        <f>IF(D15=1,D14/(380/3^0.5),(D14/(380*3^0.5)))*1000</f>
        <v>0</v>
      </c>
      <c r="E18" s="602"/>
      <c r="F18" s="369" t="s">
        <v>1506</v>
      </c>
      <c r="G18" s="374">
        <v>250</v>
      </c>
      <c r="I18" s="395" t="s">
        <v>1597</v>
      </c>
      <c r="J18" s="381" t="s">
        <v>9</v>
      </c>
      <c r="K18" s="607">
        <f>IF(K15=1,K14/(380/3^0.5),(K14/(380*3^0.5)))*1000</f>
        <v>75.96714068284551</v>
      </c>
      <c r="L18" s="608"/>
    </row>
    <row r="19" spans="1:12" ht="30" customHeight="1">
      <c r="A19" s="206"/>
      <c r="B19" s="402" t="s">
        <v>1589</v>
      </c>
      <c r="C19" s="380" t="s">
        <v>9</v>
      </c>
      <c r="D19" s="601">
        <f>IF(D15=1,D13/(380/3^0.5),(D13/(380*3^0.5)))</f>
        <v>0</v>
      </c>
      <c r="E19" s="602"/>
      <c r="F19" s="209"/>
      <c r="G19" s="365"/>
      <c r="I19" s="397" t="s">
        <v>1589</v>
      </c>
      <c r="J19" s="380" t="s">
        <v>9</v>
      </c>
      <c r="K19" s="607" t="e">
        <f>IF(K15=1,K13/(380/3^0.5),(K13/(380*3^0.5)))</f>
        <v>#VALUE!</v>
      </c>
      <c r="L19" s="608"/>
    </row>
    <row r="20" spans="1:12" ht="30" customHeight="1" thickBot="1">
      <c r="A20" s="206"/>
      <c r="B20" s="403" t="s">
        <v>1598</v>
      </c>
      <c r="C20" s="399" t="s">
        <v>9</v>
      </c>
      <c r="D20" s="629" t="e">
        <f>D16/D18</f>
        <v>#DIV/0!</v>
      </c>
      <c r="E20" s="630"/>
      <c r="F20" s="209"/>
      <c r="G20" s="365"/>
      <c r="I20" s="398" t="s">
        <v>1589</v>
      </c>
      <c r="J20" s="399" t="s">
        <v>9</v>
      </c>
      <c r="K20" s="605">
        <f>K16/K18</f>
        <v>0.65999999999999992</v>
      </c>
      <c r="L20" s="606"/>
    </row>
    <row r="21" spans="1:12" ht="9.75" customHeight="1">
      <c r="A21" s="206"/>
      <c r="B21" s="388" t="s">
        <v>1598</v>
      </c>
      <c r="C21" s="389" t="s">
        <v>9</v>
      </c>
      <c r="D21" s="612">
        <v>1</v>
      </c>
      <c r="E21" s="612"/>
      <c r="F21" s="390"/>
      <c r="G21" s="391"/>
      <c r="H21" s="392"/>
      <c r="I21" s="388" t="s">
        <v>1589</v>
      </c>
      <c r="J21" s="389" t="s">
        <v>9</v>
      </c>
      <c r="K21" s="612">
        <v>1</v>
      </c>
      <c r="L21" s="612"/>
    </row>
    <row r="22" spans="1:12" ht="6.75" customHeight="1">
      <c r="B22" s="378"/>
      <c r="C22" s="375"/>
      <c r="D22" s="386"/>
      <c r="E22" s="386"/>
      <c r="F22" s="209"/>
      <c r="G22" s="365"/>
      <c r="J22" s="375"/>
      <c r="K22" s="386"/>
      <c r="L22" s="386"/>
    </row>
    <row r="23" spans="1:12" ht="15.75" thickBot="1"/>
    <row r="24" spans="1:12" ht="200.25" customHeight="1" thickBot="1">
      <c r="B24" s="609"/>
      <c r="C24" s="610"/>
      <c r="D24" s="610"/>
      <c r="E24" s="611"/>
      <c r="I24" s="609"/>
      <c r="J24" s="610"/>
      <c r="K24" s="610"/>
      <c r="L24" s="611"/>
    </row>
    <row r="26" spans="1:12">
      <c r="D26" s="383"/>
    </row>
    <row r="27" spans="1:12">
      <c r="D27" s="384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1" priority="5" stopIfTrue="1" operator="greaterThan">
      <formula>0.89</formula>
    </cfRule>
    <cfRule type="cellIs" dxfId="10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ColWidth="9.140625" defaultRowHeight="12.75"/>
  <cols>
    <col min="5" max="5" width="12.42578125" customWidth="1"/>
  </cols>
  <sheetData>
    <row r="1" spans="4:4" ht="89.25" customHeight="1"/>
    <row r="3" spans="4:4" ht="50.25" customHeight="1">
      <c r="D3" s="385"/>
    </row>
    <row r="4" spans="4:4" ht="57" customHeight="1">
      <c r="D4" s="385">
        <v>3</v>
      </c>
    </row>
    <row r="5" spans="4:4" ht="57" customHeight="1">
      <c r="D5" s="385">
        <v>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92D050"/>
    <pageSetUpPr fitToPage="1"/>
  </sheetPr>
  <dimension ref="A1:V157"/>
  <sheetViews>
    <sheetView showGridLines="0" tabSelected="1" zoomScale="85" zoomScaleNormal="85" zoomScaleSheetLayoutView="85" workbookViewId="0">
      <pane ySplit="13" topLeftCell="A14" activePane="bottomLeft" state="frozen"/>
      <selection activeCell="L13" sqref="L13"/>
      <selection pane="bottomLeft" activeCell="C17" sqref="C17"/>
    </sheetView>
  </sheetViews>
  <sheetFormatPr defaultColWidth="9.140625" defaultRowHeight="15"/>
  <cols>
    <col min="1" max="1" width="8.28515625" style="275" customWidth="1"/>
    <col min="2" max="2" width="5.140625" style="276" customWidth="1"/>
    <col min="3" max="3" width="45.7109375" style="347" customWidth="1"/>
    <col min="4" max="4" width="13.7109375" style="347" customWidth="1"/>
    <col min="5" max="5" width="12.5703125" style="279" customWidth="1"/>
    <col min="6" max="6" width="7.7109375" style="279" customWidth="1"/>
    <col min="7" max="7" width="12.7109375" style="279" customWidth="1"/>
    <col min="8" max="8" width="18.140625" style="280" customWidth="1"/>
    <col min="9" max="9" width="16.7109375" style="280" customWidth="1"/>
    <col min="10" max="11" width="16.7109375" style="281" customWidth="1"/>
    <col min="12" max="12" width="3.7109375" style="281" customWidth="1"/>
    <col min="13" max="13" width="10.28515625" style="281" customWidth="1"/>
    <col min="14" max="14" width="15" style="281" customWidth="1"/>
    <col min="15" max="15" width="9.140625" style="282" customWidth="1"/>
    <col min="16" max="16" width="12.7109375" style="283" customWidth="1"/>
    <col min="17" max="17" width="12.7109375" style="282" customWidth="1"/>
    <col min="18" max="18" width="2.42578125" style="282" customWidth="1"/>
    <col min="19" max="22" width="10.7109375" style="282" customWidth="1"/>
    <col min="23" max="24" width="9.140625" style="282" customWidth="1"/>
    <col min="25" max="16384" width="9.140625" style="282"/>
  </cols>
  <sheetData>
    <row r="1" spans="1:22">
      <c r="C1" s="277" t="s">
        <v>1048</v>
      </c>
      <c r="D1" s="278"/>
      <c r="U1" s="275"/>
    </row>
    <row r="2" spans="1:22">
      <c r="C2" s="277" t="s">
        <v>1395</v>
      </c>
      <c r="D2" s="278"/>
      <c r="T2" s="283"/>
      <c r="U2" s="284" t="s">
        <v>1075</v>
      </c>
      <c r="V2" s="283"/>
    </row>
    <row r="3" spans="1:22">
      <c r="C3" s="277" t="s">
        <v>1492</v>
      </c>
      <c r="D3" s="278"/>
      <c r="O3" s="651" t="s">
        <v>1075</v>
      </c>
      <c r="P3" s="651"/>
      <c r="Q3" s="285"/>
      <c r="T3" s="283"/>
      <c r="U3" s="284" t="s">
        <v>1080</v>
      </c>
      <c r="V3" s="283"/>
    </row>
    <row r="4" spans="1:22" ht="15.75" customHeight="1">
      <c r="B4" s="652" t="s">
        <v>1062</v>
      </c>
      <c r="C4" s="652"/>
      <c r="D4" s="652"/>
      <c r="E4" s="652"/>
      <c r="F4" s="652"/>
      <c r="G4" s="652"/>
      <c r="H4" s="652"/>
      <c r="I4" s="652"/>
      <c r="J4" s="652"/>
      <c r="K4" s="652"/>
      <c r="O4" s="651"/>
      <c r="P4" s="651"/>
      <c r="T4" s="283"/>
      <c r="U4" s="283"/>
      <c r="V4" s="283"/>
    </row>
    <row r="5" spans="1:22">
      <c r="C5" s="286"/>
      <c r="D5" s="278"/>
      <c r="T5" s="283"/>
      <c r="U5" s="284"/>
      <c r="V5" s="283"/>
    </row>
    <row r="6" spans="1:22">
      <c r="C6" s="286"/>
      <c r="D6" s="278"/>
      <c r="E6" s="287" t="s">
        <v>1076</v>
      </c>
      <c r="F6" s="288" t="s">
        <v>9</v>
      </c>
      <c r="G6" s="635" t="s">
        <v>1646</v>
      </c>
      <c r="H6" s="635"/>
      <c r="I6" s="635"/>
      <c r="J6" s="635"/>
      <c r="K6" s="635"/>
      <c r="T6" s="283"/>
      <c r="U6" s="284"/>
      <c r="V6" s="283"/>
    </row>
    <row r="7" spans="1:22">
      <c r="C7" s="286"/>
      <c r="D7" s="278"/>
      <c r="E7" s="287" t="s">
        <v>1077</v>
      </c>
      <c r="F7" s="288" t="s">
        <v>9</v>
      </c>
      <c r="G7" s="287" t="s">
        <v>1645</v>
      </c>
      <c r="J7" s="289"/>
      <c r="T7" s="283"/>
      <c r="U7" s="284"/>
      <c r="V7" s="283"/>
    </row>
    <row r="8" spans="1:22">
      <c r="C8" s="286"/>
      <c r="D8" s="278"/>
      <c r="E8" s="287" t="s">
        <v>1078</v>
      </c>
      <c r="F8" s="288" t="s">
        <v>9</v>
      </c>
      <c r="G8" s="287" t="s">
        <v>1491</v>
      </c>
      <c r="J8" s="289"/>
      <c r="T8" s="283"/>
      <c r="U8" s="284"/>
      <c r="V8" s="283"/>
    </row>
    <row r="9" spans="1:22">
      <c r="C9" s="286"/>
      <c r="D9" s="278"/>
      <c r="E9" s="287" t="s">
        <v>1079</v>
      </c>
      <c r="F9" s="288" t="s">
        <v>9</v>
      </c>
      <c r="G9" s="287" t="s">
        <v>1511</v>
      </c>
      <c r="J9" s="289"/>
      <c r="T9" s="283"/>
      <c r="U9" s="284"/>
      <c r="V9" s="283"/>
    </row>
    <row r="10" spans="1:22" ht="15.75" thickBot="1">
      <c r="C10" s="278"/>
      <c r="D10" s="278"/>
      <c r="T10" s="283"/>
      <c r="U10" s="283"/>
      <c r="V10" s="283"/>
    </row>
    <row r="11" spans="1:22" ht="21" customHeight="1">
      <c r="B11" s="654" t="s">
        <v>0</v>
      </c>
      <c r="C11" s="656" t="s">
        <v>1</v>
      </c>
      <c r="D11" s="645" t="s">
        <v>44</v>
      </c>
      <c r="E11" s="645" t="s">
        <v>45</v>
      </c>
      <c r="F11" s="645" t="s">
        <v>2</v>
      </c>
      <c r="G11" s="659" t="s">
        <v>43</v>
      </c>
      <c r="H11" s="645" t="s">
        <v>3</v>
      </c>
      <c r="I11" s="645"/>
      <c r="J11" s="645"/>
      <c r="K11" s="646"/>
      <c r="O11" s="290"/>
      <c r="P11" s="291"/>
      <c r="Q11" s="290"/>
      <c r="S11" s="292"/>
      <c r="T11" s="293"/>
      <c r="U11" s="293"/>
      <c r="V11" s="293"/>
    </row>
    <row r="12" spans="1:22" ht="15" customHeight="1">
      <c r="B12" s="655"/>
      <c r="C12" s="657"/>
      <c r="D12" s="649"/>
      <c r="E12" s="649"/>
      <c r="F12" s="649"/>
      <c r="G12" s="660"/>
      <c r="H12" s="647" t="s">
        <v>48</v>
      </c>
      <c r="I12" s="647" t="s">
        <v>5</v>
      </c>
      <c r="J12" s="649" t="s">
        <v>49</v>
      </c>
      <c r="K12" s="650" t="s">
        <v>4</v>
      </c>
      <c r="O12" s="291"/>
      <c r="P12" s="291"/>
      <c r="Q12" s="291"/>
      <c r="S12" s="292"/>
      <c r="T12" s="292"/>
      <c r="U12" s="292"/>
      <c r="V12" s="292"/>
    </row>
    <row r="13" spans="1:22" ht="15" customHeight="1">
      <c r="B13" s="655"/>
      <c r="C13" s="658"/>
      <c r="D13" s="649"/>
      <c r="E13" s="649"/>
      <c r="F13" s="649"/>
      <c r="G13" s="661"/>
      <c r="H13" s="648"/>
      <c r="I13" s="648"/>
      <c r="J13" s="649"/>
      <c r="K13" s="650"/>
      <c r="O13" s="294"/>
      <c r="P13" s="294"/>
      <c r="Q13" s="294"/>
      <c r="S13" s="292"/>
      <c r="T13" s="292"/>
      <c r="U13" s="292"/>
      <c r="V13" s="292"/>
    </row>
    <row r="14" spans="1:22" s="304" customFormat="1" ht="15.75" customHeight="1">
      <c r="A14" s="275"/>
      <c r="B14" s="295"/>
      <c r="C14" s="296"/>
      <c r="D14" s="297"/>
      <c r="E14" s="298"/>
      <c r="F14" s="299"/>
      <c r="G14" s="299"/>
      <c r="H14" s="300"/>
      <c r="I14" s="300"/>
      <c r="J14" s="300"/>
      <c r="K14" s="301"/>
      <c r="L14" s="281"/>
      <c r="M14" s="281"/>
      <c r="N14" s="281"/>
      <c r="O14" s="302"/>
      <c r="P14" s="302"/>
      <c r="Q14" s="283"/>
      <c r="R14" s="275"/>
      <c r="S14" s="303"/>
      <c r="T14" s="280"/>
      <c r="U14" s="280"/>
      <c r="V14" s="280"/>
    </row>
    <row r="15" spans="1:22" s="307" customFormat="1">
      <c r="A15" s="275" t="e">
        <f>IF(AND(C15=0,#REF!=0,#REF!=0),"BLANKS",1)</f>
        <v>#REF!</v>
      </c>
      <c r="B15" s="416" t="s">
        <v>10</v>
      </c>
      <c r="C15" s="417" t="s">
        <v>1606</v>
      </c>
      <c r="D15" s="297" t="str">
        <f ca="1">IF(ISERROR(OFFSET('HARGA SATUAN'!$D$6,MATCH(RAB!C15,'HARGA SATUAN'!$C$7:$C$1492,0),0)),"",OFFSET('HARGA SATUAN'!$D$6,MATCH(RAB!C15,'HARGA SATUAN'!$C$7:$C$1492,0),0))</f>
        <v/>
      </c>
      <c r="E15" s="298" t="str">
        <f ca="1">IF(B15="+","Unit",IF(ISERROR(OFFSET('HARGA SATUAN'!$E$6,MATCH(RAB!C15,'HARGA SATUAN'!$C$7:$C$1492,0),0)),"",OFFSET('HARGA SATUAN'!$E$6,MATCH(RAB!C15,'HARGA SATUAN'!$C$7:$C$1492,0),0)))</f>
        <v/>
      </c>
      <c r="F15" s="305"/>
      <c r="G15" s="299">
        <f ca="1">IF(ISERROR(OFFSET('HARGA SATUAN'!$I$6,MATCH(RAB!C15,'HARGA SATUAN'!$C$7:$C$1492,0),0)),0,OFFSET('HARGA SATUAN'!$I$6,MATCH(RAB!C15,'HARGA SATUAN'!$C$7:$C$1492,0),0))</f>
        <v>0</v>
      </c>
      <c r="H15" s="300">
        <f t="shared" ref="H15:H16" ca="1" si="0">IF(OR(D15="MDU",D15="MDU-KD"),(IF($O$3="RAB NON MDU","PLN KD",G15*F15)),0)</f>
        <v>0</v>
      </c>
      <c r="I15" s="300">
        <f t="shared" ref="I15:I16" ca="1" si="1">IF(D15="HDW",G15*F15,0)</f>
        <v>0</v>
      </c>
      <c r="J15" s="300">
        <f t="shared" ref="J15:J16" ca="1" si="2">IF(D15="JASA",G15*F15,0)</f>
        <v>0</v>
      </c>
      <c r="K15" s="301">
        <f t="shared" ref="K15:K16" ca="1" si="3">SUM(H15:J15)</f>
        <v>0</v>
      </c>
      <c r="L15" s="306"/>
      <c r="M15" s="306"/>
      <c r="N15" s="306"/>
      <c r="O15" s="302"/>
      <c r="P15" s="302"/>
      <c r="Q15" s="283"/>
      <c r="R15" s="275"/>
      <c r="S15" s="303"/>
      <c r="T15" s="280"/>
      <c r="U15" s="280"/>
      <c r="V15" s="280"/>
    </row>
    <row r="16" spans="1:22" s="307" customFormat="1">
      <c r="A16" s="275" t="e">
        <f>IF(AND(C16=0,#REF!=0,#REF!=0),"BLANKS",1)</f>
        <v>#REF!</v>
      </c>
      <c r="B16" s="418">
        <v>1</v>
      </c>
      <c r="C16" s="109" t="s">
        <v>107</v>
      </c>
      <c r="D16" s="215" t="s">
        <v>47</v>
      </c>
      <c r="E16" s="216" t="s">
        <v>103</v>
      </c>
      <c r="F16" s="308">
        <v>1</v>
      </c>
      <c r="G16" s="299">
        <f ca="1">IF(ISERROR(OFFSET('HARGA SATUAN'!$I$6,MATCH(RAB!C16,'HARGA SATUAN'!$C$7:$C$1492,0),0)),0,OFFSET('HARGA SATUAN'!$I$6,MATCH(RAB!C16,'HARGA SATUAN'!$C$7:$C$1492,0),0))</f>
        <v>5453270</v>
      </c>
      <c r="H16" s="300">
        <f t="shared" si="0"/>
        <v>0</v>
      </c>
      <c r="I16" s="300">
        <f t="shared" ca="1" si="1"/>
        <v>5453270</v>
      </c>
      <c r="J16" s="300">
        <f t="shared" si="2"/>
        <v>0</v>
      </c>
      <c r="K16" s="301">
        <f t="shared" ca="1" si="3"/>
        <v>5453270</v>
      </c>
      <c r="L16" s="306"/>
      <c r="M16" s="306"/>
      <c r="N16" s="306"/>
      <c r="O16" s="302"/>
      <c r="P16" s="302"/>
      <c r="Q16" s="283"/>
      <c r="R16" s="275"/>
      <c r="S16" s="303"/>
      <c r="T16" s="280"/>
      <c r="U16" s="280"/>
      <c r="V16" s="280"/>
    </row>
    <row r="17" spans="1:22" s="307" customFormat="1">
      <c r="A17" s="275"/>
      <c r="B17" s="418">
        <v>2</v>
      </c>
      <c r="C17" s="109" t="s">
        <v>6</v>
      </c>
      <c r="D17" s="215" t="s">
        <v>49</v>
      </c>
      <c r="E17" s="216" t="s">
        <v>103</v>
      </c>
      <c r="F17" s="308">
        <v>1</v>
      </c>
      <c r="G17" s="299">
        <f ca="1">IF(ISERROR(OFFSET('HARGA SATUAN'!$I$6,MATCH(RAB!C17,'HARGA SATUAN'!$C$7:$C$1492,0),0)),0,OFFSET('HARGA SATUAN'!$I$6,MATCH(RAB!C17,'HARGA SATUAN'!$C$7:$C$1492,0),0))</f>
        <v>10066.666666666668</v>
      </c>
      <c r="H17" s="300">
        <f t="shared" ref="H17:H115" si="4">IF(OR(D17="MDU",D17="MDU-KD"),(IF($O$3="RAB NON MDU","PLN KD",G17*F17)),0)</f>
        <v>0</v>
      </c>
      <c r="I17" s="300">
        <f t="shared" ref="I17:I115" si="5">IF(D17="HDW",G17*F17,0)</f>
        <v>0</v>
      </c>
      <c r="J17" s="300">
        <f t="shared" ref="J17:J115" ca="1" si="6">IF(D17="JASA",G17*F17,0)</f>
        <v>10066.666666666668</v>
      </c>
      <c r="K17" s="301">
        <f t="shared" ref="K17:K115" ca="1" si="7">SUM(H17:J17)</f>
        <v>10066.666666666668</v>
      </c>
      <c r="L17" s="306"/>
      <c r="M17" s="306"/>
      <c r="N17" s="306"/>
      <c r="O17" s="302"/>
      <c r="P17" s="302"/>
      <c r="Q17" s="283"/>
      <c r="R17" s="275"/>
      <c r="S17" s="303"/>
      <c r="T17" s="280"/>
      <c r="U17" s="280"/>
      <c r="V17" s="280"/>
    </row>
    <row r="18" spans="1:22" s="307" customFormat="1">
      <c r="A18" s="275" t="e">
        <f>IF(AND(C18=0,#REF!=0,#REF!=0),"BLANKS",1)</f>
        <v>#REF!</v>
      </c>
      <c r="B18" s="423">
        <v>3</v>
      </c>
      <c r="C18" s="735" t="s">
        <v>464</v>
      </c>
      <c r="D18" s="736" t="s">
        <v>47</v>
      </c>
      <c r="E18" s="737" t="s">
        <v>24</v>
      </c>
      <c r="F18" s="738">
        <v>1</v>
      </c>
      <c r="G18" s="299">
        <f ca="1">IF(ISERROR(OFFSET('HARGA SATUAN'!$I$6,MATCH(RAB!C18,'HARGA SATUAN'!$C$7:$C$1492,0),0)),0,OFFSET('HARGA SATUAN'!$I$6,MATCH(RAB!C18,'HARGA SATUAN'!$C$7:$C$1492,0),0))</f>
        <v>200000</v>
      </c>
      <c r="H18" s="300">
        <f t="shared" ref="H18:H40" si="8">IF(OR(D18="MDU",D18="MDU-KD"),(IF($O$3="RAB NON MDU","PLN KD",G18*F18)),0)</f>
        <v>0</v>
      </c>
      <c r="I18" s="300">
        <f t="shared" ref="I18:I40" ca="1" si="9">IF(D18="HDW",G18*F18,0)</f>
        <v>200000</v>
      </c>
      <c r="J18" s="300">
        <f t="shared" ref="J18:J40" si="10">IF(D18="JASA",G18*F18,0)</f>
        <v>0</v>
      </c>
      <c r="K18" s="301">
        <f t="shared" ref="K18:K40" ca="1" si="11">SUM(H18:J18)</f>
        <v>200000</v>
      </c>
      <c r="L18" s="306"/>
      <c r="M18" s="306"/>
      <c r="N18" s="306"/>
      <c r="O18" s="302"/>
      <c r="P18" s="302"/>
      <c r="Q18" s="283"/>
      <c r="R18" s="275"/>
      <c r="S18" s="303"/>
      <c r="T18" s="280"/>
      <c r="U18" s="280"/>
      <c r="V18" s="280"/>
    </row>
    <row r="19" spans="1:22" s="307" customFormat="1">
      <c r="A19" s="275" t="e">
        <f>IF(AND(C19=0,#REF!=0,#REF!=0),"BLANKS",1)</f>
        <v>#REF!</v>
      </c>
      <c r="B19" s="423"/>
      <c r="C19" s="739"/>
      <c r="D19" s="740"/>
      <c r="E19" s="741"/>
      <c r="F19" s="738"/>
      <c r="G19" s="299">
        <f ca="1">IF(ISERROR(OFFSET('HARGA SATUAN'!$I$6,MATCH(RAB!C19,'HARGA SATUAN'!$C$7:$C$1492,0),0)),0,OFFSET('HARGA SATUAN'!$I$6,MATCH(RAB!C19,'HARGA SATUAN'!$C$7:$C$1492,0),0))</f>
        <v>0</v>
      </c>
      <c r="H19" s="300">
        <f t="shared" ref="H19:H20" si="12">IF(OR(D19="MDU",D19="MDU-KD"),(IF($O$3="RAB NON MDU","PLN KD",G19*F19)),0)</f>
        <v>0</v>
      </c>
      <c r="I19" s="300">
        <f t="shared" ref="I19:I20" si="13">IF(D19="HDW",G19*F19,0)</f>
        <v>0</v>
      </c>
      <c r="J19" s="300">
        <f t="shared" ref="J19:J20" si="14">IF(D19="JASA",G19*F19,0)</f>
        <v>0</v>
      </c>
      <c r="K19" s="301">
        <f t="shared" ref="K19:K20" si="15">SUM(H19:J19)</f>
        <v>0</v>
      </c>
      <c r="L19" s="306"/>
      <c r="M19" s="306"/>
      <c r="N19" s="306"/>
      <c r="O19" s="302"/>
      <c r="P19" s="302"/>
      <c r="Q19" s="283"/>
      <c r="R19" s="275"/>
      <c r="S19" s="303"/>
      <c r="T19" s="280"/>
      <c r="U19" s="280"/>
      <c r="V19" s="280"/>
    </row>
    <row r="20" spans="1:22" s="307" customFormat="1">
      <c r="A20" s="275" t="e">
        <f>IF(AND(C20=0,#REF!=0,#REF!=0),"BLANKS",1)</f>
        <v>#REF!</v>
      </c>
      <c r="B20" s="295"/>
      <c r="C20" s="296"/>
      <c r="D20" s="297" t="str">
        <f ca="1">IF(ISERROR(OFFSET('HARGA SATUAN'!$D$6,MATCH(RAB!C20,'HARGA SATUAN'!$C$7:$C$1492,0),0)),"",OFFSET('HARGA SATUAN'!$D$6,MATCH(RAB!C20,'HARGA SATUAN'!$C$7:$C$1492,0),0))</f>
        <v/>
      </c>
      <c r="E20" s="298" t="str">
        <f ca="1">IF(B20="+","Unit",IF(ISERROR(OFFSET('HARGA SATUAN'!$E$6,MATCH(RAB!C20,'HARGA SATUAN'!$C$7:$C$1492,0),0)),"",OFFSET('HARGA SATUAN'!$E$6,MATCH(RAB!C20,'HARGA SATUAN'!$C$7:$C$1492,0),0)))</f>
        <v/>
      </c>
      <c r="F20" s="308"/>
      <c r="G20" s="299">
        <f ca="1">IF(ISERROR(OFFSET('HARGA SATUAN'!$I$6,MATCH(RAB!C20,'HARGA SATUAN'!$C$7:$C$1492,0),0)),0,OFFSET('HARGA SATUAN'!$I$6,MATCH(RAB!C20,'HARGA SATUAN'!$C$7:$C$1492,0),0))</f>
        <v>0</v>
      </c>
      <c r="H20" s="300">
        <f t="shared" ca="1" si="12"/>
        <v>0</v>
      </c>
      <c r="I20" s="300">
        <f t="shared" ca="1" si="13"/>
        <v>0</v>
      </c>
      <c r="J20" s="300">
        <f t="shared" ca="1" si="14"/>
        <v>0</v>
      </c>
      <c r="K20" s="301">
        <f t="shared" ca="1" si="15"/>
        <v>0</v>
      </c>
      <c r="L20" s="306"/>
      <c r="M20" s="306"/>
      <c r="N20" s="306"/>
      <c r="O20" s="302"/>
      <c r="P20" s="302"/>
      <c r="Q20" s="283"/>
      <c r="R20" s="275"/>
      <c r="S20" s="303"/>
      <c r="T20" s="280"/>
      <c r="U20" s="280"/>
      <c r="V20" s="280"/>
    </row>
    <row r="21" spans="1:22" s="307" customFormat="1">
      <c r="A21" s="275" t="e">
        <f>IF(AND(C21=0,#REF!=0,#REF!=0),"BLANKS",1)</f>
        <v>#REF!</v>
      </c>
      <c r="B21" s="419" t="s">
        <v>1508</v>
      </c>
      <c r="C21" s="420" t="s">
        <v>1607</v>
      </c>
      <c r="D21" s="297" t="str">
        <f ca="1">IF(ISERROR(OFFSET('HARGA SATUAN'!$D$6,MATCH(RAB!C21,'HARGA SATUAN'!$C$7:$C$1492,0),0)),"",OFFSET('HARGA SATUAN'!$D$6,MATCH(RAB!C21,'HARGA SATUAN'!$C$7:$C$1492,0),0))</f>
        <v/>
      </c>
      <c r="E21" s="298" t="str">
        <f ca="1">IF(B21="+","Unit",IF(ISERROR(OFFSET('HARGA SATUAN'!$E$6,MATCH(RAB!C21,'HARGA SATUAN'!$C$7:$C$1492,0),0)),"",OFFSET('HARGA SATUAN'!$E$6,MATCH(RAB!C21,'HARGA SATUAN'!$C$7:$C$1492,0),0)))</f>
        <v/>
      </c>
      <c r="F21" s="308"/>
      <c r="G21" s="299">
        <f ca="1">IF(ISERROR(OFFSET('HARGA SATUAN'!$I$6,MATCH(RAB!C21,'HARGA SATUAN'!$C$7:$C$1492,0),0)),0,OFFSET('HARGA SATUAN'!$I$6,MATCH(RAB!C21,'HARGA SATUAN'!$C$7:$C$1492,0),0))</f>
        <v>0</v>
      </c>
      <c r="H21" s="300">
        <f t="shared" ca="1" si="8"/>
        <v>0</v>
      </c>
      <c r="I21" s="300">
        <f t="shared" ca="1" si="9"/>
        <v>0</v>
      </c>
      <c r="J21" s="300">
        <f t="shared" ca="1" si="10"/>
        <v>0</v>
      </c>
      <c r="K21" s="301">
        <f t="shared" ca="1" si="11"/>
        <v>0</v>
      </c>
      <c r="L21" s="306"/>
      <c r="M21" s="306"/>
      <c r="N21" s="306"/>
      <c r="O21" s="302"/>
      <c r="P21" s="302"/>
      <c r="Q21" s="283"/>
      <c r="R21" s="275"/>
      <c r="S21" s="303"/>
      <c r="T21" s="280"/>
      <c r="U21" s="280"/>
      <c r="V21" s="280"/>
    </row>
    <row r="22" spans="1:22" s="307" customFormat="1">
      <c r="A22" s="275"/>
      <c r="B22" s="524" t="s">
        <v>1074</v>
      </c>
      <c r="C22" s="522" t="s">
        <v>1629</v>
      </c>
      <c r="D22" s="523"/>
      <c r="E22" s="522" t="s">
        <v>14</v>
      </c>
      <c r="F22" s="522">
        <v>1</v>
      </c>
      <c r="G22" s="299">
        <f ca="1">IF(ISERROR(OFFSET('HARGA SATUAN'!$I$6,MATCH(RAB!C22,'HARGA SATUAN'!$C$7:$C$1492,0),0)),0,OFFSET('HARGA SATUAN'!$I$6,MATCH(RAB!C22,'HARGA SATUAN'!$C$7:$C$1492,0),0))</f>
        <v>0</v>
      </c>
      <c r="H22" s="300">
        <f t="shared" si="8"/>
        <v>0</v>
      </c>
      <c r="I22" s="300">
        <f t="shared" si="9"/>
        <v>0</v>
      </c>
      <c r="J22" s="300">
        <f t="shared" si="10"/>
        <v>0</v>
      </c>
      <c r="K22" s="301">
        <f t="shared" si="11"/>
        <v>0</v>
      </c>
      <c r="L22" s="306"/>
      <c r="M22" s="306"/>
      <c r="N22" s="306"/>
      <c r="O22" s="302"/>
      <c r="P22" s="302"/>
      <c r="Q22" s="283"/>
      <c r="R22" s="275"/>
      <c r="S22" s="303"/>
      <c r="T22" s="280"/>
      <c r="U22" s="280"/>
      <c r="V22" s="280"/>
    </row>
    <row r="23" spans="1:22" s="307" customFormat="1">
      <c r="A23" s="275"/>
      <c r="B23" s="525">
        <v>1</v>
      </c>
      <c r="C23" s="522" t="s">
        <v>1189</v>
      </c>
      <c r="D23" s="523" t="s">
        <v>46</v>
      </c>
      <c r="E23" s="522" t="s">
        <v>8</v>
      </c>
      <c r="F23" s="522">
        <v>1</v>
      </c>
      <c r="G23" s="299">
        <f ca="1">IF(ISERROR(OFFSET('HARGA SATUAN'!$I$6,MATCH(RAB!C23,'HARGA SATUAN'!$C$7:$C$1492,0),0)),0,OFFSET('HARGA SATUAN'!$I$6,MATCH(RAB!C23,'HARGA SATUAN'!$C$7:$C$1492,0),0))</f>
        <v>26746100</v>
      </c>
      <c r="H23" s="300">
        <f t="shared" ca="1" si="8"/>
        <v>26746100</v>
      </c>
      <c r="I23" s="300">
        <f t="shared" si="9"/>
        <v>0</v>
      </c>
      <c r="J23" s="300">
        <f t="shared" si="10"/>
        <v>0</v>
      </c>
      <c r="K23" s="301">
        <f t="shared" ca="1" si="11"/>
        <v>26746100</v>
      </c>
      <c r="L23" s="306"/>
      <c r="M23" s="306"/>
      <c r="N23" s="306"/>
      <c r="O23" s="302"/>
      <c r="P23" s="302"/>
      <c r="Q23" s="283"/>
      <c r="R23" s="275"/>
      <c r="S23" s="303"/>
      <c r="T23" s="280"/>
      <c r="U23" s="280"/>
      <c r="V23" s="280"/>
    </row>
    <row r="24" spans="1:22" s="307" customFormat="1">
      <c r="A24" s="275"/>
      <c r="B24" s="526">
        <v>2</v>
      </c>
      <c r="C24" s="523" t="s">
        <v>1630</v>
      </c>
      <c r="D24" s="523"/>
      <c r="E24" s="522"/>
      <c r="F24" s="522"/>
      <c r="G24" s="299">
        <f ca="1">IF(ISERROR(OFFSET('HARGA SATUAN'!$I$6,MATCH(RAB!C24,'HARGA SATUAN'!$C$7:$C$1492,0),0)),0,OFFSET('HARGA SATUAN'!$I$6,MATCH(RAB!C24,'HARGA SATUAN'!$C$7:$C$1492,0),0))</f>
        <v>0</v>
      </c>
      <c r="H24" s="300">
        <f t="shared" si="8"/>
        <v>0</v>
      </c>
      <c r="I24" s="300">
        <f t="shared" si="9"/>
        <v>0</v>
      </c>
      <c r="J24" s="300">
        <f t="shared" si="10"/>
        <v>0</v>
      </c>
      <c r="K24" s="301">
        <f t="shared" si="11"/>
        <v>0</v>
      </c>
      <c r="L24" s="306"/>
      <c r="M24" s="306"/>
      <c r="N24" s="306"/>
      <c r="O24" s="302"/>
      <c r="P24" s="302"/>
      <c r="Q24" s="283"/>
      <c r="R24" s="275"/>
      <c r="S24" s="303"/>
      <c r="T24" s="280"/>
      <c r="U24" s="280"/>
      <c r="V24" s="280"/>
    </row>
    <row r="25" spans="1:22" s="307" customFormat="1">
      <c r="A25" s="275"/>
      <c r="B25" s="525"/>
      <c r="C25" s="523" t="s">
        <v>67</v>
      </c>
      <c r="D25" s="523" t="s">
        <v>46</v>
      </c>
      <c r="E25" s="522" t="s">
        <v>7</v>
      </c>
      <c r="F25" s="522">
        <v>9</v>
      </c>
      <c r="G25" s="299">
        <f ca="1">IF(ISERROR(OFFSET('HARGA SATUAN'!$I$6,MATCH(RAB!C25,'HARGA SATUAN'!$C$7:$C$1492,0),0)),0,OFFSET('HARGA SATUAN'!$I$6,MATCH(RAB!C25,'HARGA SATUAN'!$C$7:$C$1492,0),0))</f>
        <v>9831</v>
      </c>
      <c r="H25" s="300">
        <f t="shared" ca="1" si="8"/>
        <v>88479</v>
      </c>
      <c r="I25" s="300">
        <f t="shared" si="9"/>
        <v>0</v>
      </c>
      <c r="J25" s="300">
        <f t="shared" si="10"/>
        <v>0</v>
      </c>
      <c r="K25" s="301">
        <f t="shared" ca="1" si="11"/>
        <v>88479</v>
      </c>
      <c r="L25" s="306"/>
      <c r="M25" s="306"/>
      <c r="N25" s="306"/>
      <c r="O25" s="302"/>
      <c r="P25" s="302"/>
      <c r="Q25" s="283"/>
      <c r="R25" s="275"/>
      <c r="S25" s="303"/>
      <c r="T25" s="280"/>
      <c r="U25" s="280"/>
      <c r="V25" s="280"/>
    </row>
    <row r="26" spans="1:22" s="307" customFormat="1">
      <c r="A26" s="275"/>
      <c r="B26" s="525"/>
      <c r="C26" s="523" t="s">
        <v>1631</v>
      </c>
      <c r="D26" s="523"/>
      <c r="E26" s="522"/>
      <c r="F26" s="522">
        <v>3</v>
      </c>
      <c r="G26" s="299">
        <f ca="1">IF(ISERROR(OFFSET('HARGA SATUAN'!$I$6,MATCH(RAB!C26,'HARGA SATUAN'!$C$7:$C$1492,0),0)),0,OFFSET('HARGA SATUAN'!$I$6,MATCH(RAB!C26,'HARGA SATUAN'!$C$7:$C$1492,0),0))</f>
        <v>0</v>
      </c>
      <c r="H26" s="300">
        <f t="shared" si="8"/>
        <v>0</v>
      </c>
      <c r="I26" s="300">
        <f t="shared" si="9"/>
        <v>0</v>
      </c>
      <c r="J26" s="300">
        <f t="shared" si="10"/>
        <v>0</v>
      </c>
      <c r="K26" s="301">
        <f t="shared" si="11"/>
        <v>0</v>
      </c>
      <c r="L26" s="306"/>
      <c r="M26" s="306"/>
      <c r="N26" s="306"/>
      <c r="O26" s="302"/>
      <c r="P26" s="302"/>
      <c r="Q26" s="283"/>
      <c r="R26" s="275"/>
      <c r="S26" s="303"/>
      <c r="T26" s="280"/>
      <c r="U26" s="280"/>
      <c r="V26" s="280"/>
    </row>
    <row r="27" spans="1:22" s="307" customFormat="1">
      <c r="A27" s="275"/>
      <c r="B27" s="525">
        <v>3</v>
      </c>
      <c r="C27" s="523" t="s">
        <v>563</v>
      </c>
      <c r="D27" s="523" t="s">
        <v>46</v>
      </c>
      <c r="E27" s="522" t="s">
        <v>8</v>
      </c>
      <c r="F27" s="522">
        <v>3</v>
      </c>
      <c r="G27" s="299">
        <f ca="1">IF(ISERROR(OFFSET('HARGA SATUAN'!$I$6,MATCH(RAB!C27,'HARGA SATUAN'!$C$7:$C$1492,0),0)),0,OFFSET('HARGA SATUAN'!$I$6,MATCH(RAB!C27,'HARGA SATUAN'!$C$7:$C$1492,0),0))</f>
        <v>648050</v>
      </c>
      <c r="H27" s="300">
        <f t="shared" ca="1" si="8"/>
        <v>1944150</v>
      </c>
      <c r="I27" s="300">
        <f t="shared" si="9"/>
        <v>0</v>
      </c>
      <c r="J27" s="300">
        <f t="shared" si="10"/>
        <v>0</v>
      </c>
      <c r="K27" s="301">
        <f t="shared" ca="1" si="11"/>
        <v>1944150</v>
      </c>
      <c r="L27" s="306"/>
      <c r="M27" s="306"/>
      <c r="N27" s="306"/>
      <c r="O27" s="302"/>
      <c r="P27" s="302"/>
      <c r="Q27" s="283"/>
      <c r="R27" s="275"/>
      <c r="S27" s="303"/>
      <c r="T27" s="280"/>
      <c r="U27" s="280"/>
      <c r="V27" s="280"/>
    </row>
    <row r="28" spans="1:22" s="307" customFormat="1">
      <c r="A28" s="275"/>
      <c r="B28" s="525">
        <v>4</v>
      </c>
      <c r="C28" s="522" t="s">
        <v>538</v>
      </c>
      <c r="D28" s="523" t="s">
        <v>46</v>
      </c>
      <c r="E28" s="522" t="s">
        <v>8</v>
      </c>
      <c r="F28" s="522">
        <v>3</v>
      </c>
      <c r="G28" s="299">
        <f ca="1">IF(ISERROR(OFFSET('HARGA SATUAN'!$I$6,MATCH(RAB!C28,'HARGA SATUAN'!$C$7:$C$1492,0),0)),0,OFFSET('HARGA SATUAN'!$I$6,MATCH(RAB!C28,'HARGA SATUAN'!$C$7:$C$1492,0),0))</f>
        <v>848250</v>
      </c>
      <c r="H28" s="300">
        <f t="shared" ca="1" si="8"/>
        <v>2544750</v>
      </c>
      <c r="I28" s="300">
        <f t="shared" si="9"/>
        <v>0</v>
      </c>
      <c r="J28" s="300">
        <f t="shared" si="10"/>
        <v>0</v>
      </c>
      <c r="K28" s="301">
        <f t="shared" ca="1" si="11"/>
        <v>2544750</v>
      </c>
      <c r="L28" s="306"/>
      <c r="M28" s="306"/>
      <c r="N28" s="306"/>
      <c r="O28" s="302"/>
      <c r="P28" s="302"/>
      <c r="Q28" s="283"/>
      <c r="R28" s="275"/>
      <c r="S28" s="303"/>
      <c r="T28" s="280"/>
      <c r="U28" s="280"/>
      <c r="V28" s="280"/>
    </row>
    <row r="29" spans="1:22" s="307" customFormat="1">
      <c r="A29" s="275"/>
      <c r="B29" s="525">
        <v>5</v>
      </c>
      <c r="C29" s="522" t="s">
        <v>540</v>
      </c>
      <c r="D29" s="523" t="s">
        <v>47</v>
      </c>
      <c r="E29" s="522" t="s">
        <v>8</v>
      </c>
      <c r="F29" s="522">
        <v>3</v>
      </c>
      <c r="G29" s="299">
        <f ca="1">IF(ISERROR(OFFSET('HARGA SATUAN'!$I$6,MATCH(RAB!C29,'HARGA SATUAN'!$C$7:$C$1492,0),0)),0,OFFSET('HARGA SATUAN'!$I$6,MATCH(RAB!C29,'HARGA SATUAN'!$C$7:$C$1492,0),0))</f>
        <v>17500</v>
      </c>
      <c r="H29" s="300">
        <f t="shared" si="8"/>
        <v>0</v>
      </c>
      <c r="I29" s="300">
        <f t="shared" ca="1" si="9"/>
        <v>52500</v>
      </c>
      <c r="J29" s="300">
        <f t="shared" si="10"/>
        <v>0</v>
      </c>
      <c r="K29" s="301">
        <f t="shared" ca="1" si="11"/>
        <v>52500</v>
      </c>
      <c r="L29" s="306"/>
      <c r="M29" s="306"/>
      <c r="N29" s="306"/>
      <c r="O29" s="302"/>
      <c r="P29" s="302"/>
      <c r="Q29" s="283"/>
      <c r="R29" s="275"/>
      <c r="S29" s="303"/>
      <c r="T29" s="280"/>
      <c r="U29" s="280"/>
      <c r="V29" s="280"/>
    </row>
    <row r="30" spans="1:22" s="307" customFormat="1">
      <c r="A30" s="275"/>
      <c r="B30" s="525">
        <v>6</v>
      </c>
      <c r="C30" s="522" t="s">
        <v>587</v>
      </c>
      <c r="D30" s="523" t="s">
        <v>47</v>
      </c>
      <c r="E30" s="522" t="s">
        <v>8</v>
      </c>
      <c r="F30" s="522">
        <v>13</v>
      </c>
      <c r="G30" s="299">
        <f ca="1">IF(ISERROR(OFFSET('HARGA SATUAN'!$I$6,MATCH(RAB!C30,'HARGA SATUAN'!$C$7:$C$1492,0),0)),0,OFFSET('HARGA SATUAN'!$I$6,MATCH(RAB!C30,'HARGA SATUAN'!$C$7:$C$1492,0),0))</f>
        <v>44000</v>
      </c>
      <c r="H30" s="300">
        <f t="shared" si="8"/>
        <v>0</v>
      </c>
      <c r="I30" s="300">
        <f t="shared" ca="1" si="9"/>
        <v>572000</v>
      </c>
      <c r="J30" s="300">
        <f t="shared" si="10"/>
        <v>0</v>
      </c>
      <c r="K30" s="301">
        <f t="shared" ca="1" si="11"/>
        <v>572000</v>
      </c>
      <c r="L30" s="306"/>
      <c r="M30" s="306"/>
      <c r="N30" s="306"/>
      <c r="O30" s="302"/>
      <c r="P30" s="302"/>
      <c r="Q30" s="283"/>
      <c r="R30" s="275"/>
      <c r="S30" s="303"/>
      <c r="T30" s="280"/>
      <c r="U30" s="280"/>
      <c r="V30" s="280"/>
    </row>
    <row r="31" spans="1:22" s="307" customFormat="1">
      <c r="A31" s="275"/>
      <c r="B31" s="525">
        <v>7</v>
      </c>
      <c r="C31" s="522" t="s">
        <v>166</v>
      </c>
      <c r="D31" s="523" t="s">
        <v>47</v>
      </c>
      <c r="E31" s="522" t="s">
        <v>8</v>
      </c>
      <c r="F31" s="522">
        <v>22</v>
      </c>
      <c r="G31" s="299">
        <f ca="1">IF(ISERROR(OFFSET('HARGA SATUAN'!$I$6,MATCH(RAB!C31,'HARGA SATUAN'!$C$7:$C$1492,0),0)),0,OFFSET('HARGA SATUAN'!$I$6,MATCH(RAB!C31,'HARGA SATUAN'!$C$7:$C$1492,0),0))</f>
        <v>7938</v>
      </c>
      <c r="H31" s="300">
        <f t="shared" si="8"/>
        <v>0</v>
      </c>
      <c r="I31" s="300">
        <f t="shared" ca="1" si="9"/>
        <v>174636</v>
      </c>
      <c r="J31" s="300">
        <f t="shared" si="10"/>
        <v>0</v>
      </c>
      <c r="K31" s="301">
        <f t="shared" ca="1" si="11"/>
        <v>174636</v>
      </c>
      <c r="L31" s="306"/>
      <c r="M31" s="306"/>
      <c r="N31" s="306"/>
      <c r="O31" s="302"/>
      <c r="P31" s="302"/>
      <c r="Q31" s="283"/>
      <c r="R31" s="275"/>
      <c r="S31" s="303"/>
      <c r="T31" s="280"/>
      <c r="U31" s="280"/>
      <c r="V31" s="280"/>
    </row>
    <row r="32" spans="1:22" s="307" customFormat="1" ht="30">
      <c r="A32" s="275"/>
      <c r="B32" s="525">
        <v>8</v>
      </c>
      <c r="C32" s="522" t="s">
        <v>179</v>
      </c>
      <c r="D32" s="523" t="s">
        <v>47</v>
      </c>
      <c r="E32" s="522" t="s">
        <v>8</v>
      </c>
      <c r="F32" s="522">
        <v>1</v>
      </c>
      <c r="G32" s="299">
        <f ca="1">IF(ISERROR(OFFSET('HARGA SATUAN'!$I$6,MATCH(RAB!C32,'HARGA SATUAN'!$C$7:$C$1492,0),0)),0,OFFSET('HARGA SATUAN'!$I$6,MATCH(RAB!C32,'HARGA SATUAN'!$C$7:$C$1492,0),0))</f>
        <v>404600</v>
      </c>
      <c r="H32" s="300">
        <f t="shared" si="8"/>
        <v>0</v>
      </c>
      <c r="I32" s="300">
        <f t="shared" ca="1" si="9"/>
        <v>404600</v>
      </c>
      <c r="J32" s="300">
        <f t="shared" si="10"/>
        <v>0</v>
      </c>
      <c r="K32" s="301">
        <f t="shared" ca="1" si="11"/>
        <v>404600</v>
      </c>
      <c r="L32" s="306"/>
      <c r="M32" s="306"/>
      <c r="N32" s="306"/>
      <c r="O32" s="302"/>
      <c r="P32" s="302"/>
      <c r="Q32" s="283"/>
      <c r="R32" s="275"/>
      <c r="S32" s="303"/>
      <c r="T32" s="280"/>
      <c r="U32" s="280"/>
      <c r="V32" s="280"/>
    </row>
    <row r="33" spans="1:22" s="307" customFormat="1">
      <c r="A33" s="275"/>
      <c r="B33" s="525">
        <v>9</v>
      </c>
      <c r="C33" s="522" t="s">
        <v>187</v>
      </c>
      <c r="D33" s="523" t="s">
        <v>47</v>
      </c>
      <c r="E33" s="522" t="s">
        <v>8</v>
      </c>
      <c r="F33" s="522">
        <v>3</v>
      </c>
      <c r="G33" s="299">
        <f ca="1">IF(ISERROR(OFFSET('HARGA SATUAN'!$I$6,MATCH(RAB!C33,'HARGA SATUAN'!$C$7:$C$1492,0),0)),0,OFFSET('HARGA SATUAN'!$I$6,MATCH(RAB!C33,'HARGA SATUAN'!$C$7:$C$1492,0),0))</f>
        <v>15800</v>
      </c>
      <c r="H33" s="300">
        <f t="shared" si="8"/>
        <v>0</v>
      </c>
      <c r="I33" s="300">
        <f t="shared" ca="1" si="9"/>
        <v>47400</v>
      </c>
      <c r="J33" s="300">
        <f t="shared" si="10"/>
        <v>0</v>
      </c>
      <c r="K33" s="301">
        <f t="shared" ca="1" si="11"/>
        <v>47400</v>
      </c>
      <c r="L33" s="306"/>
      <c r="M33" s="306"/>
      <c r="N33" s="306"/>
      <c r="O33" s="302"/>
      <c r="P33" s="302"/>
      <c r="Q33" s="283"/>
      <c r="R33" s="275"/>
      <c r="S33" s="303"/>
      <c r="T33" s="280"/>
      <c r="U33" s="280"/>
      <c r="V33" s="280"/>
    </row>
    <row r="34" spans="1:22" s="307" customFormat="1">
      <c r="A34" s="275"/>
      <c r="B34" s="525">
        <v>10</v>
      </c>
      <c r="C34" s="522" t="s">
        <v>629</v>
      </c>
      <c r="D34" s="523" t="s">
        <v>47</v>
      </c>
      <c r="E34" s="522" t="s">
        <v>8</v>
      </c>
      <c r="F34" s="522">
        <v>5</v>
      </c>
      <c r="G34" s="299">
        <f ca="1">IF(ISERROR(OFFSET('HARGA SATUAN'!$I$6,MATCH(RAB!C34,'HARGA SATUAN'!$C$7:$C$1492,0),0)),0,OFFSET('HARGA SATUAN'!$I$6,MATCH(RAB!C34,'HARGA SATUAN'!$C$7:$C$1492,0),0))</f>
        <v>282000</v>
      </c>
      <c r="H34" s="300">
        <f t="shared" si="8"/>
        <v>0</v>
      </c>
      <c r="I34" s="300">
        <f t="shared" ca="1" si="9"/>
        <v>1410000</v>
      </c>
      <c r="J34" s="300">
        <f t="shared" si="10"/>
        <v>0</v>
      </c>
      <c r="K34" s="301">
        <f t="shared" ca="1" si="11"/>
        <v>1410000</v>
      </c>
      <c r="L34" s="306"/>
      <c r="M34" s="306"/>
      <c r="N34" s="306"/>
      <c r="O34" s="302"/>
      <c r="P34" s="302"/>
      <c r="Q34" s="283"/>
      <c r="R34" s="275"/>
      <c r="S34" s="303"/>
      <c r="T34" s="280"/>
      <c r="U34" s="280"/>
      <c r="V34" s="280"/>
    </row>
    <row r="35" spans="1:22" s="307" customFormat="1">
      <c r="A35" s="275"/>
      <c r="B35" s="525">
        <v>11</v>
      </c>
      <c r="C35" s="522" t="s">
        <v>630</v>
      </c>
      <c r="D35" s="523" t="s">
        <v>47</v>
      </c>
      <c r="E35" s="522" t="s">
        <v>8</v>
      </c>
      <c r="F35" s="522">
        <v>4</v>
      </c>
      <c r="G35" s="299">
        <f ca="1">IF(ISERROR(OFFSET('HARGA SATUAN'!$I$6,MATCH(RAB!C35,'HARGA SATUAN'!$C$7:$C$1492,0),0)),0,OFFSET('HARGA SATUAN'!$I$6,MATCH(RAB!C35,'HARGA SATUAN'!$C$7:$C$1492,0),0))</f>
        <v>379000</v>
      </c>
      <c r="H35" s="300">
        <f t="shared" si="8"/>
        <v>0</v>
      </c>
      <c r="I35" s="300">
        <f t="shared" ca="1" si="9"/>
        <v>1516000</v>
      </c>
      <c r="J35" s="300">
        <f t="shared" si="10"/>
        <v>0</v>
      </c>
      <c r="K35" s="301">
        <f t="shared" ca="1" si="11"/>
        <v>1516000</v>
      </c>
      <c r="L35" s="306"/>
      <c r="M35" s="306"/>
      <c r="N35" s="306"/>
      <c r="O35" s="302"/>
      <c r="P35" s="302"/>
      <c r="Q35" s="283"/>
      <c r="R35" s="275"/>
      <c r="S35" s="303"/>
      <c r="T35" s="280"/>
      <c r="U35" s="280"/>
      <c r="V35" s="280"/>
    </row>
    <row r="36" spans="1:22" s="307" customFormat="1">
      <c r="A36" s="275"/>
      <c r="B36" s="525">
        <v>12</v>
      </c>
      <c r="C36" s="522" t="s">
        <v>211</v>
      </c>
      <c r="D36" s="523" t="s">
        <v>47</v>
      </c>
      <c r="E36" s="522" t="s">
        <v>8</v>
      </c>
      <c r="F36" s="522">
        <v>3</v>
      </c>
      <c r="G36" s="299">
        <f ca="1">IF(ISERROR(OFFSET('HARGA SATUAN'!$I$6,MATCH(RAB!C36,'HARGA SATUAN'!$C$7:$C$1492,0),0)),0,OFFSET('HARGA SATUAN'!$I$6,MATCH(RAB!C36,'HARGA SATUAN'!$C$7:$C$1492,0),0))</f>
        <v>155631</v>
      </c>
      <c r="H36" s="300">
        <f t="shared" si="8"/>
        <v>0</v>
      </c>
      <c r="I36" s="300">
        <f t="shared" ca="1" si="9"/>
        <v>466893</v>
      </c>
      <c r="J36" s="300">
        <f t="shared" si="10"/>
        <v>0</v>
      </c>
      <c r="K36" s="301">
        <f t="shared" ca="1" si="11"/>
        <v>466893</v>
      </c>
      <c r="L36" s="306"/>
      <c r="M36" s="306"/>
      <c r="N36" s="306"/>
      <c r="O36" s="302"/>
      <c r="P36" s="302"/>
      <c r="Q36" s="283"/>
      <c r="R36" s="275"/>
      <c r="S36" s="303"/>
      <c r="T36" s="280"/>
      <c r="U36" s="280"/>
      <c r="V36" s="280"/>
    </row>
    <row r="37" spans="1:22" s="307" customFormat="1">
      <c r="A37" s="275"/>
      <c r="B37" s="525">
        <v>13</v>
      </c>
      <c r="C37" s="522" t="s">
        <v>250</v>
      </c>
      <c r="D37" s="523" t="s">
        <v>47</v>
      </c>
      <c r="E37" s="522" t="s">
        <v>8</v>
      </c>
      <c r="F37" s="522">
        <v>1</v>
      </c>
      <c r="G37" s="299">
        <f ca="1">IF(ISERROR(OFFSET('HARGA SATUAN'!$I$6,MATCH(RAB!C37,'HARGA SATUAN'!$C$7:$C$1492,0),0)),0,OFFSET('HARGA SATUAN'!$I$6,MATCH(RAB!C37,'HARGA SATUAN'!$C$7:$C$1492,0),0))</f>
        <v>57690</v>
      </c>
      <c r="H37" s="300">
        <f t="shared" si="8"/>
        <v>0</v>
      </c>
      <c r="I37" s="300">
        <f t="shared" ca="1" si="9"/>
        <v>57690</v>
      </c>
      <c r="J37" s="300">
        <f t="shared" si="10"/>
        <v>0</v>
      </c>
      <c r="K37" s="301">
        <f t="shared" ca="1" si="11"/>
        <v>57690</v>
      </c>
      <c r="L37" s="306"/>
      <c r="M37" s="306"/>
      <c r="N37" s="306"/>
      <c r="O37" s="302"/>
      <c r="P37" s="302"/>
      <c r="Q37" s="283"/>
      <c r="R37" s="275"/>
      <c r="S37" s="303"/>
      <c r="T37" s="280"/>
      <c r="U37" s="280"/>
      <c r="V37" s="280"/>
    </row>
    <row r="38" spans="1:22" s="307" customFormat="1">
      <c r="A38" s="275"/>
      <c r="B38" s="525">
        <v>14</v>
      </c>
      <c r="C38" s="522" t="s">
        <v>237</v>
      </c>
      <c r="D38" s="523" t="s">
        <v>47</v>
      </c>
      <c r="E38" s="522" t="s">
        <v>8</v>
      </c>
      <c r="F38" s="522">
        <v>2</v>
      </c>
      <c r="G38" s="299">
        <f ca="1">IF(ISERROR(OFFSET('HARGA SATUAN'!$I$6,MATCH(RAB!C38,'HARGA SATUAN'!$C$7:$C$1492,0),0)),0,OFFSET('HARGA SATUAN'!$I$6,MATCH(RAB!C38,'HARGA SATUAN'!$C$7:$C$1492,0),0))</f>
        <v>67500</v>
      </c>
      <c r="H38" s="300">
        <f t="shared" si="8"/>
        <v>0</v>
      </c>
      <c r="I38" s="300">
        <f t="shared" ca="1" si="9"/>
        <v>135000</v>
      </c>
      <c r="J38" s="300">
        <f t="shared" si="10"/>
        <v>0</v>
      </c>
      <c r="K38" s="301">
        <f t="shared" ca="1" si="11"/>
        <v>135000</v>
      </c>
      <c r="L38" s="306"/>
      <c r="M38" s="306"/>
      <c r="N38" s="306"/>
      <c r="O38" s="302"/>
      <c r="P38" s="302"/>
      <c r="Q38" s="283"/>
      <c r="R38" s="275"/>
      <c r="S38" s="303"/>
      <c r="T38" s="280"/>
      <c r="U38" s="280"/>
      <c r="V38" s="280"/>
    </row>
    <row r="39" spans="1:22" s="307" customFormat="1">
      <c r="A39" s="275"/>
      <c r="B39" s="525">
        <v>15</v>
      </c>
      <c r="C39" s="522" t="s">
        <v>270</v>
      </c>
      <c r="D39" s="523" t="s">
        <v>47</v>
      </c>
      <c r="E39" s="522" t="s">
        <v>8</v>
      </c>
      <c r="F39" s="522">
        <v>2</v>
      </c>
      <c r="G39" s="299">
        <f ca="1">IF(ISERROR(OFFSET('HARGA SATUAN'!$I$6,MATCH(RAB!C39,'HARGA SATUAN'!$C$7:$C$1492,0),0)),0,OFFSET('HARGA SATUAN'!$I$6,MATCH(RAB!C39,'HARGA SATUAN'!$C$7:$C$1492,0),0))</f>
        <v>129000</v>
      </c>
      <c r="H39" s="300">
        <f t="shared" si="8"/>
        <v>0</v>
      </c>
      <c r="I39" s="300">
        <f t="shared" ca="1" si="9"/>
        <v>258000</v>
      </c>
      <c r="J39" s="300">
        <f t="shared" si="10"/>
        <v>0</v>
      </c>
      <c r="K39" s="301">
        <f t="shared" ca="1" si="11"/>
        <v>258000</v>
      </c>
      <c r="L39" s="306"/>
      <c r="M39" s="306"/>
      <c r="N39" s="306"/>
      <c r="O39" s="302"/>
      <c r="P39" s="302"/>
      <c r="Q39" s="283"/>
      <c r="R39" s="275"/>
      <c r="S39" s="303"/>
      <c r="T39" s="280"/>
      <c r="U39" s="280"/>
      <c r="V39" s="280"/>
    </row>
    <row r="40" spans="1:22" s="307" customFormat="1">
      <c r="A40" s="275"/>
      <c r="B40" s="525">
        <v>16</v>
      </c>
      <c r="C40" s="522" t="s">
        <v>644</v>
      </c>
      <c r="D40" s="523" t="s">
        <v>47</v>
      </c>
      <c r="E40" s="522" t="s">
        <v>8</v>
      </c>
      <c r="F40" s="522">
        <v>4</v>
      </c>
      <c r="G40" s="299">
        <f ca="1">IF(ISERROR(OFFSET('HARGA SATUAN'!$I$6,MATCH(RAB!C40,'HARGA SATUAN'!$C$7:$C$1492,0),0)),0,OFFSET('HARGA SATUAN'!$I$6,MATCH(RAB!C40,'HARGA SATUAN'!$C$7:$C$1492,0),0))</f>
        <v>250000</v>
      </c>
      <c r="H40" s="300">
        <f t="shared" si="8"/>
        <v>0</v>
      </c>
      <c r="I40" s="300">
        <f t="shared" ca="1" si="9"/>
        <v>1000000</v>
      </c>
      <c r="J40" s="300">
        <f t="shared" si="10"/>
        <v>0</v>
      </c>
      <c r="K40" s="301">
        <f t="shared" ca="1" si="11"/>
        <v>1000000</v>
      </c>
      <c r="L40" s="306"/>
      <c r="M40" s="306"/>
      <c r="N40" s="306"/>
      <c r="O40" s="302"/>
      <c r="P40" s="302"/>
      <c r="Q40" s="283"/>
      <c r="R40" s="275"/>
      <c r="S40" s="303"/>
      <c r="T40" s="280"/>
      <c r="U40" s="280"/>
      <c r="V40" s="280"/>
    </row>
    <row r="41" spans="1:22" s="307" customFormat="1">
      <c r="A41" s="275"/>
      <c r="B41" s="525">
        <v>17</v>
      </c>
      <c r="C41" s="522" t="s">
        <v>821</v>
      </c>
      <c r="D41" s="523" t="s">
        <v>49</v>
      </c>
      <c r="E41" s="522" t="s">
        <v>14</v>
      </c>
      <c r="F41" s="522">
        <v>1</v>
      </c>
      <c r="G41" s="299">
        <f ca="1">IF(ISERROR(OFFSET('HARGA SATUAN'!$I$6,MATCH(RAB!C41,'HARGA SATUAN'!$C$7:$C$1492,0),0)),0,OFFSET('HARGA SATUAN'!$I$6,MATCH(RAB!C41,'HARGA SATUAN'!$C$7:$C$1492,0),0))</f>
        <v>1182800</v>
      </c>
      <c r="H41" s="300">
        <f t="shared" ref="H41:H58" si="16">IF(OR(D41="MDU",D41="MDU-KD"),(IF($O$3="RAB NON MDU","PLN KD",G41*F41)),0)</f>
        <v>0</v>
      </c>
      <c r="I41" s="300">
        <f t="shared" ref="I41:I58" si="17">IF(D41="HDW",G41*F41,0)</f>
        <v>0</v>
      </c>
      <c r="J41" s="300">
        <f t="shared" ref="J41:J58" ca="1" si="18">IF(D41="JASA",G41*F41,0)</f>
        <v>1182800</v>
      </c>
      <c r="K41" s="301">
        <f t="shared" ref="K41:K58" ca="1" si="19">SUM(H41:J41)</f>
        <v>1182800</v>
      </c>
      <c r="L41" s="306"/>
      <c r="M41" s="306"/>
      <c r="N41" s="306"/>
      <c r="O41" s="302"/>
      <c r="P41" s="302"/>
      <c r="Q41" s="283"/>
      <c r="R41" s="275"/>
      <c r="S41" s="303"/>
      <c r="T41" s="280"/>
      <c r="U41" s="280"/>
      <c r="V41" s="280"/>
    </row>
    <row r="42" spans="1:22" s="307" customFormat="1">
      <c r="A42" s="275"/>
      <c r="B42" s="525"/>
      <c r="C42" s="522"/>
      <c r="D42" s="523"/>
      <c r="E42" s="522"/>
      <c r="F42" s="308"/>
      <c r="G42" s="299">
        <f ca="1">IF(ISERROR(OFFSET('HARGA SATUAN'!$I$6,MATCH(RAB!C42,'HARGA SATUAN'!$C$7:$C$1492,0),0)),0,OFFSET('HARGA SATUAN'!$I$6,MATCH(RAB!C42,'HARGA SATUAN'!$C$7:$C$1492,0),0))</f>
        <v>0</v>
      </c>
      <c r="H42" s="300">
        <f t="shared" si="16"/>
        <v>0</v>
      </c>
      <c r="I42" s="300">
        <f t="shared" si="17"/>
        <v>0</v>
      </c>
      <c r="J42" s="300">
        <f t="shared" si="18"/>
        <v>0</v>
      </c>
      <c r="K42" s="301">
        <f t="shared" si="19"/>
        <v>0</v>
      </c>
      <c r="L42" s="306"/>
      <c r="M42" s="306"/>
      <c r="N42" s="306"/>
      <c r="O42" s="302"/>
      <c r="P42" s="302"/>
      <c r="Q42" s="283"/>
      <c r="R42" s="275"/>
      <c r="S42" s="303"/>
      <c r="T42" s="280"/>
      <c r="U42" s="280"/>
      <c r="V42" s="280"/>
    </row>
    <row r="43" spans="1:22" s="307" customFormat="1">
      <c r="A43" s="275"/>
      <c r="B43" s="524" t="s">
        <v>1074</v>
      </c>
      <c r="C43" s="522" t="s">
        <v>1641</v>
      </c>
      <c r="D43" s="523"/>
      <c r="E43" s="522" t="s">
        <v>14</v>
      </c>
      <c r="F43" s="522">
        <v>1</v>
      </c>
      <c r="G43" s="299">
        <f ca="1">IF(ISERROR(OFFSET('HARGA SATUAN'!$I$6,MATCH(RAB!C43,'HARGA SATUAN'!$C$7:$C$1492,0),0)),0,OFFSET('HARGA SATUAN'!$I$6,MATCH(RAB!C43,'HARGA SATUAN'!$C$7:$C$1492,0),0))</f>
        <v>0</v>
      </c>
      <c r="H43" s="300">
        <f t="shared" si="16"/>
        <v>0</v>
      </c>
      <c r="I43" s="300">
        <f t="shared" si="17"/>
        <v>0</v>
      </c>
      <c r="J43" s="300">
        <f t="shared" si="18"/>
        <v>0</v>
      </c>
      <c r="K43" s="301">
        <f t="shared" si="19"/>
        <v>0</v>
      </c>
      <c r="L43" s="306"/>
      <c r="M43" s="306"/>
      <c r="N43" s="306"/>
      <c r="O43" s="302"/>
      <c r="P43" s="302"/>
      <c r="Q43" s="283"/>
      <c r="R43" s="275"/>
      <c r="S43" s="303"/>
      <c r="T43" s="280"/>
      <c r="U43" s="280"/>
      <c r="V43" s="280"/>
    </row>
    <row r="44" spans="1:22" s="307" customFormat="1">
      <c r="A44" s="275"/>
      <c r="B44" s="525">
        <v>1</v>
      </c>
      <c r="C44" s="522" t="s">
        <v>37</v>
      </c>
      <c r="D44" s="523" t="s">
        <v>46</v>
      </c>
      <c r="E44" s="522" t="s">
        <v>8</v>
      </c>
      <c r="F44" s="522">
        <v>1</v>
      </c>
      <c r="G44" s="299">
        <f ca="1">IF(ISERROR(OFFSET('HARGA SATUAN'!$I$6,MATCH(RAB!C44,'HARGA SATUAN'!$C$7:$C$1492,0),0)),0,OFFSET('HARGA SATUAN'!$I$6,MATCH(RAB!C44,'HARGA SATUAN'!$C$7:$C$1492,0),0))</f>
        <v>207470</v>
      </c>
      <c r="H44" s="300">
        <f t="shared" ca="1" si="16"/>
        <v>207470</v>
      </c>
      <c r="I44" s="300">
        <f t="shared" si="17"/>
        <v>0</v>
      </c>
      <c r="J44" s="300">
        <f t="shared" si="18"/>
        <v>0</v>
      </c>
      <c r="K44" s="301">
        <f t="shared" ca="1" si="19"/>
        <v>207470</v>
      </c>
      <c r="L44" s="306"/>
      <c r="M44" s="306"/>
      <c r="N44" s="306"/>
      <c r="O44" s="302"/>
      <c r="P44" s="302"/>
      <c r="Q44" s="283"/>
      <c r="R44" s="275"/>
      <c r="S44" s="303"/>
      <c r="T44" s="280"/>
      <c r="U44" s="280"/>
      <c r="V44" s="280"/>
    </row>
    <row r="45" spans="1:22" s="307" customFormat="1">
      <c r="A45" s="275"/>
      <c r="B45" s="525">
        <v>2</v>
      </c>
      <c r="C45" s="522" t="s">
        <v>40</v>
      </c>
      <c r="D45" s="523" t="s">
        <v>46</v>
      </c>
      <c r="E45" s="522" t="s">
        <v>8</v>
      </c>
      <c r="F45" s="522">
        <v>2</v>
      </c>
      <c r="G45" s="299">
        <f ca="1">IF(ISERROR(OFFSET('HARGA SATUAN'!$I$6,MATCH(RAB!C45,'HARGA SATUAN'!$C$7:$C$1492,0),0)),0,OFFSET('HARGA SATUAN'!$I$6,MATCH(RAB!C45,'HARGA SATUAN'!$C$7:$C$1492,0),0))</f>
        <v>207470</v>
      </c>
      <c r="H45" s="300">
        <f t="shared" ca="1" si="16"/>
        <v>414940</v>
      </c>
      <c r="I45" s="300">
        <f t="shared" si="17"/>
        <v>0</v>
      </c>
      <c r="J45" s="300">
        <f t="shared" si="18"/>
        <v>0</v>
      </c>
      <c r="K45" s="301">
        <f t="shared" ca="1" si="19"/>
        <v>414940</v>
      </c>
      <c r="L45" s="306"/>
      <c r="M45" s="306"/>
      <c r="N45" s="306"/>
      <c r="O45" s="302"/>
      <c r="P45" s="302"/>
      <c r="Q45" s="283"/>
      <c r="R45" s="275"/>
      <c r="S45" s="303"/>
      <c r="T45" s="280"/>
      <c r="U45" s="280"/>
      <c r="V45" s="280"/>
    </row>
    <row r="46" spans="1:22" s="307" customFormat="1">
      <c r="A46" s="275"/>
      <c r="B46" s="525">
        <v>3</v>
      </c>
      <c r="C46" s="522" t="s">
        <v>28</v>
      </c>
      <c r="D46" s="523" t="s">
        <v>47</v>
      </c>
      <c r="E46" s="522" t="s">
        <v>8</v>
      </c>
      <c r="F46" s="522">
        <v>3</v>
      </c>
      <c r="G46" s="299">
        <f ca="1">IF(ISERROR(OFFSET('HARGA SATUAN'!$I$6,MATCH(RAB!C46,'HARGA SATUAN'!$C$7:$C$1492,0),0)),0,OFFSET('HARGA SATUAN'!$I$6,MATCH(RAB!C46,'HARGA SATUAN'!$C$7:$C$1492,0),0))</f>
        <v>26500</v>
      </c>
      <c r="H46" s="300">
        <f t="shared" si="16"/>
        <v>0</v>
      </c>
      <c r="I46" s="300">
        <f t="shared" ca="1" si="17"/>
        <v>79500</v>
      </c>
      <c r="J46" s="300">
        <f t="shared" si="18"/>
        <v>0</v>
      </c>
      <c r="K46" s="301">
        <f t="shared" ca="1" si="19"/>
        <v>79500</v>
      </c>
      <c r="L46" s="306"/>
      <c r="M46" s="306"/>
      <c r="N46" s="306"/>
      <c r="O46" s="302"/>
      <c r="P46" s="302"/>
      <c r="Q46" s="283"/>
      <c r="R46" s="275"/>
      <c r="S46" s="303"/>
      <c r="T46" s="280"/>
      <c r="U46" s="280"/>
      <c r="V46" s="280"/>
    </row>
    <row r="47" spans="1:22" s="307" customFormat="1">
      <c r="A47" s="275"/>
      <c r="B47" s="525">
        <v>4</v>
      </c>
      <c r="C47" s="522" t="s">
        <v>166</v>
      </c>
      <c r="D47" s="523" t="s">
        <v>47</v>
      </c>
      <c r="E47" s="522" t="s">
        <v>8</v>
      </c>
      <c r="F47" s="522">
        <v>2</v>
      </c>
      <c r="G47" s="299">
        <f ca="1">IF(ISERROR(OFFSET('HARGA SATUAN'!$I$6,MATCH(RAB!C47,'HARGA SATUAN'!$C$7:$C$1492,0),0)),0,OFFSET('HARGA SATUAN'!$I$6,MATCH(RAB!C47,'HARGA SATUAN'!$C$7:$C$1492,0),0))</f>
        <v>7938</v>
      </c>
      <c r="H47" s="300">
        <f t="shared" si="16"/>
        <v>0</v>
      </c>
      <c r="I47" s="300">
        <f t="shared" ca="1" si="17"/>
        <v>15876</v>
      </c>
      <c r="J47" s="300">
        <f t="shared" si="18"/>
        <v>0</v>
      </c>
      <c r="K47" s="301">
        <f t="shared" ca="1" si="19"/>
        <v>15876</v>
      </c>
      <c r="L47" s="306"/>
      <c r="M47" s="306"/>
      <c r="N47" s="306"/>
      <c r="O47" s="302"/>
      <c r="P47" s="302"/>
      <c r="Q47" s="283"/>
      <c r="R47" s="275"/>
      <c r="S47" s="303"/>
      <c r="T47" s="280"/>
      <c r="U47" s="280"/>
      <c r="V47" s="280"/>
    </row>
    <row r="48" spans="1:22" s="307" customFormat="1">
      <c r="A48" s="275"/>
      <c r="B48" s="525">
        <v>5</v>
      </c>
      <c r="C48" s="522" t="s">
        <v>171</v>
      </c>
      <c r="D48" s="523" t="s">
        <v>47</v>
      </c>
      <c r="E48" s="522" t="s">
        <v>8</v>
      </c>
      <c r="F48" s="522">
        <v>1</v>
      </c>
      <c r="G48" s="299">
        <f ca="1">IF(ISERROR(OFFSET('HARGA SATUAN'!$I$6,MATCH(RAB!C48,'HARGA SATUAN'!$C$7:$C$1492,0),0)),0,OFFSET('HARGA SATUAN'!$I$6,MATCH(RAB!C48,'HARGA SATUAN'!$C$7:$C$1492,0),0))</f>
        <v>33600</v>
      </c>
      <c r="H48" s="300">
        <f t="shared" si="16"/>
        <v>0</v>
      </c>
      <c r="I48" s="300">
        <f t="shared" ca="1" si="17"/>
        <v>33600</v>
      </c>
      <c r="J48" s="300">
        <f t="shared" si="18"/>
        <v>0</v>
      </c>
      <c r="K48" s="301">
        <f t="shared" ca="1" si="19"/>
        <v>33600</v>
      </c>
      <c r="L48" s="306"/>
      <c r="M48" s="306"/>
      <c r="N48" s="306"/>
      <c r="O48" s="302"/>
      <c r="P48" s="302"/>
      <c r="Q48" s="283"/>
      <c r="R48" s="275"/>
      <c r="S48" s="303"/>
      <c r="T48" s="280"/>
      <c r="U48" s="280"/>
      <c r="V48" s="280"/>
    </row>
    <row r="49" spans="1:22" s="307" customFormat="1">
      <c r="A49" s="275"/>
      <c r="B49" s="525">
        <v>6</v>
      </c>
      <c r="C49" s="522" t="s">
        <v>176</v>
      </c>
      <c r="D49" s="523" t="s">
        <v>47</v>
      </c>
      <c r="E49" s="522" t="s">
        <v>8</v>
      </c>
      <c r="F49" s="522">
        <v>2</v>
      </c>
      <c r="G49" s="299">
        <f ca="1">IF(ISERROR(OFFSET('HARGA SATUAN'!$I$6,MATCH(RAB!C49,'HARGA SATUAN'!$C$7:$C$1492,0),0)),0,OFFSET('HARGA SATUAN'!$I$6,MATCH(RAB!C49,'HARGA SATUAN'!$C$7:$C$1492,0),0))</f>
        <v>45000</v>
      </c>
      <c r="H49" s="300">
        <f t="shared" si="16"/>
        <v>0</v>
      </c>
      <c r="I49" s="300">
        <f t="shared" ca="1" si="17"/>
        <v>90000</v>
      </c>
      <c r="J49" s="300">
        <f t="shared" si="18"/>
        <v>0</v>
      </c>
      <c r="K49" s="301">
        <f t="shared" ca="1" si="19"/>
        <v>90000</v>
      </c>
      <c r="L49" s="306"/>
      <c r="M49" s="306"/>
      <c r="N49" s="306"/>
      <c r="O49" s="302"/>
      <c r="P49" s="302"/>
      <c r="Q49" s="283"/>
      <c r="R49" s="275"/>
      <c r="S49" s="303"/>
      <c r="T49" s="280"/>
      <c r="U49" s="280"/>
      <c r="V49" s="280"/>
    </row>
    <row r="50" spans="1:22" s="307" customFormat="1">
      <c r="A50" s="275"/>
      <c r="B50" s="525">
        <v>7</v>
      </c>
      <c r="C50" s="522" t="s">
        <v>181</v>
      </c>
      <c r="D50" s="523" t="s">
        <v>47</v>
      </c>
      <c r="E50" s="522" t="s">
        <v>8</v>
      </c>
      <c r="F50" s="522">
        <v>1</v>
      </c>
      <c r="G50" s="299">
        <f ca="1">IF(ISERROR(OFFSET('HARGA SATUAN'!$I$6,MATCH(RAB!C50,'HARGA SATUAN'!$C$7:$C$1492,0),0)),0,OFFSET('HARGA SATUAN'!$I$6,MATCH(RAB!C50,'HARGA SATUAN'!$C$7:$C$1492,0),0))</f>
        <v>95000</v>
      </c>
      <c r="H50" s="300">
        <f t="shared" si="16"/>
        <v>0</v>
      </c>
      <c r="I50" s="300">
        <f t="shared" ca="1" si="17"/>
        <v>95000</v>
      </c>
      <c r="J50" s="300">
        <f t="shared" si="18"/>
        <v>0</v>
      </c>
      <c r="K50" s="301">
        <f t="shared" ca="1" si="19"/>
        <v>95000</v>
      </c>
      <c r="L50" s="306"/>
      <c r="M50" s="306"/>
      <c r="N50" s="306"/>
      <c r="O50" s="302"/>
      <c r="P50" s="302"/>
      <c r="Q50" s="283"/>
      <c r="R50" s="275"/>
      <c r="S50" s="303"/>
      <c r="T50" s="280"/>
      <c r="U50" s="280"/>
      <c r="V50" s="280"/>
    </row>
    <row r="51" spans="1:22" s="307" customFormat="1">
      <c r="A51" s="275"/>
      <c r="B51" s="525">
        <v>8</v>
      </c>
      <c r="C51" s="522" t="s">
        <v>630</v>
      </c>
      <c r="D51" s="523" t="s">
        <v>47</v>
      </c>
      <c r="E51" s="522" t="s">
        <v>8</v>
      </c>
      <c r="F51" s="522">
        <v>1</v>
      </c>
      <c r="G51" s="299">
        <f ca="1">IF(ISERROR(OFFSET('HARGA SATUAN'!$I$6,MATCH(RAB!C51,'HARGA SATUAN'!$C$7:$C$1492,0),0)),0,OFFSET('HARGA SATUAN'!$I$6,MATCH(RAB!C51,'HARGA SATUAN'!$C$7:$C$1492,0),0))</f>
        <v>379000</v>
      </c>
      <c r="H51" s="300">
        <f t="shared" si="16"/>
        <v>0</v>
      </c>
      <c r="I51" s="300">
        <f t="shared" ca="1" si="17"/>
        <v>379000</v>
      </c>
      <c r="J51" s="300">
        <f t="shared" si="18"/>
        <v>0</v>
      </c>
      <c r="K51" s="301">
        <f t="shared" ca="1" si="19"/>
        <v>379000</v>
      </c>
      <c r="L51" s="306"/>
      <c r="M51" s="306"/>
      <c r="N51" s="306"/>
      <c r="O51" s="302"/>
      <c r="P51" s="302"/>
      <c r="Q51" s="283"/>
      <c r="R51" s="275"/>
      <c r="S51" s="303"/>
      <c r="T51" s="280"/>
      <c r="U51" s="280"/>
      <c r="V51" s="280"/>
    </row>
    <row r="52" spans="1:22" s="307" customFormat="1">
      <c r="A52" s="275"/>
      <c r="B52" s="525">
        <v>9</v>
      </c>
      <c r="C52" s="522" t="s">
        <v>220</v>
      </c>
      <c r="D52" s="523" t="s">
        <v>47</v>
      </c>
      <c r="E52" s="522" t="s">
        <v>8</v>
      </c>
      <c r="F52" s="522">
        <v>4</v>
      </c>
      <c r="G52" s="299">
        <f ca="1">IF(ISERROR(OFFSET('HARGA SATUAN'!$I$6,MATCH(RAB!C52,'HARGA SATUAN'!$C$7:$C$1492,0),0)),0,OFFSET('HARGA SATUAN'!$I$6,MATCH(RAB!C52,'HARGA SATUAN'!$C$7:$C$1492,0),0))</f>
        <v>11400</v>
      </c>
      <c r="H52" s="300">
        <f t="shared" si="16"/>
        <v>0</v>
      </c>
      <c r="I52" s="300">
        <f t="shared" ca="1" si="17"/>
        <v>45600</v>
      </c>
      <c r="J52" s="300">
        <f t="shared" si="18"/>
        <v>0</v>
      </c>
      <c r="K52" s="301">
        <f t="shared" ca="1" si="19"/>
        <v>45600</v>
      </c>
      <c r="L52" s="306"/>
      <c r="M52" s="306"/>
      <c r="N52" s="306"/>
      <c r="O52" s="302"/>
      <c r="P52" s="302"/>
      <c r="Q52" s="283"/>
      <c r="R52" s="275"/>
      <c r="S52" s="303"/>
      <c r="T52" s="280"/>
      <c r="U52" s="280"/>
      <c r="V52" s="280"/>
    </row>
    <row r="53" spans="1:22" s="307" customFormat="1">
      <c r="A53" s="275"/>
      <c r="B53" s="525">
        <v>10</v>
      </c>
      <c r="C53" s="522" t="s">
        <v>250</v>
      </c>
      <c r="D53" s="523" t="s">
        <v>47</v>
      </c>
      <c r="E53" s="522" t="s">
        <v>8</v>
      </c>
      <c r="F53" s="522">
        <v>1</v>
      </c>
      <c r="G53" s="299">
        <f ca="1">IF(ISERROR(OFFSET('HARGA SATUAN'!$I$6,MATCH(RAB!C53,'HARGA SATUAN'!$C$7:$C$1492,0),0)),0,OFFSET('HARGA SATUAN'!$I$6,MATCH(RAB!C53,'HARGA SATUAN'!$C$7:$C$1492,0),0))</f>
        <v>57690</v>
      </c>
      <c r="H53" s="300">
        <f t="shared" si="16"/>
        <v>0</v>
      </c>
      <c r="I53" s="300">
        <f t="shared" ca="1" si="17"/>
        <v>57690</v>
      </c>
      <c r="J53" s="300">
        <f t="shared" si="18"/>
        <v>0</v>
      </c>
      <c r="K53" s="301">
        <f t="shared" ca="1" si="19"/>
        <v>57690</v>
      </c>
      <c r="L53" s="306"/>
      <c r="M53" s="306"/>
      <c r="N53" s="306"/>
      <c r="O53" s="302"/>
      <c r="P53" s="302"/>
      <c r="Q53" s="283"/>
      <c r="R53" s="275"/>
      <c r="S53" s="303"/>
      <c r="T53" s="280"/>
      <c r="U53" s="280"/>
      <c r="V53" s="280"/>
    </row>
    <row r="54" spans="1:22" s="307" customFormat="1">
      <c r="A54" s="275"/>
      <c r="B54" s="525">
        <v>11</v>
      </c>
      <c r="C54" s="522" t="s">
        <v>267</v>
      </c>
      <c r="D54" s="523" t="s">
        <v>47</v>
      </c>
      <c r="E54" s="522" t="s">
        <v>8</v>
      </c>
      <c r="F54" s="522">
        <v>1</v>
      </c>
      <c r="G54" s="299">
        <f ca="1">IF(ISERROR(OFFSET('HARGA SATUAN'!$I$6,MATCH(RAB!C54,'HARGA SATUAN'!$C$7:$C$1492,0),0)),0,OFFSET('HARGA SATUAN'!$I$6,MATCH(RAB!C54,'HARGA SATUAN'!$C$7:$C$1492,0),0))</f>
        <v>28000</v>
      </c>
      <c r="H54" s="300">
        <f t="shared" si="16"/>
        <v>0</v>
      </c>
      <c r="I54" s="300">
        <f t="shared" ca="1" si="17"/>
        <v>28000</v>
      </c>
      <c r="J54" s="300">
        <f t="shared" si="18"/>
        <v>0</v>
      </c>
      <c r="K54" s="301">
        <f t="shared" ca="1" si="19"/>
        <v>28000</v>
      </c>
      <c r="L54" s="306"/>
      <c r="M54" s="306"/>
      <c r="N54" s="306"/>
      <c r="O54" s="302"/>
      <c r="P54" s="302"/>
      <c r="Q54" s="283"/>
      <c r="R54" s="275"/>
      <c r="S54" s="303"/>
      <c r="T54" s="280"/>
      <c r="U54" s="280"/>
      <c r="V54" s="280"/>
    </row>
    <row r="55" spans="1:22" s="307" customFormat="1">
      <c r="A55" s="275"/>
      <c r="B55" s="525">
        <v>12</v>
      </c>
      <c r="C55" s="522" t="s">
        <v>39</v>
      </c>
      <c r="D55" s="523" t="s">
        <v>47</v>
      </c>
      <c r="E55" s="522" t="s">
        <v>7</v>
      </c>
      <c r="F55" s="522">
        <v>6.2</v>
      </c>
      <c r="G55" s="299">
        <f ca="1">IF(ISERROR(OFFSET('HARGA SATUAN'!$I$6,MATCH(RAB!C55,'HARGA SATUAN'!$C$7:$C$1492,0),0)),0,OFFSET('HARGA SATUAN'!$I$6,MATCH(RAB!C55,'HARGA SATUAN'!$C$7:$C$1492,0),0))</f>
        <v>8550</v>
      </c>
      <c r="H55" s="300">
        <f t="shared" si="16"/>
        <v>0</v>
      </c>
      <c r="I55" s="300">
        <f t="shared" ca="1" si="17"/>
        <v>53010</v>
      </c>
      <c r="J55" s="300">
        <f t="shared" si="18"/>
        <v>0</v>
      </c>
      <c r="K55" s="301">
        <f t="shared" ca="1" si="19"/>
        <v>53010</v>
      </c>
      <c r="L55" s="306"/>
      <c r="M55" s="306"/>
      <c r="N55" s="306"/>
      <c r="O55" s="302"/>
      <c r="P55" s="302"/>
      <c r="Q55" s="283"/>
      <c r="R55" s="275"/>
      <c r="S55" s="303"/>
      <c r="T55" s="280"/>
      <c r="U55" s="280"/>
      <c r="V55" s="280"/>
    </row>
    <row r="56" spans="1:22" s="307" customFormat="1">
      <c r="A56" s="275"/>
      <c r="B56" s="525">
        <v>13</v>
      </c>
      <c r="C56" s="522" t="s">
        <v>26</v>
      </c>
      <c r="D56" s="523" t="s">
        <v>47</v>
      </c>
      <c r="E56" s="522" t="s">
        <v>8</v>
      </c>
      <c r="F56" s="522">
        <v>5</v>
      </c>
      <c r="G56" s="299">
        <f ca="1">IF(ISERROR(OFFSET('HARGA SATUAN'!$I$6,MATCH(RAB!C56,'HARGA SATUAN'!$C$7:$C$1492,0),0)),0,OFFSET('HARGA SATUAN'!$I$6,MATCH(RAB!C56,'HARGA SATUAN'!$C$7:$C$1492,0),0))</f>
        <v>2500</v>
      </c>
      <c r="H56" s="300">
        <f t="shared" si="16"/>
        <v>0</v>
      </c>
      <c r="I56" s="300">
        <f t="shared" ca="1" si="17"/>
        <v>12500</v>
      </c>
      <c r="J56" s="300">
        <f t="shared" si="18"/>
        <v>0</v>
      </c>
      <c r="K56" s="301">
        <f t="shared" ca="1" si="19"/>
        <v>12500</v>
      </c>
      <c r="L56" s="306"/>
      <c r="M56" s="306"/>
      <c r="N56" s="306"/>
      <c r="O56" s="302"/>
      <c r="P56" s="302"/>
      <c r="Q56" s="283"/>
      <c r="R56" s="275"/>
      <c r="S56" s="303"/>
      <c r="T56" s="280"/>
      <c r="U56" s="280"/>
      <c r="V56" s="280"/>
    </row>
    <row r="57" spans="1:22" s="307" customFormat="1">
      <c r="A57" s="275"/>
      <c r="B57" s="525">
        <v>14</v>
      </c>
      <c r="C57" s="522" t="s">
        <v>724</v>
      </c>
      <c r="D57" s="523" t="s">
        <v>49</v>
      </c>
      <c r="E57" s="522" t="s">
        <v>14</v>
      </c>
      <c r="F57" s="522">
        <v>1</v>
      </c>
      <c r="G57" s="299">
        <f ca="1">IF(ISERROR(OFFSET('HARGA SATUAN'!$I$6,MATCH(RAB!C57,'HARGA SATUAN'!$C$7:$C$1492,0),0)),0,OFFSET('HARGA SATUAN'!$I$6,MATCH(RAB!C57,'HARGA SATUAN'!$C$7:$C$1492,0),0))</f>
        <v>93300</v>
      </c>
      <c r="H57" s="300">
        <f t="shared" si="16"/>
        <v>0</v>
      </c>
      <c r="I57" s="300">
        <f t="shared" si="17"/>
        <v>0</v>
      </c>
      <c r="J57" s="300">
        <f t="shared" ca="1" si="18"/>
        <v>93300</v>
      </c>
      <c r="K57" s="301">
        <f t="shared" ca="1" si="19"/>
        <v>93300</v>
      </c>
      <c r="L57" s="306"/>
      <c r="M57" s="306"/>
      <c r="N57" s="306"/>
      <c r="O57" s="302"/>
      <c r="P57" s="302"/>
      <c r="Q57" s="283"/>
      <c r="R57" s="275"/>
      <c r="S57" s="303"/>
      <c r="T57" s="280"/>
      <c r="U57" s="280"/>
      <c r="V57" s="280"/>
    </row>
    <row r="58" spans="1:22" s="307" customFormat="1">
      <c r="A58" s="275"/>
      <c r="B58" s="421"/>
      <c r="C58" s="422"/>
      <c r="D58" s="297"/>
      <c r="E58" s="298"/>
      <c r="F58" s="308"/>
      <c r="G58" s="299">
        <f ca="1">IF(ISERROR(OFFSET('HARGA SATUAN'!$I$6,MATCH(RAB!C58,'HARGA SATUAN'!$C$7:$C$1492,0),0)),0,OFFSET('HARGA SATUAN'!$I$6,MATCH(RAB!C58,'HARGA SATUAN'!$C$7:$C$1492,0),0))</f>
        <v>0</v>
      </c>
      <c r="H58" s="300">
        <f t="shared" si="16"/>
        <v>0</v>
      </c>
      <c r="I58" s="300">
        <f t="shared" si="17"/>
        <v>0</v>
      </c>
      <c r="J58" s="300">
        <f t="shared" si="18"/>
        <v>0</v>
      </c>
      <c r="K58" s="301">
        <f t="shared" si="19"/>
        <v>0</v>
      </c>
      <c r="L58" s="306"/>
      <c r="M58" s="306"/>
      <c r="N58" s="306"/>
      <c r="O58" s="302"/>
      <c r="P58" s="302"/>
      <c r="Q58" s="283"/>
      <c r="R58" s="275"/>
      <c r="S58" s="303"/>
      <c r="T58" s="280"/>
      <c r="U58" s="280"/>
      <c r="V58" s="280"/>
    </row>
    <row r="59" spans="1:22" s="762" customFormat="1">
      <c r="A59" s="750"/>
      <c r="B59" s="751" t="s">
        <v>1074</v>
      </c>
      <c r="C59" s="752" t="s">
        <v>1632</v>
      </c>
      <c r="D59" s="753"/>
      <c r="E59" s="752" t="s">
        <v>14</v>
      </c>
      <c r="F59" s="752">
        <v>2</v>
      </c>
      <c r="G59" s="754">
        <f ca="1">IF(ISERROR(OFFSET('HARGA SATUAN'!$I$6,MATCH(RAB!C59,'HARGA SATUAN'!$C$7:$C$1492,0),0)),0,OFFSET('HARGA SATUAN'!$I$6,MATCH(RAB!C59,'HARGA SATUAN'!$C$7:$C$1492,0),0))</f>
        <v>0</v>
      </c>
      <c r="H59" s="755">
        <f t="shared" ref="H59:H76" si="20">IF(OR(D59="MDU",D59="MDU-KD"),(IF($O$3="RAB NON MDU","PLN KD",G59*F59)),0)</f>
        <v>0</v>
      </c>
      <c r="I59" s="755">
        <f t="shared" ref="I59:I76" si="21">IF(D59="HDW",G59*F59,0)</f>
        <v>0</v>
      </c>
      <c r="J59" s="755">
        <f t="shared" ref="J59:J76" si="22">IF(D59="JASA",G59*F59,0)</f>
        <v>0</v>
      </c>
      <c r="K59" s="756">
        <f t="shared" ref="K59:K76" si="23">SUM(H59:J59)</f>
        <v>0</v>
      </c>
      <c r="L59" s="757"/>
      <c r="M59" s="757"/>
      <c r="N59" s="757"/>
      <c r="O59" s="758"/>
      <c r="P59" s="758"/>
      <c r="Q59" s="759"/>
      <c r="R59" s="750"/>
      <c r="S59" s="760"/>
      <c r="T59" s="761"/>
      <c r="U59" s="761"/>
      <c r="V59" s="761"/>
    </row>
    <row r="60" spans="1:22" s="307" customFormat="1">
      <c r="A60" s="275"/>
      <c r="B60" s="525">
        <v>1</v>
      </c>
      <c r="C60" s="522" t="s">
        <v>30</v>
      </c>
      <c r="D60" s="523" t="s">
        <v>47</v>
      </c>
      <c r="E60" s="522" t="s">
        <v>8</v>
      </c>
      <c r="F60" s="522">
        <v>2</v>
      </c>
      <c r="G60" s="299">
        <f ca="1">IF(ISERROR(OFFSET('HARGA SATUAN'!$I$6,MATCH(RAB!C60,'HARGA SATUAN'!$C$7:$C$1492,0),0)),0,OFFSET('HARGA SATUAN'!$I$6,MATCH(RAB!C60,'HARGA SATUAN'!$C$7:$C$1492,0),0))</f>
        <v>47459</v>
      </c>
      <c r="H60" s="300">
        <f t="shared" si="20"/>
        <v>0</v>
      </c>
      <c r="I60" s="300">
        <f t="shared" ca="1" si="21"/>
        <v>94918</v>
      </c>
      <c r="J60" s="300">
        <f t="shared" si="22"/>
        <v>0</v>
      </c>
      <c r="K60" s="301">
        <f t="shared" ca="1" si="23"/>
        <v>94918</v>
      </c>
      <c r="L60" s="306"/>
      <c r="M60" s="306"/>
      <c r="N60" s="306"/>
      <c r="O60" s="302"/>
      <c r="P60" s="302"/>
      <c r="Q60" s="283"/>
      <c r="R60" s="275"/>
      <c r="S60" s="303"/>
      <c r="T60" s="280"/>
      <c r="U60" s="280"/>
      <c r="V60" s="280"/>
    </row>
    <row r="61" spans="1:22" s="307" customFormat="1">
      <c r="A61" s="275"/>
      <c r="B61" s="525">
        <v>2</v>
      </c>
      <c r="C61" s="522" t="s">
        <v>32</v>
      </c>
      <c r="D61" s="523" t="s">
        <v>47</v>
      </c>
      <c r="E61" s="522" t="s">
        <v>7</v>
      </c>
      <c r="F61" s="522">
        <v>1.6</v>
      </c>
      <c r="G61" s="299">
        <f ca="1">IF(ISERROR(OFFSET('HARGA SATUAN'!$I$6,MATCH(RAB!C61,'HARGA SATUAN'!$C$7:$C$1492,0),0)),0,OFFSET('HARGA SATUAN'!$I$6,MATCH(RAB!C61,'HARGA SATUAN'!$C$7:$C$1492,0),0))</f>
        <v>30000</v>
      </c>
      <c r="H61" s="300">
        <f t="shared" si="20"/>
        <v>0</v>
      </c>
      <c r="I61" s="300">
        <f t="shared" ca="1" si="21"/>
        <v>48000</v>
      </c>
      <c r="J61" s="300">
        <f t="shared" si="22"/>
        <v>0</v>
      </c>
      <c r="K61" s="301">
        <f t="shared" ca="1" si="23"/>
        <v>48000</v>
      </c>
      <c r="L61" s="306"/>
      <c r="M61" s="306"/>
      <c r="N61" s="306"/>
      <c r="O61" s="302"/>
      <c r="P61" s="302"/>
      <c r="Q61" s="283"/>
      <c r="R61" s="275"/>
      <c r="S61" s="303"/>
      <c r="T61" s="280"/>
      <c r="U61" s="280"/>
      <c r="V61" s="280"/>
    </row>
    <row r="62" spans="1:22" s="307" customFormat="1">
      <c r="A62" s="275"/>
      <c r="B62" s="525">
        <v>3</v>
      </c>
      <c r="C62" s="522" t="s">
        <v>33</v>
      </c>
      <c r="D62" s="523" t="s">
        <v>47</v>
      </c>
      <c r="E62" s="522" t="s">
        <v>8</v>
      </c>
      <c r="F62" s="522">
        <v>2</v>
      </c>
      <c r="G62" s="299">
        <f ca="1">IF(ISERROR(OFFSET('HARGA SATUAN'!$I$6,MATCH(RAB!C62,'HARGA SATUAN'!$C$7:$C$1492,0),0)),0,OFFSET('HARGA SATUAN'!$I$6,MATCH(RAB!C62,'HARGA SATUAN'!$C$7:$C$1492,0),0))</f>
        <v>9500</v>
      </c>
      <c r="H62" s="300">
        <f t="shared" si="20"/>
        <v>0</v>
      </c>
      <c r="I62" s="300">
        <f t="shared" ca="1" si="21"/>
        <v>19000</v>
      </c>
      <c r="J62" s="300">
        <f t="shared" si="22"/>
        <v>0</v>
      </c>
      <c r="K62" s="301">
        <f t="shared" ca="1" si="23"/>
        <v>19000</v>
      </c>
      <c r="L62" s="306"/>
      <c r="M62" s="306"/>
      <c r="N62" s="306"/>
      <c r="O62" s="302"/>
      <c r="P62" s="302"/>
      <c r="Q62" s="283"/>
      <c r="R62" s="275"/>
      <c r="S62" s="303"/>
      <c r="T62" s="280"/>
      <c r="U62" s="280"/>
      <c r="V62" s="280"/>
    </row>
    <row r="63" spans="1:22" s="307" customFormat="1">
      <c r="A63" s="275"/>
      <c r="B63" s="525">
        <v>4</v>
      </c>
      <c r="C63" s="522" t="s">
        <v>775</v>
      </c>
      <c r="D63" s="523" t="s">
        <v>49</v>
      </c>
      <c r="E63" s="522" t="s">
        <v>14</v>
      </c>
      <c r="F63" s="522">
        <v>2</v>
      </c>
      <c r="G63" s="299">
        <f ca="1">IF(ISERROR(OFFSET('HARGA SATUAN'!$I$6,MATCH(RAB!C63,'HARGA SATUAN'!$C$7:$C$1492,0),0)),0,OFFSET('HARGA SATUAN'!$I$6,MATCH(RAB!C63,'HARGA SATUAN'!$C$7:$C$1492,0),0))</f>
        <v>13600</v>
      </c>
      <c r="H63" s="300">
        <f t="shared" si="20"/>
        <v>0</v>
      </c>
      <c r="I63" s="300">
        <f t="shared" si="21"/>
        <v>0</v>
      </c>
      <c r="J63" s="300">
        <f t="shared" ca="1" si="22"/>
        <v>27200</v>
      </c>
      <c r="K63" s="301">
        <f t="shared" ca="1" si="23"/>
        <v>27200</v>
      </c>
      <c r="L63" s="306"/>
      <c r="M63" s="306"/>
      <c r="N63" s="306"/>
      <c r="O63" s="302"/>
      <c r="P63" s="302"/>
      <c r="Q63" s="283"/>
      <c r="R63" s="275"/>
      <c r="S63" s="303"/>
      <c r="T63" s="280"/>
      <c r="U63" s="280"/>
      <c r="V63" s="280"/>
    </row>
    <row r="64" spans="1:22" s="307" customFormat="1">
      <c r="A64" s="275"/>
      <c r="B64" s="421"/>
      <c r="C64" s="422"/>
      <c r="D64" s="297"/>
      <c r="E64" s="298"/>
      <c r="F64" s="308"/>
      <c r="G64" s="299">
        <f ca="1">IF(ISERROR(OFFSET('HARGA SATUAN'!$I$6,MATCH(RAB!C64,'HARGA SATUAN'!$C$7:$C$1492,0),0)),0,OFFSET('HARGA SATUAN'!$I$6,MATCH(RAB!C64,'HARGA SATUAN'!$C$7:$C$1492,0),0))</f>
        <v>0</v>
      </c>
      <c r="H64" s="300">
        <f t="shared" si="20"/>
        <v>0</v>
      </c>
      <c r="I64" s="300">
        <f t="shared" si="21"/>
        <v>0</v>
      </c>
      <c r="J64" s="300">
        <f t="shared" si="22"/>
        <v>0</v>
      </c>
      <c r="K64" s="301">
        <f t="shared" si="23"/>
        <v>0</v>
      </c>
      <c r="L64" s="306"/>
      <c r="M64" s="306"/>
      <c r="N64" s="306"/>
      <c r="O64" s="302"/>
      <c r="P64" s="302"/>
      <c r="Q64" s="283"/>
      <c r="R64" s="275"/>
      <c r="S64" s="303"/>
      <c r="T64" s="280"/>
      <c r="U64" s="280"/>
      <c r="V64" s="280"/>
    </row>
    <row r="65" spans="1:22" s="307" customFormat="1">
      <c r="A65" s="275"/>
      <c r="B65" s="528" t="s">
        <v>1074</v>
      </c>
      <c r="C65" s="523" t="s">
        <v>1633</v>
      </c>
      <c r="D65" s="523"/>
      <c r="E65" s="522" t="s">
        <v>14</v>
      </c>
      <c r="F65" s="522">
        <v>1</v>
      </c>
      <c r="G65" s="299">
        <f ca="1">IF(ISERROR(OFFSET('HARGA SATUAN'!$I$6,MATCH(RAB!C65,'HARGA SATUAN'!$C$7:$C$1492,0),0)),0,OFFSET('HARGA SATUAN'!$I$6,MATCH(RAB!C65,'HARGA SATUAN'!$C$7:$C$1492,0),0))</f>
        <v>0</v>
      </c>
      <c r="H65" s="300">
        <f t="shared" si="20"/>
        <v>0</v>
      </c>
      <c r="I65" s="300">
        <f t="shared" si="21"/>
        <v>0</v>
      </c>
      <c r="J65" s="300">
        <f t="shared" si="22"/>
        <v>0</v>
      </c>
      <c r="K65" s="301">
        <f t="shared" si="23"/>
        <v>0</v>
      </c>
      <c r="L65" s="306"/>
      <c r="M65" s="306"/>
      <c r="N65" s="306"/>
      <c r="O65" s="302"/>
      <c r="P65" s="302"/>
      <c r="Q65" s="283"/>
      <c r="R65" s="275"/>
      <c r="S65" s="303"/>
      <c r="T65" s="280"/>
      <c r="U65" s="280"/>
      <c r="V65" s="280"/>
    </row>
    <row r="66" spans="1:22" s="307" customFormat="1">
      <c r="A66" s="275"/>
      <c r="B66" s="526">
        <v>1</v>
      </c>
      <c r="C66" s="523" t="s">
        <v>29</v>
      </c>
      <c r="D66" s="523" t="s">
        <v>47</v>
      </c>
      <c r="E66" s="522" t="s">
        <v>8</v>
      </c>
      <c r="F66" s="522">
        <v>1</v>
      </c>
      <c r="G66" s="299">
        <f ca="1">IF(ISERROR(OFFSET('HARGA SATUAN'!$I$6,MATCH(RAB!C66,'HARGA SATUAN'!$C$7:$C$1492,0),0)),0,OFFSET('HARGA SATUAN'!$I$6,MATCH(RAB!C66,'HARGA SATUAN'!$C$7:$C$1492,0),0))</f>
        <v>184500</v>
      </c>
      <c r="H66" s="300">
        <f t="shared" si="20"/>
        <v>0</v>
      </c>
      <c r="I66" s="300">
        <f t="shared" ca="1" si="21"/>
        <v>184500</v>
      </c>
      <c r="J66" s="300">
        <f t="shared" si="22"/>
        <v>0</v>
      </c>
      <c r="K66" s="301">
        <f t="shared" ca="1" si="23"/>
        <v>184500</v>
      </c>
      <c r="L66" s="306"/>
      <c r="M66" s="306"/>
      <c r="N66" s="306"/>
      <c r="O66" s="302"/>
      <c r="P66" s="302"/>
      <c r="Q66" s="283"/>
      <c r="R66" s="275"/>
      <c r="S66" s="303"/>
      <c r="T66" s="280"/>
      <c r="U66" s="280"/>
      <c r="V66" s="280"/>
    </row>
    <row r="67" spans="1:22" s="307" customFormat="1">
      <c r="A67" s="275"/>
      <c r="B67" s="525">
        <v>2</v>
      </c>
      <c r="C67" s="522" t="s">
        <v>30</v>
      </c>
      <c r="D67" s="523" t="s">
        <v>47</v>
      </c>
      <c r="E67" s="522" t="s">
        <v>8</v>
      </c>
      <c r="F67" s="522">
        <v>1</v>
      </c>
      <c r="G67" s="299">
        <f ca="1">IF(ISERROR(OFFSET('HARGA SATUAN'!$I$6,MATCH(RAB!C67,'HARGA SATUAN'!$C$7:$C$1492,0),0)),0,OFFSET('HARGA SATUAN'!$I$6,MATCH(RAB!C67,'HARGA SATUAN'!$C$7:$C$1492,0),0))</f>
        <v>47459</v>
      </c>
      <c r="H67" s="300">
        <f t="shared" si="20"/>
        <v>0</v>
      </c>
      <c r="I67" s="300">
        <f t="shared" ca="1" si="21"/>
        <v>47459</v>
      </c>
      <c r="J67" s="300">
        <f t="shared" si="22"/>
        <v>0</v>
      </c>
      <c r="K67" s="301">
        <f t="shared" ca="1" si="23"/>
        <v>47459</v>
      </c>
      <c r="L67" s="306"/>
      <c r="M67" s="306"/>
      <c r="N67" s="306"/>
      <c r="O67" s="302"/>
      <c r="P67" s="302"/>
      <c r="Q67" s="283"/>
      <c r="R67" s="275"/>
      <c r="S67" s="303"/>
      <c r="T67" s="280"/>
      <c r="U67" s="280"/>
      <c r="V67" s="280"/>
    </row>
    <row r="68" spans="1:22" s="307" customFormat="1">
      <c r="A68" s="275"/>
      <c r="B68" s="525">
        <v>3</v>
      </c>
      <c r="C68" s="522" t="s">
        <v>31</v>
      </c>
      <c r="D68" s="523" t="s">
        <v>47</v>
      </c>
      <c r="E68" s="522" t="s">
        <v>8</v>
      </c>
      <c r="F68" s="522">
        <v>1</v>
      </c>
      <c r="G68" s="299">
        <f ca="1">IF(ISERROR(OFFSET('HARGA SATUAN'!$I$6,MATCH(RAB!C68,'HARGA SATUAN'!$C$7:$C$1492,0),0)),0,OFFSET('HARGA SATUAN'!$I$6,MATCH(RAB!C68,'HARGA SATUAN'!$C$7:$C$1492,0),0))</f>
        <v>4880</v>
      </c>
      <c r="H68" s="300">
        <f t="shared" si="20"/>
        <v>0</v>
      </c>
      <c r="I68" s="300">
        <f t="shared" ca="1" si="21"/>
        <v>4880</v>
      </c>
      <c r="J68" s="300">
        <f t="shared" si="22"/>
        <v>0</v>
      </c>
      <c r="K68" s="301">
        <f t="shared" ca="1" si="23"/>
        <v>4880</v>
      </c>
      <c r="L68" s="306"/>
      <c r="M68" s="306"/>
      <c r="N68" s="306"/>
      <c r="O68" s="302"/>
      <c r="P68" s="302"/>
      <c r="Q68" s="283"/>
      <c r="R68" s="275"/>
      <c r="S68" s="303"/>
      <c r="T68" s="280"/>
      <c r="U68" s="280"/>
      <c r="V68" s="280"/>
    </row>
    <row r="69" spans="1:22" s="307" customFormat="1">
      <c r="A69" s="275"/>
      <c r="B69" s="525">
        <v>4</v>
      </c>
      <c r="C69" s="522" t="s">
        <v>32</v>
      </c>
      <c r="D69" s="523" t="s">
        <v>47</v>
      </c>
      <c r="E69" s="522" t="s">
        <v>7</v>
      </c>
      <c r="F69" s="522">
        <v>10</v>
      </c>
      <c r="G69" s="299">
        <f ca="1">IF(ISERROR(OFFSET('HARGA SATUAN'!$I$6,MATCH(RAB!C69,'HARGA SATUAN'!$C$7:$C$1492,0),0)),0,OFFSET('HARGA SATUAN'!$I$6,MATCH(RAB!C69,'HARGA SATUAN'!$C$7:$C$1492,0),0))</f>
        <v>30000</v>
      </c>
      <c r="H69" s="300">
        <f t="shared" si="20"/>
        <v>0</v>
      </c>
      <c r="I69" s="300">
        <f t="shared" ca="1" si="21"/>
        <v>300000</v>
      </c>
      <c r="J69" s="300">
        <f t="shared" si="22"/>
        <v>0</v>
      </c>
      <c r="K69" s="301">
        <f t="shared" ca="1" si="23"/>
        <v>300000</v>
      </c>
      <c r="L69" s="306"/>
      <c r="M69" s="306"/>
      <c r="N69" s="306"/>
      <c r="O69" s="302"/>
      <c r="P69" s="302"/>
      <c r="Q69" s="283"/>
      <c r="R69" s="275"/>
      <c r="S69" s="303"/>
      <c r="T69" s="280"/>
      <c r="U69" s="280"/>
      <c r="V69" s="280"/>
    </row>
    <row r="70" spans="1:22" s="307" customFormat="1">
      <c r="A70" s="275"/>
      <c r="B70" s="525">
        <v>5</v>
      </c>
      <c r="C70" s="522" t="s">
        <v>33</v>
      </c>
      <c r="D70" s="523" t="s">
        <v>47</v>
      </c>
      <c r="E70" s="522" t="s">
        <v>8</v>
      </c>
      <c r="F70" s="522">
        <v>2</v>
      </c>
      <c r="G70" s="299">
        <f ca="1">IF(ISERROR(OFFSET('HARGA SATUAN'!$I$6,MATCH(RAB!C70,'HARGA SATUAN'!$C$7:$C$1492,0),0)),0,OFFSET('HARGA SATUAN'!$I$6,MATCH(RAB!C70,'HARGA SATUAN'!$C$7:$C$1492,0),0))</f>
        <v>9500</v>
      </c>
      <c r="H70" s="300">
        <f t="shared" si="20"/>
        <v>0</v>
      </c>
      <c r="I70" s="300">
        <f t="shared" ca="1" si="21"/>
        <v>19000</v>
      </c>
      <c r="J70" s="300">
        <f t="shared" si="22"/>
        <v>0</v>
      </c>
      <c r="K70" s="301">
        <f t="shared" ca="1" si="23"/>
        <v>19000</v>
      </c>
      <c r="L70" s="306"/>
      <c r="M70" s="306"/>
      <c r="N70" s="306"/>
      <c r="O70" s="302"/>
      <c r="P70" s="302"/>
      <c r="Q70" s="283"/>
      <c r="R70" s="275"/>
      <c r="S70" s="303"/>
      <c r="T70" s="280"/>
      <c r="U70" s="280"/>
      <c r="V70" s="280"/>
    </row>
    <row r="71" spans="1:22" s="307" customFormat="1">
      <c r="A71" s="275"/>
      <c r="B71" s="525">
        <v>6</v>
      </c>
      <c r="C71" s="522" t="s">
        <v>34</v>
      </c>
      <c r="D71" s="523" t="s">
        <v>47</v>
      </c>
      <c r="E71" s="522" t="s">
        <v>8</v>
      </c>
      <c r="F71" s="522">
        <v>5.5</v>
      </c>
      <c r="G71" s="299">
        <f ca="1">IF(ISERROR(OFFSET('HARGA SATUAN'!$I$6,MATCH(RAB!C71,'HARGA SATUAN'!$C$7:$C$1492,0),0)),0,OFFSET('HARGA SATUAN'!$I$6,MATCH(RAB!C71,'HARGA SATUAN'!$C$7:$C$1492,0),0))</f>
        <v>6100</v>
      </c>
      <c r="H71" s="300">
        <f t="shared" si="20"/>
        <v>0</v>
      </c>
      <c r="I71" s="300">
        <f t="shared" ca="1" si="21"/>
        <v>33550</v>
      </c>
      <c r="J71" s="300">
        <f t="shared" si="22"/>
        <v>0</v>
      </c>
      <c r="K71" s="301">
        <f t="shared" ca="1" si="23"/>
        <v>33550</v>
      </c>
      <c r="L71" s="306"/>
      <c r="M71" s="306"/>
      <c r="N71" s="306"/>
      <c r="O71" s="302"/>
      <c r="P71" s="302"/>
      <c r="Q71" s="283"/>
      <c r="R71" s="275"/>
      <c r="S71" s="303"/>
      <c r="T71" s="280"/>
      <c r="U71" s="280"/>
      <c r="V71" s="280"/>
    </row>
    <row r="72" spans="1:22" s="307" customFormat="1">
      <c r="A72" s="275"/>
      <c r="B72" s="525">
        <v>7</v>
      </c>
      <c r="C72" s="522" t="s">
        <v>35</v>
      </c>
      <c r="D72" s="523" t="s">
        <v>47</v>
      </c>
      <c r="E72" s="522" t="s">
        <v>8</v>
      </c>
      <c r="F72" s="522">
        <v>6</v>
      </c>
      <c r="G72" s="299">
        <f ca="1">IF(ISERROR(OFFSET('HARGA SATUAN'!$I$6,MATCH(RAB!C72,'HARGA SATUAN'!$C$7:$C$1492,0),0)),0,OFFSET('HARGA SATUAN'!$I$6,MATCH(RAB!C72,'HARGA SATUAN'!$C$7:$C$1492,0),0))</f>
        <v>2300</v>
      </c>
      <c r="H72" s="300">
        <f t="shared" si="20"/>
        <v>0</v>
      </c>
      <c r="I72" s="300">
        <f t="shared" ca="1" si="21"/>
        <v>13800</v>
      </c>
      <c r="J72" s="300">
        <f t="shared" si="22"/>
        <v>0</v>
      </c>
      <c r="K72" s="301">
        <f t="shared" ca="1" si="23"/>
        <v>13800</v>
      </c>
      <c r="L72" s="306"/>
      <c r="M72" s="306"/>
      <c r="N72" s="306"/>
      <c r="O72" s="302"/>
      <c r="P72" s="302"/>
      <c r="Q72" s="283"/>
      <c r="R72" s="275"/>
      <c r="S72" s="303"/>
      <c r="T72" s="280"/>
      <c r="U72" s="280"/>
      <c r="V72" s="280"/>
    </row>
    <row r="73" spans="1:22" s="307" customFormat="1">
      <c r="A73" s="275"/>
      <c r="B73" s="525">
        <v>8</v>
      </c>
      <c r="C73" s="522" t="s">
        <v>1634</v>
      </c>
      <c r="D73" s="523" t="s">
        <v>47</v>
      </c>
      <c r="E73" s="522" t="s">
        <v>7</v>
      </c>
      <c r="F73" s="522">
        <v>4.8</v>
      </c>
      <c r="G73" s="299">
        <f ca="1">IF(ISERROR(OFFSET('HARGA SATUAN'!$I$6,MATCH(RAB!C73,'HARGA SATUAN'!$C$7:$C$1492,0),0)),0,OFFSET('HARGA SATUAN'!$I$6,MATCH(RAB!C73,'HARGA SATUAN'!$C$7:$C$1492,0),0))</f>
        <v>23310</v>
      </c>
      <c r="H73" s="300">
        <f t="shared" si="20"/>
        <v>0</v>
      </c>
      <c r="I73" s="300">
        <f t="shared" ca="1" si="21"/>
        <v>111888</v>
      </c>
      <c r="J73" s="300">
        <f t="shared" si="22"/>
        <v>0</v>
      </c>
      <c r="K73" s="301">
        <f t="shared" ca="1" si="23"/>
        <v>111888</v>
      </c>
      <c r="L73" s="306"/>
      <c r="M73" s="306"/>
      <c r="N73" s="306"/>
      <c r="O73" s="302"/>
      <c r="P73" s="302"/>
      <c r="Q73" s="283"/>
      <c r="R73" s="275"/>
      <c r="S73" s="303"/>
      <c r="T73" s="280"/>
      <c r="U73" s="280"/>
      <c r="V73" s="280"/>
    </row>
    <row r="74" spans="1:22" s="307" customFormat="1">
      <c r="A74" s="275"/>
      <c r="B74" s="525">
        <v>9</v>
      </c>
      <c r="C74" s="522" t="s">
        <v>774</v>
      </c>
      <c r="D74" s="523" t="s">
        <v>49</v>
      </c>
      <c r="E74" s="522" t="s">
        <v>14</v>
      </c>
      <c r="F74" s="522">
        <v>1</v>
      </c>
      <c r="G74" s="299">
        <f ca="1">IF(ISERROR(OFFSET('HARGA SATUAN'!$I$6,MATCH(RAB!C74,'HARGA SATUAN'!$C$7:$C$1492,0),0)),0,OFFSET('HARGA SATUAN'!$I$6,MATCH(RAB!C74,'HARGA SATUAN'!$C$7:$C$1492,0),0))</f>
        <v>65400</v>
      </c>
      <c r="H74" s="300">
        <f t="shared" si="20"/>
        <v>0</v>
      </c>
      <c r="I74" s="300">
        <f t="shared" si="21"/>
        <v>0</v>
      </c>
      <c r="J74" s="300">
        <f t="shared" ca="1" si="22"/>
        <v>65400</v>
      </c>
      <c r="K74" s="301">
        <f t="shared" ca="1" si="23"/>
        <v>65400</v>
      </c>
      <c r="L74" s="306"/>
      <c r="M74" s="306"/>
      <c r="N74" s="306"/>
      <c r="O74" s="302"/>
      <c r="P74" s="302"/>
      <c r="Q74" s="283"/>
      <c r="R74" s="275"/>
      <c r="S74" s="303"/>
      <c r="T74" s="280"/>
      <c r="U74" s="280"/>
      <c r="V74" s="280"/>
    </row>
    <row r="75" spans="1:22" s="307" customFormat="1">
      <c r="A75" s="275"/>
      <c r="B75" s="525">
        <v>10</v>
      </c>
      <c r="C75" s="522" t="s">
        <v>587</v>
      </c>
      <c r="D75" s="523"/>
      <c r="E75" s="527" t="s">
        <v>47</v>
      </c>
      <c r="F75" s="308"/>
      <c r="G75" s="299">
        <f ca="1">IF(ISERROR(OFFSET('HARGA SATUAN'!$I$6,MATCH(RAB!C75,'HARGA SATUAN'!$C$7:$C$1492,0),0)),0,OFFSET('HARGA SATUAN'!$I$6,MATCH(RAB!C75,'HARGA SATUAN'!$C$7:$C$1492,0),0))</f>
        <v>44000</v>
      </c>
      <c r="H75" s="300">
        <f t="shared" si="20"/>
        <v>0</v>
      </c>
      <c r="I75" s="300">
        <f t="shared" si="21"/>
        <v>0</v>
      </c>
      <c r="J75" s="300">
        <f t="shared" si="22"/>
        <v>0</v>
      </c>
      <c r="K75" s="301">
        <f t="shared" si="23"/>
        <v>0</v>
      </c>
      <c r="L75" s="306"/>
      <c r="M75" s="306"/>
      <c r="N75" s="306"/>
      <c r="O75" s="302"/>
      <c r="P75" s="302"/>
      <c r="Q75" s="283"/>
      <c r="R75" s="275"/>
      <c r="S75" s="303"/>
      <c r="T75" s="280"/>
      <c r="U75" s="280"/>
      <c r="V75" s="280"/>
    </row>
    <row r="76" spans="1:22" s="307" customFormat="1">
      <c r="A76" s="275"/>
      <c r="B76" s="421"/>
      <c r="C76" s="422"/>
      <c r="D76" s="297"/>
      <c r="E76" s="298"/>
      <c r="F76" s="308"/>
      <c r="G76" s="299">
        <f ca="1">IF(ISERROR(OFFSET('HARGA SATUAN'!$I$6,MATCH(RAB!C76,'HARGA SATUAN'!$C$7:$C$1492,0),0)),0,OFFSET('HARGA SATUAN'!$I$6,MATCH(RAB!C76,'HARGA SATUAN'!$C$7:$C$1492,0),0))</f>
        <v>0</v>
      </c>
      <c r="H76" s="300">
        <f t="shared" si="20"/>
        <v>0</v>
      </c>
      <c r="I76" s="300">
        <f t="shared" si="21"/>
        <v>0</v>
      </c>
      <c r="J76" s="300">
        <f t="shared" si="22"/>
        <v>0</v>
      </c>
      <c r="K76" s="301">
        <f t="shared" si="23"/>
        <v>0</v>
      </c>
      <c r="L76" s="306"/>
      <c r="M76" s="306"/>
      <c r="N76" s="306"/>
      <c r="O76" s="302"/>
      <c r="P76" s="302"/>
      <c r="Q76" s="283"/>
      <c r="R76" s="275"/>
      <c r="S76" s="303"/>
      <c r="T76" s="280"/>
      <c r="U76" s="280"/>
      <c r="V76" s="280"/>
    </row>
    <row r="77" spans="1:22" s="307" customFormat="1">
      <c r="A77" s="275"/>
      <c r="B77" s="528" t="s">
        <v>1074</v>
      </c>
      <c r="C77" s="523" t="s">
        <v>1635</v>
      </c>
      <c r="D77" s="523"/>
      <c r="E77" s="522" t="s">
        <v>14</v>
      </c>
      <c r="F77" s="522">
        <v>1</v>
      </c>
      <c r="G77" s="299"/>
      <c r="H77" s="300"/>
      <c r="I77" s="300"/>
      <c r="J77" s="300"/>
      <c r="K77" s="301"/>
      <c r="L77" s="306"/>
      <c r="M77" s="306"/>
      <c r="N77" s="306"/>
      <c r="O77" s="302"/>
      <c r="P77" s="302"/>
      <c r="Q77" s="283"/>
      <c r="R77" s="275"/>
      <c r="S77" s="303"/>
      <c r="T77" s="280"/>
      <c r="U77" s="280"/>
      <c r="V77" s="280"/>
    </row>
    <row r="78" spans="1:22" s="307" customFormat="1">
      <c r="A78" s="275"/>
      <c r="B78" s="525">
        <v>1</v>
      </c>
      <c r="C78" s="522" t="s">
        <v>28</v>
      </c>
      <c r="D78" s="523" t="s">
        <v>47</v>
      </c>
      <c r="E78" s="522" t="s">
        <v>8</v>
      </c>
      <c r="F78" s="522">
        <v>1</v>
      </c>
      <c r="G78" s="299">
        <f ca="1">IF(ISERROR(OFFSET('HARGA SATUAN'!$I$6,MATCH(RAB!C78,'HARGA SATUAN'!$C$7:$C$1492,0),0)),0,OFFSET('HARGA SATUAN'!$I$6,MATCH(RAB!C78,'HARGA SATUAN'!$C$7:$C$1492,0),0))</f>
        <v>26500</v>
      </c>
      <c r="H78" s="300">
        <f t="shared" ref="H78:H92" si="24">IF(OR(D78="MDU",D78="MDU-KD"),(IF($O$3="RAB NON MDU","PLN KD",G78*F78)),0)</f>
        <v>0</v>
      </c>
      <c r="I78" s="300">
        <f t="shared" ref="I78:I92" ca="1" si="25">IF(D78="HDW",G78*F78,0)</f>
        <v>26500</v>
      </c>
      <c r="J78" s="300">
        <f t="shared" ref="J78:J92" si="26">IF(D78="JASA",G78*F78,0)</f>
        <v>0</v>
      </c>
      <c r="K78" s="301">
        <f t="shared" ref="K78:K92" ca="1" si="27">SUM(H78:J78)</f>
        <v>26500</v>
      </c>
      <c r="L78" s="306"/>
      <c r="M78" s="306"/>
      <c r="N78" s="306"/>
      <c r="O78" s="302"/>
      <c r="P78" s="302"/>
      <c r="Q78" s="283"/>
      <c r="R78" s="275"/>
      <c r="S78" s="303"/>
      <c r="T78" s="280"/>
      <c r="U78" s="280"/>
      <c r="V78" s="280"/>
    </row>
    <row r="79" spans="1:22" s="307" customFormat="1">
      <c r="A79" s="275"/>
      <c r="B79" s="525">
        <v>2</v>
      </c>
      <c r="C79" s="522" t="s">
        <v>206</v>
      </c>
      <c r="D79" s="523" t="s">
        <v>47</v>
      </c>
      <c r="E79" s="522" t="s">
        <v>8</v>
      </c>
      <c r="F79" s="522">
        <v>1</v>
      </c>
      <c r="G79" s="299">
        <f ca="1">IF(ISERROR(OFFSET('HARGA SATUAN'!$I$6,MATCH(RAB!C79,'HARGA SATUAN'!$C$7:$C$1492,0),0)),0,OFFSET('HARGA SATUAN'!$I$6,MATCH(RAB!C79,'HARGA SATUAN'!$C$7:$C$1492,0),0))</f>
        <v>12500</v>
      </c>
      <c r="H79" s="300">
        <f t="shared" si="24"/>
        <v>0</v>
      </c>
      <c r="I79" s="300">
        <f t="shared" ca="1" si="25"/>
        <v>12500</v>
      </c>
      <c r="J79" s="300">
        <f t="shared" si="26"/>
        <v>0</v>
      </c>
      <c r="K79" s="301">
        <f t="shared" ca="1" si="27"/>
        <v>12500</v>
      </c>
      <c r="L79" s="306"/>
      <c r="M79" s="306"/>
      <c r="N79" s="306"/>
      <c r="O79" s="302"/>
      <c r="P79" s="302"/>
      <c r="Q79" s="283"/>
      <c r="R79" s="275"/>
      <c r="S79" s="303"/>
      <c r="T79" s="280"/>
      <c r="U79" s="280"/>
      <c r="V79" s="280"/>
    </row>
    <row r="80" spans="1:22" s="307" customFormat="1">
      <c r="A80" s="275"/>
      <c r="B80" s="525">
        <v>3</v>
      </c>
      <c r="C80" s="522" t="s">
        <v>208</v>
      </c>
      <c r="D80" s="523" t="s">
        <v>47</v>
      </c>
      <c r="E80" s="522" t="s">
        <v>7</v>
      </c>
      <c r="F80" s="522">
        <v>12</v>
      </c>
      <c r="G80" s="299">
        <f ca="1">IF(ISERROR(OFFSET('HARGA SATUAN'!$I$6,MATCH(RAB!C80,'HARGA SATUAN'!$C$7:$C$1492,0),0)),0,OFFSET('HARGA SATUAN'!$I$6,MATCH(RAB!C80,'HARGA SATUAN'!$C$7:$C$1492,0),0))</f>
        <v>24300</v>
      </c>
      <c r="H80" s="300">
        <f t="shared" si="24"/>
        <v>0</v>
      </c>
      <c r="I80" s="300">
        <f t="shared" ca="1" si="25"/>
        <v>291600</v>
      </c>
      <c r="J80" s="300">
        <f t="shared" si="26"/>
        <v>0</v>
      </c>
      <c r="K80" s="301">
        <f t="shared" ca="1" si="27"/>
        <v>291600</v>
      </c>
      <c r="L80" s="306"/>
      <c r="M80" s="306"/>
      <c r="N80" s="306"/>
      <c r="O80" s="302"/>
      <c r="P80" s="302"/>
      <c r="Q80" s="283"/>
      <c r="R80" s="275"/>
      <c r="S80" s="303"/>
      <c r="T80" s="280"/>
      <c r="U80" s="280"/>
      <c r="V80" s="280"/>
    </row>
    <row r="81" spans="1:22" s="307" customFormat="1">
      <c r="A81" s="275"/>
      <c r="B81" s="525">
        <v>4</v>
      </c>
      <c r="C81" s="522" t="s">
        <v>290</v>
      </c>
      <c r="D81" s="523" t="s">
        <v>47</v>
      </c>
      <c r="E81" s="522" t="s">
        <v>8</v>
      </c>
      <c r="F81" s="522">
        <v>2</v>
      </c>
      <c r="G81" s="299">
        <f ca="1">IF(ISERROR(OFFSET('HARGA SATUAN'!$I$6,MATCH(RAB!C81,'HARGA SATUAN'!$C$7:$C$1492,0),0)),0,OFFSET('HARGA SATUAN'!$I$6,MATCH(RAB!C81,'HARGA SATUAN'!$C$7:$C$1492,0),0))</f>
        <v>40000</v>
      </c>
      <c r="H81" s="300">
        <f t="shared" si="24"/>
        <v>0</v>
      </c>
      <c r="I81" s="300">
        <f t="shared" ca="1" si="25"/>
        <v>80000</v>
      </c>
      <c r="J81" s="300">
        <f t="shared" si="26"/>
        <v>0</v>
      </c>
      <c r="K81" s="301">
        <f t="shared" ca="1" si="27"/>
        <v>80000</v>
      </c>
      <c r="L81" s="306"/>
      <c r="M81" s="306"/>
      <c r="N81" s="306"/>
      <c r="O81" s="302"/>
      <c r="P81" s="302"/>
      <c r="Q81" s="283"/>
      <c r="R81" s="275"/>
      <c r="S81" s="303"/>
      <c r="T81" s="280"/>
      <c r="U81" s="280"/>
      <c r="V81" s="280"/>
    </row>
    <row r="82" spans="1:22" s="307" customFormat="1">
      <c r="A82" s="275"/>
      <c r="B82" s="525">
        <v>5</v>
      </c>
      <c r="C82" s="522" t="s">
        <v>26</v>
      </c>
      <c r="D82" s="523" t="s">
        <v>47</v>
      </c>
      <c r="E82" s="522" t="s">
        <v>8</v>
      </c>
      <c r="F82" s="522">
        <v>1</v>
      </c>
      <c r="G82" s="299">
        <f ca="1">IF(ISERROR(OFFSET('HARGA SATUAN'!$I$6,MATCH(RAB!C82,'HARGA SATUAN'!$C$7:$C$1492,0),0)),0,OFFSET('HARGA SATUAN'!$I$6,MATCH(RAB!C82,'HARGA SATUAN'!$C$7:$C$1492,0),0))</f>
        <v>2500</v>
      </c>
      <c r="H82" s="300">
        <f t="shared" si="24"/>
        <v>0</v>
      </c>
      <c r="I82" s="300">
        <f t="shared" ca="1" si="25"/>
        <v>2500</v>
      </c>
      <c r="J82" s="300">
        <f t="shared" si="26"/>
        <v>0</v>
      </c>
      <c r="K82" s="301">
        <f t="shared" ca="1" si="27"/>
        <v>2500</v>
      </c>
      <c r="L82" s="306"/>
      <c r="M82" s="306"/>
      <c r="N82" s="306"/>
      <c r="O82" s="302"/>
      <c r="P82" s="302"/>
      <c r="Q82" s="283"/>
      <c r="R82" s="275"/>
      <c r="S82" s="303"/>
      <c r="T82" s="280"/>
      <c r="U82" s="280"/>
      <c r="V82" s="280"/>
    </row>
    <row r="83" spans="1:22" s="307" customFormat="1">
      <c r="A83" s="275"/>
      <c r="B83" s="525">
        <v>6</v>
      </c>
      <c r="C83" s="522" t="s">
        <v>797</v>
      </c>
      <c r="D83" s="523" t="s">
        <v>49</v>
      </c>
      <c r="E83" s="522" t="s">
        <v>14</v>
      </c>
      <c r="F83" s="522">
        <v>1</v>
      </c>
      <c r="G83" s="299">
        <f ca="1">IF(ISERROR(OFFSET('HARGA SATUAN'!$I$6,MATCH(RAB!C83,'HARGA SATUAN'!$C$7:$C$1492,0),0)),0,OFFSET('HARGA SATUAN'!$I$6,MATCH(RAB!C83,'HARGA SATUAN'!$C$7:$C$1492,0),0))</f>
        <v>36600</v>
      </c>
      <c r="H83" s="300">
        <f t="shared" si="24"/>
        <v>0</v>
      </c>
      <c r="I83" s="300">
        <f t="shared" si="25"/>
        <v>0</v>
      </c>
      <c r="J83" s="300">
        <f t="shared" ca="1" si="26"/>
        <v>36600</v>
      </c>
      <c r="K83" s="301">
        <f t="shared" ca="1" si="27"/>
        <v>36600</v>
      </c>
      <c r="L83" s="306"/>
      <c r="M83" s="306"/>
      <c r="N83" s="306"/>
      <c r="O83" s="302"/>
      <c r="P83" s="302"/>
      <c r="Q83" s="283"/>
      <c r="R83" s="275"/>
      <c r="S83" s="303"/>
      <c r="T83" s="280"/>
      <c r="U83" s="280"/>
      <c r="V83" s="280"/>
    </row>
    <row r="84" spans="1:22" s="307" customFormat="1">
      <c r="A84" s="275"/>
      <c r="B84" s="421"/>
      <c r="C84" s="422"/>
      <c r="D84" s="297"/>
      <c r="E84" s="298"/>
      <c r="F84" s="308"/>
      <c r="G84" s="299">
        <f ca="1">IF(ISERROR(OFFSET('HARGA SATUAN'!$I$6,MATCH(RAB!C84,'HARGA SATUAN'!$C$7:$C$1492,0),0)),0,OFFSET('HARGA SATUAN'!$I$6,MATCH(RAB!C84,'HARGA SATUAN'!$C$7:$C$1492,0),0))</f>
        <v>0</v>
      </c>
      <c r="H84" s="300">
        <f t="shared" si="24"/>
        <v>0</v>
      </c>
      <c r="I84" s="300">
        <f t="shared" si="25"/>
        <v>0</v>
      </c>
      <c r="J84" s="300">
        <f t="shared" si="26"/>
        <v>0</v>
      </c>
      <c r="K84" s="301">
        <f t="shared" si="27"/>
        <v>0</v>
      </c>
      <c r="L84" s="306"/>
      <c r="M84" s="306"/>
      <c r="N84" s="306"/>
      <c r="O84" s="302"/>
      <c r="P84" s="302"/>
      <c r="Q84" s="283"/>
      <c r="R84" s="275"/>
      <c r="S84" s="303"/>
      <c r="T84" s="280"/>
      <c r="U84" s="280"/>
      <c r="V84" s="280"/>
    </row>
    <row r="85" spans="1:22" s="307" customFormat="1">
      <c r="A85" s="275"/>
      <c r="B85" s="524" t="s">
        <v>1074</v>
      </c>
      <c r="C85" s="522" t="s">
        <v>1636</v>
      </c>
      <c r="D85" s="523"/>
      <c r="E85" s="522" t="s">
        <v>14</v>
      </c>
      <c r="F85" s="522">
        <v>1</v>
      </c>
      <c r="G85" s="299">
        <f ca="1">IF(ISERROR(OFFSET('HARGA SATUAN'!$I$6,MATCH(RAB!C85,'HARGA SATUAN'!$C$7:$C$1492,0),0)),0,OFFSET('HARGA SATUAN'!$I$6,MATCH(RAB!C85,'HARGA SATUAN'!$C$7:$C$1492,0),0))</f>
        <v>0</v>
      </c>
      <c r="H85" s="300">
        <f t="shared" si="24"/>
        <v>0</v>
      </c>
      <c r="I85" s="300">
        <f t="shared" si="25"/>
        <v>0</v>
      </c>
      <c r="J85" s="300">
        <f t="shared" si="26"/>
        <v>0</v>
      </c>
      <c r="K85" s="301">
        <f t="shared" si="27"/>
        <v>0</v>
      </c>
      <c r="L85" s="306"/>
      <c r="M85" s="306"/>
      <c r="N85" s="306"/>
      <c r="O85" s="302"/>
      <c r="P85" s="302"/>
      <c r="Q85" s="283"/>
      <c r="R85" s="275"/>
      <c r="S85" s="303"/>
      <c r="T85" s="280"/>
      <c r="U85" s="280"/>
      <c r="V85" s="280"/>
    </row>
    <row r="86" spans="1:22" s="307" customFormat="1">
      <c r="A86" s="275"/>
      <c r="B86" s="525">
        <v>1</v>
      </c>
      <c r="C86" s="522" t="s">
        <v>265</v>
      </c>
      <c r="D86" s="523" t="s">
        <v>47</v>
      </c>
      <c r="E86" s="522" t="s">
        <v>8</v>
      </c>
      <c r="F86" s="522">
        <v>1</v>
      </c>
      <c r="G86" s="299">
        <f ca="1">IF(ISERROR(OFFSET('HARGA SATUAN'!$I$6,MATCH(RAB!C86,'HARGA SATUAN'!$C$7:$C$1492,0),0)),0,OFFSET('HARGA SATUAN'!$I$6,MATCH(RAB!C86,'HARGA SATUAN'!$C$7:$C$1492,0),0))</f>
        <v>104200</v>
      </c>
      <c r="H86" s="300">
        <f t="shared" si="24"/>
        <v>0</v>
      </c>
      <c r="I86" s="300">
        <f t="shared" ca="1" si="25"/>
        <v>104200</v>
      </c>
      <c r="J86" s="300">
        <f t="shared" si="26"/>
        <v>0</v>
      </c>
      <c r="K86" s="301">
        <f t="shared" ca="1" si="27"/>
        <v>104200</v>
      </c>
      <c r="L86" s="306"/>
      <c r="M86" s="306"/>
      <c r="N86" s="306"/>
      <c r="O86" s="302"/>
      <c r="P86" s="302"/>
      <c r="Q86" s="283"/>
      <c r="R86" s="275"/>
      <c r="S86" s="303"/>
      <c r="T86" s="280"/>
      <c r="U86" s="280"/>
      <c r="V86" s="280"/>
    </row>
    <row r="87" spans="1:22" s="307" customFormat="1">
      <c r="A87" s="275"/>
      <c r="B87" s="525">
        <v>2</v>
      </c>
      <c r="C87" s="522" t="s">
        <v>633</v>
      </c>
      <c r="D87" s="523" t="s">
        <v>47</v>
      </c>
      <c r="E87" s="522" t="s">
        <v>8</v>
      </c>
      <c r="F87" s="522">
        <v>1</v>
      </c>
      <c r="G87" s="299">
        <f ca="1">IF(ISERROR(OFFSET('HARGA SATUAN'!$I$6,MATCH(RAB!C87,'HARGA SATUAN'!$C$7:$C$1492,0),0)),0,OFFSET('HARGA SATUAN'!$I$6,MATCH(RAB!C87,'HARGA SATUAN'!$C$7:$C$1492,0),0))</f>
        <v>120000</v>
      </c>
      <c r="H87" s="300">
        <f t="shared" si="24"/>
        <v>0</v>
      </c>
      <c r="I87" s="300">
        <f t="shared" ca="1" si="25"/>
        <v>120000</v>
      </c>
      <c r="J87" s="300">
        <f t="shared" si="26"/>
        <v>0</v>
      </c>
      <c r="K87" s="301">
        <f t="shared" ca="1" si="27"/>
        <v>120000</v>
      </c>
      <c r="L87" s="306"/>
      <c r="M87" s="306"/>
      <c r="N87" s="306"/>
      <c r="O87" s="302"/>
      <c r="P87" s="302"/>
      <c r="Q87" s="283"/>
      <c r="R87" s="275"/>
      <c r="S87" s="303"/>
      <c r="T87" s="280"/>
      <c r="U87" s="280"/>
      <c r="V87" s="280"/>
    </row>
    <row r="88" spans="1:22" s="307" customFormat="1">
      <c r="A88" s="275"/>
      <c r="B88" s="525">
        <v>4</v>
      </c>
      <c r="C88" s="522" t="s">
        <v>217</v>
      </c>
      <c r="D88" s="523" t="s">
        <v>47</v>
      </c>
      <c r="E88" s="522" t="s">
        <v>8</v>
      </c>
      <c r="F88" s="522">
        <v>1</v>
      </c>
      <c r="G88" s="299">
        <f ca="1">IF(ISERROR(OFFSET('HARGA SATUAN'!$I$6,MATCH(RAB!C88,'HARGA SATUAN'!$C$7:$C$1492,0),0)),0,OFFSET('HARGA SATUAN'!$I$6,MATCH(RAB!C88,'HARGA SATUAN'!$C$7:$C$1492,0),0))</f>
        <v>4500</v>
      </c>
      <c r="H88" s="300">
        <f t="shared" si="24"/>
        <v>0</v>
      </c>
      <c r="I88" s="300">
        <f t="shared" ca="1" si="25"/>
        <v>4500</v>
      </c>
      <c r="J88" s="300">
        <f t="shared" si="26"/>
        <v>0</v>
      </c>
      <c r="K88" s="301">
        <f t="shared" ca="1" si="27"/>
        <v>4500</v>
      </c>
      <c r="L88" s="306"/>
      <c r="M88" s="306"/>
      <c r="N88" s="306"/>
      <c r="O88" s="302"/>
      <c r="P88" s="302"/>
      <c r="Q88" s="283"/>
      <c r="R88" s="275"/>
      <c r="S88" s="303"/>
      <c r="T88" s="280"/>
      <c r="U88" s="280"/>
      <c r="V88" s="280"/>
    </row>
    <row r="89" spans="1:22" s="307" customFormat="1">
      <c r="A89" s="275"/>
      <c r="B89" s="525">
        <v>3</v>
      </c>
      <c r="C89" s="522" t="s">
        <v>805</v>
      </c>
      <c r="D89" s="523" t="s">
        <v>49</v>
      </c>
      <c r="E89" s="522" t="s">
        <v>14</v>
      </c>
      <c r="F89" s="522">
        <v>1</v>
      </c>
      <c r="G89" s="299">
        <f ca="1">IF(ISERROR(OFFSET('HARGA SATUAN'!$I$6,MATCH(RAB!C89,'HARGA SATUAN'!$C$7:$C$1492,0),0)),0,OFFSET('HARGA SATUAN'!$I$6,MATCH(RAB!C89,'HARGA SATUAN'!$C$7:$C$1492,0),0))</f>
        <v>50700</v>
      </c>
      <c r="H89" s="300">
        <f t="shared" si="24"/>
        <v>0</v>
      </c>
      <c r="I89" s="300">
        <f t="shared" si="25"/>
        <v>0</v>
      </c>
      <c r="J89" s="300">
        <f t="shared" ca="1" si="26"/>
        <v>50700</v>
      </c>
      <c r="K89" s="301">
        <f t="shared" ca="1" si="27"/>
        <v>50700</v>
      </c>
      <c r="L89" s="306"/>
      <c r="M89" s="306"/>
      <c r="N89" s="306"/>
      <c r="O89" s="302"/>
      <c r="P89" s="302"/>
      <c r="Q89" s="283"/>
      <c r="R89" s="275"/>
      <c r="S89" s="303"/>
      <c r="T89" s="280"/>
      <c r="U89" s="280"/>
      <c r="V89" s="280"/>
    </row>
    <row r="90" spans="1:22" s="307" customFormat="1">
      <c r="A90" s="275"/>
      <c r="B90" s="421"/>
      <c r="C90" s="422"/>
      <c r="D90" s="297"/>
      <c r="E90" s="298"/>
      <c r="F90" s="308"/>
      <c r="G90" s="299">
        <f ca="1">IF(ISERROR(OFFSET('HARGA SATUAN'!$I$6,MATCH(RAB!C90,'HARGA SATUAN'!$C$7:$C$1492,0),0)),0,OFFSET('HARGA SATUAN'!$I$6,MATCH(RAB!C90,'HARGA SATUAN'!$C$7:$C$1492,0),0))</f>
        <v>0</v>
      </c>
      <c r="H90" s="300">
        <f t="shared" si="24"/>
        <v>0</v>
      </c>
      <c r="I90" s="300">
        <f t="shared" si="25"/>
        <v>0</v>
      </c>
      <c r="J90" s="300">
        <f t="shared" si="26"/>
        <v>0</v>
      </c>
      <c r="K90" s="301">
        <f t="shared" si="27"/>
        <v>0</v>
      </c>
      <c r="L90" s="306"/>
      <c r="M90" s="306"/>
      <c r="N90" s="306"/>
      <c r="O90" s="302"/>
      <c r="P90" s="302"/>
      <c r="Q90" s="283"/>
      <c r="R90" s="275"/>
      <c r="S90" s="303"/>
      <c r="T90" s="280"/>
      <c r="U90" s="280"/>
      <c r="V90" s="280"/>
    </row>
    <row r="91" spans="1:22" s="307" customFormat="1">
      <c r="A91" s="275"/>
      <c r="B91" s="524" t="s">
        <v>1074</v>
      </c>
      <c r="C91" s="522" t="s">
        <v>1637</v>
      </c>
      <c r="D91" s="523"/>
      <c r="E91" s="522" t="s">
        <v>14</v>
      </c>
      <c r="F91" s="522">
        <v>1</v>
      </c>
      <c r="G91" s="299">
        <f ca="1">IF(ISERROR(OFFSET('HARGA SATUAN'!$I$6,MATCH(RAB!C91,'HARGA SATUAN'!$C$7:$C$1492,0),0)),0,OFFSET('HARGA SATUAN'!$I$6,MATCH(RAB!C91,'HARGA SATUAN'!$C$7:$C$1492,0),0))</f>
        <v>0</v>
      </c>
      <c r="H91" s="300">
        <f t="shared" si="24"/>
        <v>0</v>
      </c>
      <c r="I91" s="300">
        <f t="shared" si="25"/>
        <v>0</v>
      </c>
      <c r="J91" s="300">
        <f t="shared" si="26"/>
        <v>0</v>
      </c>
      <c r="K91" s="301">
        <f t="shared" si="27"/>
        <v>0</v>
      </c>
      <c r="L91" s="306"/>
      <c r="M91" s="306"/>
      <c r="N91" s="306"/>
      <c r="O91" s="302"/>
      <c r="P91" s="302"/>
      <c r="Q91" s="283"/>
      <c r="R91" s="275"/>
      <c r="S91" s="303"/>
      <c r="T91" s="280"/>
      <c r="U91" s="280"/>
      <c r="V91" s="280"/>
    </row>
    <row r="92" spans="1:22" s="307" customFormat="1">
      <c r="A92" s="275"/>
      <c r="B92" s="525">
        <v>1</v>
      </c>
      <c r="C92" s="522" t="s">
        <v>30</v>
      </c>
      <c r="D92" s="523" t="s">
        <v>47</v>
      </c>
      <c r="E92" s="522" t="s">
        <v>8</v>
      </c>
      <c r="F92" s="522">
        <v>1</v>
      </c>
      <c r="G92" s="299">
        <f ca="1">IF(ISERROR(OFFSET('HARGA SATUAN'!$I$6,MATCH(RAB!C92,'HARGA SATUAN'!$C$7:$C$1492,0),0)),0,OFFSET('HARGA SATUAN'!$I$6,MATCH(RAB!C92,'HARGA SATUAN'!$C$7:$C$1492,0),0))</f>
        <v>47459</v>
      </c>
      <c r="H92" s="300">
        <f t="shared" si="24"/>
        <v>0</v>
      </c>
      <c r="I92" s="300">
        <f t="shared" ca="1" si="25"/>
        <v>47459</v>
      </c>
      <c r="J92" s="300">
        <f t="shared" si="26"/>
        <v>0</v>
      </c>
      <c r="K92" s="301">
        <f t="shared" ca="1" si="27"/>
        <v>47459</v>
      </c>
      <c r="L92" s="306"/>
      <c r="M92" s="306"/>
      <c r="N92" s="306"/>
      <c r="O92" s="302"/>
      <c r="P92" s="302"/>
      <c r="Q92" s="283"/>
      <c r="R92" s="275"/>
      <c r="S92" s="303"/>
      <c r="T92" s="280"/>
      <c r="U92" s="280"/>
      <c r="V92" s="280"/>
    </row>
    <row r="93" spans="1:22" s="307" customFormat="1">
      <c r="A93" s="275"/>
      <c r="B93" s="525">
        <v>2</v>
      </c>
      <c r="C93" s="522" t="s">
        <v>32</v>
      </c>
      <c r="D93" s="523" t="s">
        <v>47</v>
      </c>
      <c r="E93" s="522" t="s">
        <v>7</v>
      </c>
      <c r="F93" s="522">
        <v>1</v>
      </c>
      <c r="G93" s="299">
        <f ca="1">IF(ISERROR(OFFSET('HARGA SATUAN'!$I$6,MATCH(RAB!C93,'HARGA SATUAN'!$C$7:$C$1492,0),0)),0,OFFSET('HARGA SATUAN'!$I$6,MATCH(RAB!C93,'HARGA SATUAN'!$C$7:$C$1492,0),0))</f>
        <v>30000</v>
      </c>
      <c r="H93" s="300">
        <f t="shared" ref="H93:H102" si="28">IF(OR(D93="MDU",D93="MDU-KD"),(IF($O$3="RAB NON MDU","PLN KD",G93*F93)),0)</f>
        <v>0</v>
      </c>
      <c r="I93" s="300">
        <f t="shared" ref="I93:I102" ca="1" si="29">IF(D93="HDW",G93*F93,0)</f>
        <v>30000</v>
      </c>
      <c r="J93" s="300">
        <f t="shared" ref="J93:J102" si="30">IF(D93="JASA",G93*F93,0)</f>
        <v>0</v>
      </c>
      <c r="K93" s="301">
        <f t="shared" ref="K93:K102" ca="1" si="31">SUM(H93:J93)</f>
        <v>30000</v>
      </c>
      <c r="L93" s="306"/>
      <c r="M93" s="306"/>
      <c r="N93" s="306"/>
      <c r="O93" s="302"/>
      <c r="P93" s="302"/>
      <c r="Q93" s="283"/>
      <c r="R93" s="275"/>
      <c r="S93" s="303"/>
      <c r="T93" s="280"/>
      <c r="U93" s="280"/>
      <c r="V93" s="280"/>
    </row>
    <row r="94" spans="1:22" s="307" customFormat="1">
      <c r="A94" s="275"/>
      <c r="B94" s="525">
        <v>3</v>
      </c>
      <c r="C94" s="522" t="s">
        <v>33</v>
      </c>
      <c r="D94" s="523" t="s">
        <v>47</v>
      </c>
      <c r="E94" s="522" t="s">
        <v>8</v>
      </c>
      <c r="F94" s="522">
        <v>1</v>
      </c>
      <c r="G94" s="299">
        <f ca="1">IF(ISERROR(OFFSET('HARGA SATUAN'!$I$6,MATCH(RAB!C94,'HARGA SATUAN'!$C$7:$C$1492,0),0)),0,OFFSET('HARGA SATUAN'!$I$6,MATCH(RAB!C94,'HARGA SATUAN'!$C$7:$C$1492,0),0))</f>
        <v>9500</v>
      </c>
      <c r="H94" s="300">
        <f t="shared" si="28"/>
        <v>0</v>
      </c>
      <c r="I94" s="300">
        <f t="shared" ca="1" si="29"/>
        <v>9500</v>
      </c>
      <c r="J94" s="300">
        <f t="shared" si="30"/>
        <v>0</v>
      </c>
      <c r="K94" s="301">
        <f t="shared" ca="1" si="31"/>
        <v>9500</v>
      </c>
      <c r="L94" s="306"/>
      <c r="M94" s="306"/>
      <c r="N94" s="306"/>
      <c r="O94" s="302"/>
      <c r="P94" s="302"/>
      <c r="Q94" s="283"/>
      <c r="R94" s="275"/>
      <c r="S94" s="303"/>
      <c r="T94" s="280"/>
      <c r="U94" s="280"/>
      <c r="V94" s="280"/>
    </row>
    <row r="95" spans="1:22" s="307" customFormat="1">
      <c r="A95" s="275"/>
      <c r="B95" s="525">
        <v>4</v>
      </c>
      <c r="C95" s="522" t="s">
        <v>776</v>
      </c>
      <c r="D95" s="523" t="s">
        <v>49</v>
      </c>
      <c r="E95" s="522" t="s">
        <v>14</v>
      </c>
      <c r="F95" s="522">
        <v>1</v>
      </c>
      <c r="G95" s="299">
        <f ca="1">IF(ISERROR(OFFSET('HARGA SATUAN'!$I$6,MATCH(RAB!C95,'HARGA SATUAN'!$C$7:$C$1492,0),0)),0,OFFSET('HARGA SATUAN'!$I$6,MATCH(RAB!C95,'HARGA SATUAN'!$C$7:$C$1492,0),0))</f>
        <v>17800</v>
      </c>
      <c r="H95" s="300">
        <f t="shared" si="28"/>
        <v>0</v>
      </c>
      <c r="I95" s="300">
        <f t="shared" si="29"/>
        <v>0</v>
      </c>
      <c r="J95" s="300">
        <f t="shared" ca="1" si="30"/>
        <v>17800</v>
      </c>
      <c r="K95" s="301">
        <f t="shared" ca="1" si="31"/>
        <v>17800</v>
      </c>
      <c r="L95" s="306"/>
      <c r="M95" s="306"/>
      <c r="N95" s="306"/>
      <c r="O95" s="302"/>
      <c r="P95" s="302"/>
      <c r="Q95" s="283"/>
      <c r="R95" s="275"/>
      <c r="S95" s="303"/>
      <c r="T95" s="280"/>
      <c r="U95" s="280"/>
      <c r="V95" s="280"/>
    </row>
    <row r="96" spans="1:22" s="307" customFormat="1">
      <c r="A96" s="275"/>
      <c r="B96" s="421"/>
      <c r="C96" s="422"/>
      <c r="D96" s="297"/>
      <c r="E96" s="298"/>
      <c r="F96" s="308"/>
      <c r="G96" s="299">
        <f ca="1">IF(ISERROR(OFFSET('HARGA SATUAN'!$I$6,MATCH(RAB!C96,'HARGA SATUAN'!$C$7:$C$1492,0),0)),0,OFFSET('HARGA SATUAN'!$I$6,MATCH(RAB!C96,'HARGA SATUAN'!$C$7:$C$1492,0),0))</f>
        <v>0</v>
      </c>
      <c r="H96" s="300">
        <f t="shared" si="28"/>
        <v>0</v>
      </c>
      <c r="I96" s="300">
        <f t="shared" si="29"/>
        <v>0</v>
      </c>
      <c r="J96" s="300">
        <f t="shared" si="30"/>
        <v>0</v>
      </c>
      <c r="K96" s="301">
        <f t="shared" si="31"/>
        <v>0</v>
      </c>
      <c r="L96" s="306"/>
      <c r="M96" s="306"/>
      <c r="N96" s="306"/>
      <c r="O96" s="302"/>
      <c r="P96" s="302"/>
      <c r="Q96" s="283"/>
      <c r="R96" s="275"/>
      <c r="S96" s="303"/>
      <c r="T96" s="280"/>
      <c r="U96" s="280"/>
      <c r="V96" s="280"/>
    </row>
    <row r="97" spans="1:22" s="307" customFormat="1">
      <c r="A97" s="275"/>
      <c r="B97" s="524" t="s">
        <v>1074</v>
      </c>
      <c r="C97" s="522" t="s">
        <v>1625</v>
      </c>
      <c r="D97" s="523"/>
      <c r="E97" s="522" t="s">
        <v>14</v>
      </c>
      <c r="F97" s="522">
        <v>3</v>
      </c>
      <c r="G97" s="299">
        <f ca="1">IF(ISERROR(OFFSET('HARGA SATUAN'!$I$6,MATCH(RAB!C97,'HARGA SATUAN'!$C$7:$C$1492,0),0)),0,OFFSET('HARGA SATUAN'!$I$6,MATCH(RAB!C97,'HARGA SATUAN'!$C$7:$C$1492,0),0))</f>
        <v>0</v>
      </c>
      <c r="H97" s="300">
        <f t="shared" si="28"/>
        <v>0</v>
      </c>
      <c r="I97" s="300">
        <f t="shared" si="29"/>
        <v>0</v>
      </c>
      <c r="J97" s="300">
        <f t="shared" si="30"/>
        <v>0</v>
      </c>
      <c r="K97" s="301">
        <f t="shared" si="31"/>
        <v>0</v>
      </c>
      <c r="L97" s="306"/>
      <c r="M97" s="306"/>
      <c r="N97" s="306"/>
      <c r="O97" s="302"/>
      <c r="P97" s="302"/>
      <c r="Q97" s="283"/>
      <c r="R97" s="275"/>
      <c r="S97" s="303"/>
      <c r="T97" s="280"/>
      <c r="U97" s="280"/>
      <c r="V97" s="280"/>
    </row>
    <row r="98" spans="1:22" s="307" customFormat="1">
      <c r="A98" s="275"/>
      <c r="B98" s="525">
        <v>1</v>
      </c>
      <c r="C98" s="522" t="s">
        <v>632</v>
      </c>
      <c r="D98" s="523" t="s">
        <v>47</v>
      </c>
      <c r="E98" s="522" t="s">
        <v>8</v>
      </c>
      <c r="F98" s="522">
        <v>3</v>
      </c>
      <c r="G98" s="299">
        <f ca="1">IF(ISERROR(OFFSET('HARGA SATUAN'!$I$6,MATCH(RAB!C98,'HARGA SATUAN'!$C$7:$C$1492,0),0)),0,OFFSET('HARGA SATUAN'!$I$6,MATCH(RAB!C98,'HARGA SATUAN'!$C$7:$C$1492,0),0))</f>
        <v>78500</v>
      </c>
      <c r="H98" s="300">
        <f t="shared" si="28"/>
        <v>0</v>
      </c>
      <c r="I98" s="300">
        <f t="shared" ca="1" si="29"/>
        <v>235500</v>
      </c>
      <c r="J98" s="300">
        <f t="shared" si="30"/>
        <v>0</v>
      </c>
      <c r="K98" s="301">
        <f t="shared" ca="1" si="31"/>
        <v>235500</v>
      </c>
      <c r="L98" s="306"/>
      <c r="M98" s="306"/>
      <c r="N98" s="306"/>
      <c r="O98" s="302"/>
      <c r="P98" s="302"/>
      <c r="Q98" s="283"/>
      <c r="R98" s="275"/>
      <c r="S98" s="303"/>
      <c r="T98" s="280"/>
      <c r="U98" s="280"/>
      <c r="V98" s="280"/>
    </row>
    <row r="99" spans="1:22" s="307" customFormat="1">
      <c r="A99" s="275"/>
      <c r="B99" s="525">
        <v>2</v>
      </c>
      <c r="C99" s="522" t="s">
        <v>232</v>
      </c>
      <c r="D99" s="523" t="s">
        <v>47</v>
      </c>
      <c r="E99" s="522" t="s">
        <v>8</v>
      </c>
      <c r="F99" s="522">
        <v>3</v>
      </c>
      <c r="G99" s="299">
        <f ca="1">IF(ISERROR(OFFSET('HARGA SATUAN'!$I$6,MATCH(RAB!C99,'HARGA SATUAN'!$C$7:$C$1492,0),0)),0,OFFSET('HARGA SATUAN'!$I$6,MATCH(RAB!C99,'HARGA SATUAN'!$C$7:$C$1492,0),0))</f>
        <v>4212</v>
      </c>
      <c r="H99" s="300">
        <f t="shared" si="28"/>
        <v>0</v>
      </c>
      <c r="I99" s="300">
        <f t="shared" ca="1" si="29"/>
        <v>12636</v>
      </c>
      <c r="J99" s="300">
        <f t="shared" si="30"/>
        <v>0</v>
      </c>
      <c r="K99" s="301">
        <f t="shared" ca="1" si="31"/>
        <v>12636</v>
      </c>
      <c r="L99" s="306"/>
      <c r="M99" s="306"/>
      <c r="N99" s="306"/>
      <c r="O99" s="302"/>
      <c r="P99" s="302"/>
      <c r="Q99" s="283"/>
      <c r="R99" s="275"/>
      <c r="S99" s="303"/>
      <c r="T99" s="280"/>
      <c r="U99" s="280"/>
      <c r="V99" s="280"/>
    </row>
    <row r="100" spans="1:22" s="307" customFormat="1">
      <c r="A100" s="275"/>
      <c r="B100" s="525">
        <v>3</v>
      </c>
      <c r="C100" s="522" t="s">
        <v>269</v>
      </c>
      <c r="D100" s="523" t="s">
        <v>47</v>
      </c>
      <c r="E100" s="522" t="s">
        <v>7</v>
      </c>
      <c r="F100" s="522">
        <v>3</v>
      </c>
      <c r="G100" s="299">
        <f ca="1">IF(ISERROR(OFFSET('HARGA SATUAN'!$I$6,MATCH(RAB!C100,'HARGA SATUAN'!$C$7:$C$1492,0),0)),0,OFFSET('HARGA SATUAN'!$I$6,MATCH(RAB!C100,'HARGA SATUAN'!$C$7:$C$1492,0),0))</f>
        <v>23310</v>
      </c>
      <c r="H100" s="300">
        <f t="shared" si="28"/>
        <v>0</v>
      </c>
      <c r="I100" s="300">
        <f t="shared" ca="1" si="29"/>
        <v>69930</v>
      </c>
      <c r="J100" s="300">
        <f t="shared" si="30"/>
        <v>0</v>
      </c>
      <c r="K100" s="301">
        <f t="shared" ca="1" si="31"/>
        <v>69930</v>
      </c>
      <c r="L100" s="306"/>
      <c r="M100" s="306"/>
      <c r="N100" s="306"/>
      <c r="O100" s="302"/>
      <c r="P100" s="302"/>
      <c r="Q100" s="283"/>
      <c r="R100" s="275"/>
      <c r="S100" s="303"/>
      <c r="T100" s="280"/>
      <c r="U100" s="280"/>
      <c r="V100" s="280"/>
    </row>
    <row r="101" spans="1:22" s="307" customFormat="1">
      <c r="A101" s="275"/>
      <c r="B101" s="525">
        <v>4</v>
      </c>
      <c r="C101" s="522" t="s">
        <v>35</v>
      </c>
      <c r="D101" s="523" t="s">
        <v>47</v>
      </c>
      <c r="E101" s="522" t="s">
        <v>8</v>
      </c>
      <c r="F101" s="522">
        <v>3</v>
      </c>
      <c r="G101" s="299">
        <f ca="1">IF(ISERROR(OFFSET('HARGA SATUAN'!$I$6,MATCH(RAB!C101,'HARGA SATUAN'!$C$7:$C$1492,0),0)),0,OFFSET('HARGA SATUAN'!$I$6,MATCH(RAB!C101,'HARGA SATUAN'!$C$7:$C$1492,0),0))</f>
        <v>2300</v>
      </c>
      <c r="H101" s="300">
        <f t="shared" si="28"/>
        <v>0</v>
      </c>
      <c r="I101" s="300">
        <f t="shared" ca="1" si="29"/>
        <v>6900</v>
      </c>
      <c r="J101" s="300">
        <f t="shared" si="30"/>
        <v>0</v>
      </c>
      <c r="K101" s="301">
        <f t="shared" ca="1" si="31"/>
        <v>6900</v>
      </c>
      <c r="L101" s="306"/>
      <c r="M101" s="306"/>
      <c r="N101" s="306"/>
      <c r="O101" s="302"/>
      <c r="P101" s="302"/>
      <c r="Q101" s="283"/>
      <c r="R101" s="275"/>
      <c r="S101" s="303"/>
      <c r="T101" s="280"/>
      <c r="U101" s="280"/>
      <c r="V101" s="280"/>
    </row>
    <row r="102" spans="1:22" s="307" customFormat="1">
      <c r="A102" s="275"/>
      <c r="B102" s="525">
        <v>5</v>
      </c>
      <c r="C102" s="522" t="s">
        <v>667</v>
      </c>
      <c r="D102" s="523" t="s">
        <v>49</v>
      </c>
      <c r="E102" s="522" t="s">
        <v>14</v>
      </c>
      <c r="F102" s="522">
        <v>3</v>
      </c>
      <c r="G102" s="299">
        <f ca="1">IF(ISERROR(OFFSET('HARGA SATUAN'!$I$6,MATCH(RAB!C102,'HARGA SATUAN'!$C$7:$C$1492,0),0)),0,OFFSET('HARGA SATUAN'!$I$6,MATCH(RAB!C102,'HARGA SATUAN'!$C$7:$C$1492,0),0))</f>
        <v>33700</v>
      </c>
      <c r="H102" s="300">
        <f t="shared" si="28"/>
        <v>0</v>
      </c>
      <c r="I102" s="300">
        <f t="shared" si="29"/>
        <v>0</v>
      </c>
      <c r="J102" s="300">
        <f t="shared" ca="1" si="30"/>
        <v>101100</v>
      </c>
      <c r="K102" s="301">
        <f t="shared" ca="1" si="31"/>
        <v>101100</v>
      </c>
      <c r="L102" s="306"/>
      <c r="M102" s="306"/>
      <c r="N102" s="306"/>
      <c r="O102" s="302"/>
      <c r="P102" s="302"/>
      <c r="Q102" s="283"/>
      <c r="R102" s="275"/>
      <c r="S102" s="303"/>
      <c r="T102" s="280"/>
      <c r="U102" s="280"/>
      <c r="V102" s="280"/>
    </row>
    <row r="103" spans="1:22" s="307" customFormat="1">
      <c r="A103" s="275"/>
      <c r="B103" s="423"/>
      <c r="C103" s="424"/>
      <c r="D103" s="297" t="str">
        <f ca="1">IF(ISERROR(OFFSET('HARGA SATUAN'!$D$6,MATCH(RAB!C103,'HARGA SATUAN'!$C$7:$C$1492,0),0)),"",OFFSET('HARGA SATUAN'!$D$6,MATCH(RAB!C103,'HARGA SATUAN'!$C$7:$C$1492,0),0))</f>
        <v/>
      </c>
      <c r="E103" s="298" t="str">
        <f ca="1">IF(B103="+","Unit",IF(ISERROR(OFFSET('HARGA SATUAN'!$E$6,MATCH(RAB!C103,'HARGA SATUAN'!$C$7:$C$1492,0),0)),"",OFFSET('HARGA SATUAN'!$E$6,MATCH(RAB!C103,'HARGA SATUAN'!$C$7:$C$1492,0),0)))</f>
        <v/>
      </c>
      <c r="F103" s="426"/>
      <c r="G103" s="299">
        <f ca="1">IF(ISERROR(OFFSET('HARGA SATUAN'!$I$6,MATCH(RAB!C103,'HARGA SATUAN'!$C$7:$C$1492,0),0)),0,OFFSET('HARGA SATUAN'!$I$6,MATCH(RAB!C103,'HARGA SATUAN'!$C$7:$C$1492,0),0))</f>
        <v>0</v>
      </c>
      <c r="H103" s="300">
        <f t="shared" ref="H103:H107" ca="1" si="32">IF(OR(D103="MDU",D103="MDU-KD"),(IF($O$3="RAB NON MDU","PLN KD",G103*F103)),0)</f>
        <v>0</v>
      </c>
      <c r="I103" s="300">
        <f t="shared" ref="I103:I105" ca="1" si="33">IF(D103="HDW",G103*F103,0)</f>
        <v>0</v>
      </c>
      <c r="J103" s="300">
        <f t="shared" ref="J103:J105" ca="1" si="34">IF(D103="JASA",G103*F103,0)</f>
        <v>0</v>
      </c>
      <c r="K103" s="301">
        <f t="shared" ref="K103:K105" ca="1" si="35">SUM(H103:J103)</f>
        <v>0</v>
      </c>
      <c r="L103" s="306"/>
      <c r="M103" s="306"/>
      <c r="N103" s="306"/>
      <c r="O103" s="302"/>
      <c r="P103" s="302"/>
      <c r="Q103" s="283"/>
      <c r="R103" s="275"/>
      <c r="S103" s="303"/>
      <c r="T103" s="280"/>
      <c r="U103" s="280"/>
      <c r="V103" s="280"/>
    </row>
    <row r="104" spans="1:22" s="463" customFormat="1" ht="28.5">
      <c r="A104" s="455"/>
      <c r="B104" s="419" t="s">
        <v>1608</v>
      </c>
      <c r="C104" s="420" t="s">
        <v>1611</v>
      </c>
      <c r="D104" s="456" t="str">
        <f ca="1">IF(ISERROR(OFFSET('HARGA SATUAN'!$D$6,MATCH(RAB!C104,'HARGA SATUAN'!$C$7:$C$1492,0),0)),"",OFFSET('HARGA SATUAN'!$D$6,MATCH(RAB!C104,'HARGA SATUAN'!$C$7:$C$1492,0),0))</f>
        <v/>
      </c>
      <c r="E104" s="457" t="str">
        <f ca="1">IF(B104="+","Unit",IF(ISERROR(OFFSET('HARGA SATUAN'!$E$6,MATCH(RAB!C104,'HARGA SATUAN'!$C$7:$C$1492,0),0)),"",OFFSET('HARGA SATUAN'!$E$6,MATCH(RAB!C104,'HARGA SATUAN'!$C$7:$C$1492,0),0)))</f>
        <v/>
      </c>
      <c r="F104" s="458"/>
      <c r="G104" s="299">
        <f ca="1">IF(ISERROR(OFFSET('HARGA SATUAN'!$I$6,MATCH(RAB!C104,'HARGA SATUAN'!$C$7:$C$1492,0),0)),0,OFFSET('HARGA SATUAN'!$I$6,MATCH(RAB!C104,'HARGA SATUAN'!$C$7:$C$1492,0),0))</f>
        <v>0</v>
      </c>
      <c r="H104" s="300">
        <f t="shared" ca="1" si="32"/>
        <v>0</v>
      </c>
      <c r="I104" s="300">
        <f t="shared" ca="1" si="33"/>
        <v>0</v>
      </c>
      <c r="J104" s="300">
        <f t="shared" ca="1" si="34"/>
        <v>0</v>
      </c>
      <c r="K104" s="301">
        <f t="shared" ca="1" si="35"/>
        <v>0</v>
      </c>
      <c r="L104" s="459"/>
      <c r="M104" s="459"/>
      <c r="N104" s="459"/>
      <c r="O104" s="460"/>
      <c r="P104" s="460"/>
      <c r="Q104" s="291"/>
      <c r="R104" s="455"/>
      <c r="S104" s="461"/>
      <c r="T104" s="462"/>
      <c r="U104" s="462"/>
      <c r="V104" s="462"/>
    </row>
    <row r="105" spans="1:22" s="463" customFormat="1">
      <c r="A105" s="455"/>
      <c r="B105" s="421">
        <v>1</v>
      </c>
      <c r="C105" s="109" t="s">
        <v>1515</v>
      </c>
      <c r="D105" s="215" t="s">
        <v>46</v>
      </c>
      <c r="E105" s="216" t="s">
        <v>7</v>
      </c>
      <c r="F105" s="516">
        <v>110</v>
      </c>
      <c r="G105" s="299">
        <f ca="1">IF(ISERROR(OFFSET('HARGA SATUAN'!$I$6,MATCH(RAB!C105,'HARGA SATUAN'!$C$7:$C$1492,0),0)),0,OFFSET('HARGA SATUAN'!$I$6,MATCH(RAB!C105,'HARGA SATUAN'!$C$7:$C$1492,0),0))</f>
        <v>48905</v>
      </c>
      <c r="H105" s="300">
        <f t="shared" ca="1" si="32"/>
        <v>5379550</v>
      </c>
      <c r="I105" s="300">
        <f t="shared" si="33"/>
        <v>0</v>
      </c>
      <c r="J105" s="300">
        <f t="shared" si="34"/>
        <v>0</v>
      </c>
      <c r="K105" s="301">
        <f t="shared" ca="1" si="35"/>
        <v>5379550</v>
      </c>
      <c r="L105" s="459"/>
      <c r="M105" s="459"/>
      <c r="N105" s="459"/>
      <c r="O105" s="460"/>
      <c r="P105" s="460"/>
      <c r="Q105" s="291"/>
      <c r="R105" s="455"/>
      <c r="S105" s="461"/>
      <c r="T105" s="462"/>
      <c r="U105" s="462"/>
      <c r="V105" s="462"/>
    </row>
    <row r="106" spans="1:22" s="307" customFormat="1" ht="30">
      <c r="A106" s="275"/>
      <c r="B106" s="421">
        <v>2</v>
      </c>
      <c r="C106" s="109" t="s">
        <v>349</v>
      </c>
      <c r="D106" s="215" t="s">
        <v>49</v>
      </c>
      <c r="E106" s="216" t="s">
        <v>300</v>
      </c>
      <c r="F106" s="425">
        <f>F105/50</f>
        <v>2.2000000000000002</v>
      </c>
      <c r="G106" s="299">
        <f ca="1">IF(ISERROR(OFFSET('HARGA SATUAN'!$I$6,MATCH(RAB!C106,'HARGA SATUAN'!$C$7:$C$1492,0),0)),0,OFFSET('HARGA SATUAN'!$I$6,MATCH(RAB!C106,'HARGA SATUAN'!$C$7:$C$1492,0),0))</f>
        <v>223500</v>
      </c>
      <c r="H106" s="300">
        <f t="shared" si="32"/>
        <v>0</v>
      </c>
      <c r="I106" s="300">
        <f t="shared" ref="I106" si="36">IF(D106="HDW",G106*F106,0)</f>
        <v>0</v>
      </c>
      <c r="J106" s="300">
        <f t="shared" ref="J106" ca="1" si="37">IF(D106="JASA",G106*F106,0)</f>
        <v>491700.00000000006</v>
      </c>
      <c r="K106" s="301">
        <f t="shared" ref="K106" ca="1" si="38">SUM(H106:J106)</f>
        <v>491700.00000000006</v>
      </c>
      <c r="L106" s="306"/>
      <c r="M106" s="306"/>
      <c r="N106" s="306"/>
      <c r="O106" s="302"/>
      <c r="P106" s="302"/>
      <c r="Q106" s="283"/>
      <c r="R106" s="275"/>
      <c r="S106" s="303"/>
      <c r="T106" s="280"/>
      <c r="U106" s="280"/>
      <c r="V106" s="280"/>
    </row>
    <row r="107" spans="1:22" s="307" customFormat="1">
      <c r="A107" s="275"/>
      <c r="B107" s="421">
        <v>3</v>
      </c>
      <c r="C107" s="198" t="s">
        <v>1142</v>
      </c>
      <c r="D107" s="215" t="s">
        <v>49</v>
      </c>
      <c r="E107" s="216" t="s">
        <v>8</v>
      </c>
      <c r="F107" s="425">
        <v>4</v>
      </c>
      <c r="G107" s="299">
        <f ca="1">IF(ISERROR(OFFSET('HARGA SATUAN'!$I$6,MATCH(RAB!C107,'HARGA SATUAN'!$C$7:$C$1492,0),0)),0,OFFSET('HARGA SATUAN'!$I$6,MATCH(RAB!C107,'HARGA SATUAN'!$C$7:$C$1492,0),0))</f>
        <v>13770</v>
      </c>
      <c r="H107" s="300">
        <f t="shared" si="32"/>
        <v>0</v>
      </c>
      <c r="I107" s="300">
        <f t="shared" ref="I107" si="39">IF(D107="HDW",G107*F107,0)</f>
        <v>0</v>
      </c>
      <c r="J107" s="300">
        <f t="shared" ref="J107" ca="1" si="40">IF(D107="JASA",G107*F107,0)</f>
        <v>55080</v>
      </c>
      <c r="K107" s="301">
        <f t="shared" ref="K107" ca="1" si="41">SUM(H107:J107)</f>
        <v>55080</v>
      </c>
      <c r="L107" s="306"/>
      <c r="M107" s="306"/>
      <c r="N107" s="306"/>
      <c r="O107" s="302"/>
      <c r="P107" s="302"/>
      <c r="Q107" s="283"/>
      <c r="R107" s="275"/>
      <c r="S107" s="303"/>
      <c r="T107" s="280"/>
      <c r="U107" s="280"/>
      <c r="V107" s="280"/>
    </row>
    <row r="108" spans="1:22" s="463" customFormat="1">
      <c r="A108" s="455"/>
      <c r="B108" s="419"/>
      <c r="C108" s="420"/>
      <c r="D108" s="456" t="str">
        <f ca="1">IF(ISERROR(OFFSET('HARGA SATUAN'!$D$6,MATCH(RAB!C108,'HARGA SATUAN'!$C$7:$C$1492,0),0)),"",OFFSET('HARGA SATUAN'!$D$6,MATCH(RAB!C108,'HARGA SATUAN'!$C$7:$C$1492,0),0))</f>
        <v/>
      </c>
      <c r="E108" s="457" t="str">
        <f ca="1">IF(B108="+","Unit",IF(ISERROR(OFFSET('HARGA SATUAN'!$E$6,MATCH(RAB!C108,'HARGA SATUAN'!$C$7:$C$1492,0),0)),"",OFFSET('HARGA SATUAN'!$E$6,MATCH(RAB!C108,'HARGA SATUAN'!$C$7:$C$1492,0),0)))</f>
        <v/>
      </c>
      <c r="F108" s="464"/>
      <c r="G108" s="299">
        <f ca="1">IF(ISERROR(OFFSET('HARGA SATUAN'!$I$6,MATCH(RAB!C108,'HARGA SATUAN'!$C$7:$C$1492,0),0)),0,OFFSET('HARGA SATUAN'!$I$6,MATCH(RAB!C108,'HARGA SATUAN'!$C$7:$C$1492,0),0))</f>
        <v>0</v>
      </c>
      <c r="H108" s="300">
        <f t="shared" ref="H108:H114" ca="1" si="42">IF(OR(D108="MDU",D108="MDU-KD"),(IF($O$3="RAB NON MDU","PLN KD",G108*F108)),0)</f>
        <v>0</v>
      </c>
      <c r="I108" s="300">
        <f t="shared" ref="I108:I114" ca="1" si="43">IF(D108="HDW",G108*F108,0)</f>
        <v>0</v>
      </c>
      <c r="J108" s="300">
        <f t="shared" ref="J108:J114" ca="1" si="44">IF(D108="JASA",G108*F108,0)</f>
        <v>0</v>
      </c>
      <c r="K108" s="301">
        <f t="shared" ref="K108:K114" ca="1" si="45">SUM(H108:J108)</f>
        <v>0</v>
      </c>
      <c r="L108" s="459"/>
      <c r="M108" s="459"/>
      <c r="N108" s="459"/>
      <c r="O108" s="460"/>
      <c r="P108" s="460"/>
      <c r="Q108" s="291"/>
      <c r="R108" s="455"/>
      <c r="S108" s="461"/>
      <c r="T108" s="462"/>
      <c r="U108" s="462"/>
      <c r="V108" s="462"/>
    </row>
    <row r="109" spans="1:22" s="463" customFormat="1">
      <c r="A109" s="455"/>
      <c r="B109" s="421"/>
      <c r="C109" s="422"/>
      <c r="D109" s="297"/>
      <c r="E109" s="298"/>
      <c r="F109" s="309"/>
      <c r="G109" s="299">
        <f ca="1">IF(ISERROR(OFFSET('HARGA SATUAN'!$I$6,MATCH(RAB!C109,'HARGA SATUAN'!$C$7:$C$1492,0),0)),0,OFFSET('HARGA SATUAN'!$I$6,MATCH(RAB!C109,'HARGA SATUAN'!$C$7:$C$1492,0),0))</f>
        <v>0</v>
      </c>
      <c r="H109" s="300">
        <f t="shared" si="42"/>
        <v>0</v>
      </c>
      <c r="I109" s="300">
        <f t="shared" si="43"/>
        <v>0</v>
      </c>
      <c r="J109" s="300">
        <f t="shared" si="44"/>
        <v>0</v>
      </c>
      <c r="K109" s="301">
        <f t="shared" si="45"/>
        <v>0</v>
      </c>
      <c r="L109" s="459"/>
      <c r="M109" s="459"/>
      <c r="N109" s="459"/>
      <c r="O109" s="460"/>
      <c r="P109" s="460"/>
      <c r="Q109" s="291"/>
      <c r="R109" s="455"/>
      <c r="S109" s="461"/>
      <c r="T109" s="462"/>
      <c r="U109" s="462"/>
      <c r="V109" s="462"/>
    </row>
    <row r="110" spans="1:22" s="463" customFormat="1">
      <c r="A110" s="455"/>
      <c r="B110" s="419" t="s">
        <v>1609</v>
      </c>
      <c r="C110" s="420" t="s">
        <v>1509</v>
      </c>
      <c r="D110" s="297"/>
      <c r="E110" s="298"/>
      <c r="F110" s="309"/>
      <c r="G110" s="299">
        <f ca="1">IF(ISERROR(OFFSET('HARGA SATUAN'!$I$6,MATCH(RAB!C110,'HARGA SATUAN'!$C$7:$C$1492,0),0)),0,OFFSET('HARGA SATUAN'!$I$6,MATCH(RAB!C110,'HARGA SATUAN'!$C$7:$C$1492,0),0))</f>
        <v>0</v>
      </c>
      <c r="H110" s="300">
        <f t="shared" si="42"/>
        <v>0</v>
      </c>
      <c r="I110" s="300">
        <f t="shared" si="43"/>
        <v>0</v>
      </c>
      <c r="J110" s="300">
        <f t="shared" si="44"/>
        <v>0</v>
      </c>
      <c r="K110" s="301">
        <f t="shared" si="45"/>
        <v>0</v>
      </c>
      <c r="L110" s="459"/>
      <c r="M110" s="459"/>
      <c r="N110" s="459"/>
      <c r="O110" s="460"/>
      <c r="P110" s="460"/>
      <c r="Q110" s="291"/>
      <c r="R110" s="455"/>
      <c r="S110" s="461"/>
      <c r="T110" s="462"/>
      <c r="U110" s="462"/>
      <c r="V110" s="462"/>
    </row>
    <row r="111" spans="1:22" s="463" customFormat="1">
      <c r="A111" s="455"/>
      <c r="B111" s="530" t="s">
        <v>1074</v>
      </c>
      <c r="C111" s="529" t="s">
        <v>1647</v>
      </c>
      <c r="D111" s="523" t="s">
        <v>50</v>
      </c>
      <c r="E111" s="522" t="s">
        <v>14</v>
      </c>
      <c r="F111" s="522">
        <v>1</v>
      </c>
      <c r="G111" s="299">
        <f ca="1">IF(ISERROR(OFFSET('HARGA SATUAN'!$I$6,MATCH(RAB!C111,'HARGA SATUAN'!$C$7:$C$1492,0),0)),0,OFFSET('HARGA SATUAN'!$I$6,MATCH(RAB!C111,'HARGA SATUAN'!$C$7:$C$1492,0),0))</f>
        <v>0</v>
      </c>
      <c r="H111" s="300">
        <f t="shared" si="42"/>
        <v>0</v>
      </c>
      <c r="I111" s="300">
        <f t="shared" si="43"/>
        <v>0</v>
      </c>
      <c r="J111" s="300">
        <f t="shared" si="44"/>
        <v>0</v>
      </c>
      <c r="K111" s="301">
        <f t="shared" si="45"/>
        <v>0</v>
      </c>
      <c r="L111" s="459"/>
      <c r="M111" s="459"/>
      <c r="N111" s="459"/>
      <c r="O111" s="460"/>
      <c r="P111" s="460"/>
      <c r="Q111" s="291"/>
      <c r="R111" s="455"/>
      <c r="S111" s="461"/>
      <c r="T111" s="462"/>
      <c r="U111" s="462"/>
      <c r="V111" s="462"/>
    </row>
    <row r="112" spans="1:22" s="463" customFormat="1" ht="30">
      <c r="A112" s="455"/>
      <c r="B112" s="525">
        <v>1</v>
      </c>
      <c r="C112" s="523" t="s">
        <v>1244</v>
      </c>
      <c r="D112" s="523" t="s">
        <v>46</v>
      </c>
      <c r="E112" s="522" t="s">
        <v>8</v>
      </c>
      <c r="F112" s="522">
        <f>F111*1</f>
        <v>1</v>
      </c>
      <c r="G112" s="299">
        <f ca="1">IF(ISERROR(OFFSET('HARGA SATUAN'!$I$6,MATCH(RAB!C112,'HARGA SATUAN'!$C$7:$C$1492,0),0)),0,OFFSET('HARGA SATUAN'!$I$6,MATCH(RAB!C112,'HARGA SATUAN'!$C$7:$C$1492,0),0))</f>
        <v>1281430</v>
      </c>
      <c r="H112" s="300">
        <f t="shared" ca="1" si="42"/>
        <v>1281430</v>
      </c>
      <c r="I112" s="300">
        <f t="shared" si="43"/>
        <v>0</v>
      </c>
      <c r="J112" s="300">
        <f t="shared" si="44"/>
        <v>0</v>
      </c>
      <c r="K112" s="301">
        <f t="shared" ca="1" si="45"/>
        <v>1281430</v>
      </c>
      <c r="L112" s="459"/>
      <c r="M112" s="459"/>
      <c r="N112" s="459"/>
      <c r="O112" s="460"/>
      <c r="P112" s="460"/>
      <c r="Q112" s="291"/>
      <c r="R112" s="455"/>
      <c r="S112" s="461"/>
      <c r="T112" s="462"/>
      <c r="U112" s="462"/>
      <c r="V112" s="462"/>
    </row>
    <row r="113" spans="1:22" s="463" customFormat="1">
      <c r="A113" s="455"/>
      <c r="B113" s="525">
        <v>2</v>
      </c>
      <c r="C113" s="522" t="s">
        <v>516</v>
      </c>
      <c r="D113" s="523" t="s">
        <v>46</v>
      </c>
      <c r="E113" s="522" t="s">
        <v>14</v>
      </c>
      <c r="F113" s="522">
        <f>F111*1</f>
        <v>1</v>
      </c>
      <c r="G113" s="299">
        <f ca="1">IF(ISERROR(OFFSET('HARGA SATUAN'!$I$6,MATCH(RAB!C113,'HARGA SATUAN'!$C$7:$C$1492,0),0)),0,OFFSET('HARGA SATUAN'!$I$6,MATCH(RAB!C113,'HARGA SATUAN'!$C$7:$C$1492,0),0))</f>
        <v>2980000</v>
      </c>
      <c r="H113" s="300">
        <f t="shared" ca="1" si="42"/>
        <v>2980000</v>
      </c>
      <c r="I113" s="300">
        <f t="shared" si="43"/>
        <v>0</v>
      </c>
      <c r="J113" s="300">
        <f t="shared" si="44"/>
        <v>0</v>
      </c>
      <c r="K113" s="301">
        <f t="shared" ca="1" si="45"/>
        <v>2980000</v>
      </c>
      <c r="L113" s="459"/>
      <c r="M113" s="459"/>
      <c r="N113" s="459"/>
      <c r="O113" s="460"/>
      <c r="P113" s="460"/>
      <c r="Q113" s="291"/>
      <c r="R113" s="455"/>
      <c r="S113" s="461"/>
      <c r="T113" s="462"/>
      <c r="U113" s="462"/>
      <c r="V113" s="462"/>
    </row>
    <row r="114" spans="1:22" s="463" customFormat="1">
      <c r="A114" s="455"/>
      <c r="B114" s="525">
        <v>3</v>
      </c>
      <c r="C114" s="522" t="s">
        <v>1185</v>
      </c>
      <c r="D114" s="523" t="s">
        <v>47</v>
      </c>
      <c r="E114" s="522" t="s">
        <v>14</v>
      </c>
      <c r="F114" s="522">
        <f>F111*1</f>
        <v>1</v>
      </c>
      <c r="G114" s="299">
        <f ca="1">IF(ISERROR(OFFSET('HARGA SATUAN'!$I$6,MATCH(RAB!C114,'HARGA SATUAN'!$C$7:$C$1492,0),0)),0,OFFSET('HARGA SATUAN'!$I$6,MATCH(RAB!C114,'HARGA SATUAN'!$C$7:$C$1492,0),0))</f>
        <v>1000000</v>
      </c>
      <c r="H114" s="300">
        <f t="shared" si="42"/>
        <v>0</v>
      </c>
      <c r="I114" s="300">
        <f t="shared" ca="1" si="43"/>
        <v>1000000</v>
      </c>
      <c r="J114" s="300">
        <f t="shared" si="44"/>
        <v>0</v>
      </c>
      <c r="K114" s="301">
        <f t="shared" ca="1" si="45"/>
        <v>1000000</v>
      </c>
      <c r="L114" s="459"/>
      <c r="M114" s="459"/>
      <c r="N114" s="459"/>
      <c r="O114" s="460"/>
      <c r="P114" s="460"/>
      <c r="Q114" s="291"/>
      <c r="R114" s="455"/>
      <c r="S114" s="461"/>
      <c r="T114" s="462"/>
      <c r="U114" s="462"/>
      <c r="V114" s="462"/>
    </row>
    <row r="115" spans="1:22" s="307" customFormat="1">
      <c r="A115" s="275"/>
      <c r="B115" s="525">
        <v>4</v>
      </c>
      <c r="C115" s="748" t="s">
        <v>1455</v>
      </c>
      <c r="D115" s="749" t="s">
        <v>46</v>
      </c>
      <c r="E115" s="748" t="s">
        <v>7</v>
      </c>
      <c r="F115" s="748">
        <f>F111*35</f>
        <v>35</v>
      </c>
      <c r="G115" s="299">
        <f ca="1">IF(ISERROR(OFFSET('HARGA SATUAN'!$I$6,MATCH(RAB!C115,'HARGA SATUAN'!$C$7:$C$1492,0),0)),0,OFFSET('HARGA SATUAN'!$I$6,MATCH(RAB!C115,'HARGA SATUAN'!$C$7:$C$1492,0),0))</f>
        <v>27280</v>
      </c>
      <c r="H115" s="300">
        <f t="shared" ca="1" si="4"/>
        <v>954800</v>
      </c>
      <c r="I115" s="300">
        <f t="shared" si="5"/>
        <v>0</v>
      </c>
      <c r="J115" s="300">
        <f t="shared" si="6"/>
        <v>0</v>
      </c>
      <c r="K115" s="301">
        <f t="shared" ca="1" si="7"/>
        <v>954800</v>
      </c>
      <c r="L115" s="306"/>
      <c r="M115" s="306"/>
      <c r="N115" s="306"/>
      <c r="O115" s="302"/>
      <c r="P115" s="302"/>
      <c r="Q115" s="283"/>
      <c r="R115" s="275"/>
      <c r="S115" s="303"/>
      <c r="T115" s="280"/>
      <c r="U115" s="280"/>
      <c r="V115" s="280"/>
    </row>
    <row r="116" spans="1:22" s="307" customFormat="1">
      <c r="A116" s="275"/>
      <c r="B116" s="525">
        <v>5</v>
      </c>
      <c r="C116" s="522" t="s">
        <v>838</v>
      </c>
      <c r="D116" s="523" t="s">
        <v>49</v>
      </c>
      <c r="E116" s="522" t="s">
        <v>14</v>
      </c>
      <c r="F116" s="522">
        <f>F111*1</f>
        <v>1</v>
      </c>
      <c r="G116" s="299">
        <f ca="1">IF(ISERROR(OFFSET('HARGA SATUAN'!$I$6,MATCH(RAB!C116,'HARGA SATUAN'!$C$7:$C$1492,0),0)),0,OFFSET('HARGA SATUAN'!$I$6,MATCH(RAB!C116,'HARGA SATUAN'!$C$7:$C$1492,0),0))</f>
        <v>106400</v>
      </c>
      <c r="H116" s="300">
        <f t="shared" ref="H116:H131" si="46">IF(OR(D116="MDU",D116="MDU-KD"),(IF($O$3="RAB NON MDU","PLN KD",G116*F116)),0)</f>
        <v>0</v>
      </c>
      <c r="I116" s="300">
        <f t="shared" ref="I116:I131" si="47">IF(D116="HDW",G116*F116,0)</f>
        <v>0</v>
      </c>
      <c r="J116" s="300">
        <f t="shared" ref="J116:J131" ca="1" si="48">IF(D116="JASA",G116*F116,0)</f>
        <v>106400</v>
      </c>
      <c r="K116" s="301">
        <f t="shared" ref="K116:K131" ca="1" si="49">SUM(H116:J116)</f>
        <v>106400</v>
      </c>
      <c r="L116" s="306"/>
      <c r="M116" s="306"/>
      <c r="N116" s="306"/>
      <c r="O116" s="302"/>
      <c r="P116" s="302"/>
      <c r="Q116" s="283"/>
      <c r="R116" s="275"/>
      <c r="S116" s="303"/>
      <c r="T116" s="280"/>
      <c r="U116" s="280"/>
      <c r="V116" s="280"/>
    </row>
    <row r="117" spans="1:22" s="307" customFormat="1">
      <c r="A117" s="275"/>
      <c r="B117" s="421"/>
      <c r="C117" s="744"/>
      <c r="D117" s="740"/>
      <c r="E117" s="741"/>
      <c r="F117" s="747"/>
      <c r="G117" s="299">
        <f ca="1">IF(ISERROR(OFFSET('HARGA SATUAN'!$I$6,MATCH(RAB!C117,'HARGA SATUAN'!$C$7:$C$1492,0),0)),0,OFFSET('HARGA SATUAN'!$I$6,MATCH(RAB!C117,'HARGA SATUAN'!$C$7:$C$1492,0),0))</f>
        <v>0</v>
      </c>
      <c r="H117" s="300">
        <f t="shared" si="46"/>
        <v>0</v>
      </c>
      <c r="I117" s="300">
        <f t="shared" si="47"/>
        <v>0</v>
      </c>
      <c r="J117" s="300">
        <f t="shared" si="48"/>
        <v>0</v>
      </c>
      <c r="K117" s="301">
        <f t="shared" si="49"/>
        <v>0</v>
      </c>
      <c r="L117" s="306"/>
      <c r="M117" s="306"/>
      <c r="N117" s="306"/>
      <c r="O117" s="302"/>
      <c r="P117" s="302"/>
      <c r="Q117" s="283"/>
      <c r="R117" s="275"/>
      <c r="S117" s="303"/>
      <c r="T117" s="280"/>
      <c r="U117" s="280"/>
      <c r="V117" s="280"/>
    </row>
    <row r="118" spans="1:22" s="307" customFormat="1">
      <c r="A118" s="275"/>
      <c r="B118" s="524" t="s">
        <v>1074</v>
      </c>
      <c r="C118" s="522" t="s">
        <v>1638</v>
      </c>
      <c r="D118" s="523"/>
      <c r="E118" s="522" t="s">
        <v>14</v>
      </c>
      <c r="F118" s="522">
        <v>1</v>
      </c>
      <c r="G118" s="299">
        <f ca="1">IF(ISERROR(OFFSET('HARGA SATUAN'!$I$6,MATCH(RAB!C118,'HARGA SATUAN'!$C$7:$C$1492,0),0)),0,OFFSET('HARGA SATUAN'!$I$6,MATCH(RAB!C118,'HARGA SATUAN'!$C$7:$C$1492,0),0))</f>
        <v>0</v>
      </c>
      <c r="H118" s="300">
        <f t="shared" si="46"/>
        <v>0</v>
      </c>
      <c r="I118" s="300">
        <f t="shared" si="47"/>
        <v>0</v>
      </c>
      <c r="J118" s="300">
        <f t="shared" si="48"/>
        <v>0</v>
      </c>
      <c r="K118" s="301">
        <f t="shared" si="49"/>
        <v>0</v>
      </c>
      <c r="L118" s="306"/>
      <c r="M118" s="306"/>
      <c r="N118" s="306"/>
      <c r="O118" s="302"/>
      <c r="P118" s="302"/>
      <c r="Q118" s="283"/>
      <c r="R118" s="275"/>
      <c r="S118" s="303"/>
      <c r="T118" s="280"/>
      <c r="U118" s="280"/>
      <c r="V118" s="280"/>
    </row>
    <row r="119" spans="1:22" s="307" customFormat="1">
      <c r="A119" s="275"/>
      <c r="B119" s="525">
        <v>1</v>
      </c>
      <c r="C119" s="522" t="s">
        <v>29</v>
      </c>
      <c r="D119" s="523" t="s">
        <v>1642</v>
      </c>
      <c r="E119" s="522" t="s">
        <v>8</v>
      </c>
      <c r="F119" s="522">
        <v>1</v>
      </c>
      <c r="G119" s="299">
        <f ca="1">IF(ISERROR(OFFSET('HARGA SATUAN'!$I$6,MATCH(RAB!C119,'HARGA SATUAN'!$C$7:$C$1492,0),0)),0,OFFSET('HARGA SATUAN'!$I$6,MATCH(RAB!C119,'HARGA SATUAN'!$C$7:$C$1492,0),0))</f>
        <v>184500</v>
      </c>
      <c r="H119" s="300">
        <f t="shared" si="46"/>
        <v>0</v>
      </c>
      <c r="I119" s="300">
        <f t="shared" si="47"/>
        <v>0</v>
      </c>
      <c r="J119" s="300">
        <f t="shared" si="48"/>
        <v>0</v>
      </c>
      <c r="K119" s="301">
        <f t="shared" si="49"/>
        <v>0</v>
      </c>
      <c r="L119" s="306"/>
      <c r="M119" s="306"/>
      <c r="N119" s="306"/>
      <c r="O119" s="302"/>
      <c r="P119" s="302"/>
      <c r="Q119" s="283"/>
      <c r="R119" s="275"/>
      <c r="S119" s="303"/>
      <c r="T119" s="280"/>
      <c r="U119" s="280"/>
      <c r="V119" s="280"/>
    </row>
    <row r="120" spans="1:22" s="307" customFormat="1">
      <c r="A120" s="275"/>
      <c r="B120" s="525">
        <v>2</v>
      </c>
      <c r="C120" s="522" t="s">
        <v>30</v>
      </c>
      <c r="D120" s="523" t="s">
        <v>1642</v>
      </c>
      <c r="E120" s="522" t="s">
        <v>8</v>
      </c>
      <c r="F120" s="522">
        <v>1</v>
      </c>
      <c r="G120" s="299">
        <f ca="1">IF(ISERROR(OFFSET('HARGA SATUAN'!$I$6,MATCH(RAB!C120,'HARGA SATUAN'!$C$7:$C$1492,0),0)),0,OFFSET('HARGA SATUAN'!$I$6,MATCH(RAB!C120,'HARGA SATUAN'!$C$7:$C$1492,0),0))</f>
        <v>47459</v>
      </c>
      <c r="H120" s="300">
        <f t="shared" si="46"/>
        <v>0</v>
      </c>
      <c r="I120" s="300">
        <f t="shared" si="47"/>
        <v>0</v>
      </c>
      <c r="J120" s="300">
        <f t="shared" si="48"/>
        <v>0</v>
      </c>
      <c r="K120" s="301">
        <f t="shared" si="49"/>
        <v>0</v>
      </c>
      <c r="L120" s="306"/>
      <c r="M120" s="306"/>
      <c r="N120" s="306"/>
      <c r="O120" s="302"/>
      <c r="P120" s="302"/>
      <c r="Q120" s="283"/>
      <c r="R120" s="275"/>
      <c r="S120" s="303"/>
      <c r="T120" s="280"/>
      <c r="U120" s="280"/>
      <c r="V120" s="280"/>
    </row>
    <row r="121" spans="1:22" s="307" customFormat="1">
      <c r="A121" s="275"/>
      <c r="B121" s="525">
        <v>3</v>
      </c>
      <c r="C121" s="522" t="s">
        <v>32</v>
      </c>
      <c r="D121" s="523" t="s">
        <v>1642</v>
      </c>
      <c r="E121" s="522" t="s">
        <v>7</v>
      </c>
      <c r="F121" s="522">
        <v>1.5</v>
      </c>
      <c r="G121" s="299">
        <f ca="1">IF(ISERROR(OFFSET('HARGA SATUAN'!$I$6,MATCH(RAB!C121,'HARGA SATUAN'!$C$7:$C$1492,0),0)),0,OFFSET('HARGA SATUAN'!$I$6,MATCH(RAB!C121,'HARGA SATUAN'!$C$7:$C$1492,0),0))</f>
        <v>30000</v>
      </c>
      <c r="H121" s="300">
        <f t="shared" si="46"/>
        <v>0</v>
      </c>
      <c r="I121" s="300">
        <f t="shared" si="47"/>
        <v>0</v>
      </c>
      <c r="J121" s="300">
        <f t="shared" si="48"/>
        <v>0</v>
      </c>
      <c r="K121" s="301">
        <f t="shared" si="49"/>
        <v>0</v>
      </c>
      <c r="L121" s="306"/>
      <c r="M121" s="306"/>
      <c r="N121" s="306"/>
      <c r="O121" s="302"/>
      <c r="P121" s="302"/>
      <c r="Q121" s="283"/>
      <c r="R121" s="275"/>
      <c r="S121" s="303"/>
      <c r="T121" s="280"/>
      <c r="U121" s="280"/>
      <c r="V121" s="280"/>
    </row>
    <row r="122" spans="1:22" s="307" customFormat="1">
      <c r="A122" s="275"/>
      <c r="B122" s="525">
        <v>4</v>
      </c>
      <c r="C122" s="522" t="s">
        <v>33</v>
      </c>
      <c r="D122" s="523" t="s">
        <v>1642</v>
      </c>
      <c r="E122" s="522" t="s">
        <v>8</v>
      </c>
      <c r="F122" s="522">
        <v>2</v>
      </c>
      <c r="G122" s="299">
        <f ca="1">IF(ISERROR(OFFSET('HARGA SATUAN'!$I$6,MATCH(RAB!C122,'HARGA SATUAN'!$C$7:$C$1492,0),0)),0,OFFSET('HARGA SATUAN'!$I$6,MATCH(RAB!C122,'HARGA SATUAN'!$C$7:$C$1492,0),0))</f>
        <v>9500</v>
      </c>
      <c r="H122" s="300">
        <f t="shared" si="46"/>
        <v>0</v>
      </c>
      <c r="I122" s="300">
        <f t="shared" si="47"/>
        <v>0</v>
      </c>
      <c r="J122" s="300">
        <f t="shared" si="48"/>
        <v>0</v>
      </c>
      <c r="K122" s="301">
        <f t="shared" si="49"/>
        <v>0</v>
      </c>
      <c r="L122" s="306"/>
      <c r="M122" s="306"/>
      <c r="N122" s="306"/>
      <c r="O122" s="302"/>
      <c r="P122" s="302"/>
      <c r="Q122" s="283"/>
      <c r="R122" s="275"/>
      <c r="S122" s="303"/>
      <c r="T122" s="280"/>
      <c r="U122" s="280"/>
      <c r="V122" s="280"/>
    </row>
    <row r="123" spans="1:22" s="307" customFormat="1">
      <c r="A123" s="275"/>
      <c r="B123" s="525">
        <v>5</v>
      </c>
      <c r="C123" s="522" t="s">
        <v>773</v>
      </c>
      <c r="D123" s="523" t="s">
        <v>49</v>
      </c>
      <c r="E123" s="522" t="s">
        <v>14</v>
      </c>
      <c r="F123" s="522">
        <v>1</v>
      </c>
      <c r="G123" s="299">
        <f ca="1">IF(ISERROR(OFFSET('HARGA SATUAN'!$I$6,MATCH(RAB!C123,'HARGA SATUAN'!$C$7:$C$1492,0),0)),0,OFFSET('HARGA SATUAN'!$I$6,MATCH(RAB!C123,'HARGA SATUAN'!$C$7:$C$1492,0),0))</f>
        <v>56400</v>
      </c>
      <c r="H123" s="300">
        <f t="shared" si="46"/>
        <v>0</v>
      </c>
      <c r="I123" s="300">
        <f t="shared" si="47"/>
        <v>0</v>
      </c>
      <c r="J123" s="300">
        <f t="shared" ca="1" si="48"/>
        <v>56400</v>
      </c>
      <c r="K123" s="301">
        <f t="shared" ca="1" si="49"/>
        <v>56400</v>
      </c>
      <c r="L123" s="306"/>
      <c r="M123" s="306"/>
      <c r="N123" s="306"/>
      <c r="O123" s="302"/>
      <c r="P123" s="302"/>
      <c r="Q123" s="283"/>
      <c r="R123" s="275"/>
      <c r="S123" s="303"/>
      <c r="T123" s="280"/>
      <c r="U123" s="280"/>
      <c r="V123" s="280"/>
    </row>
    <row r="124" spans="1:22" s="307" customFormat="1">
      <c r="A124" s="275"/>
      <c r="B124" s="421"/>
      <c r="C124" s="517"/>
      <c r="D124" s="518"/>
      <c r="E124" s="519"/>
      <c r="F124" s="520"/>
      <c r="G124" s="299">
        <f ca="1">IF(ISERROR(OFFSET('HARGA SATUAN'!$I$6,MATCH(RAB!C124,'HARGA SATUAN'!$C$7:$C$1492,0),0)),0,OFFSET('HARGA SATUAN'!$I$6,MATCH(RAB!C124,'HARGA SATUAN'!$C$7:$C$1492,0),0))</f>
        <v>0</v>
      </c>
      <c r="H124" s="300">
        <f t="shared" si="46"/>
        <v>0</v>
      </c>
      <c r="I124" s="300">
        <f t="shared" si="47"/>
        <v>0</v>
      </c>
      <c r="J124" s="300">
        <f t="shared" si="48"/>
        <v>0</v>
      </c>
      <c r="K124" s="301">
        <f t="shared" si="49"/>
        <v>0</v>
      </c>
      <c r="L124" s="306"/>
      <c r="M124" s="306"/>
      <c r="N124" s="306"/>
      <c r="O124" s="302"/>
      <c r="P124" s="302"/>
      <c r="Q124" s="283"/>
      <c r="R124" s="275"/>
      <c r="S124" s="303"/>
      <c r="T124" s="280"/>
      <c r="U124" s="280"/>
      <c r="V124" s="280"/>
    </row>
    <row r="125" spans="1:22" s="307" customFormat="1">
      <c r="A125" s="275"/>
      <c r="B125" s="419" t="s">
        <v>22</v>
      </c>
      <c r="C125" s="420" t="s">
        <v>1612</v>
      </c>
      <c r="D125" s="297"/>
      <c r="E125" s="298"/>
      <c r="F125" s="426"/>
      <c r="G125" s="299">
        <f ca="1">IF(ISERROR(OFFSET('HARGA SATUAN'!$I$6,MATCH(RAB!C125,'HARGA SATUAN'!$C$7:$C$1492,0),0)),0,OFFSET('HARGA SATUAN'!$I$6,MATCH(RAB!C125,'HARGA SATUAN'!$C$7:$C$1492,0),0))</f>
        <v>0</v>
      </c>
      <c r="H125" s="300">
        <f t="shared" si="46"/>
        <v>0</v>
      </c>
      <c r="I125" s="300">
        <f t="shared" si="47"/>
        <v>0</v>
      </c>
      <c r="J125" s="300">
        <f t="shared" si="48"/>
        <v>0</v>
      </c>
      <c r="K125" s="301">
        <f t="shared" si="49"/>
        <v>0</v>
      </c>
      <c r="L125" s="306"/>
      <c r="M125" s="306"/>
      <c r="N125" s="306"/>
      <c r="O125" s="302"/>
      <c r="P125" s="302"/>
      <c r="Q125" s="283"/>
      <c r="R125" s="275"/>
      <c r="S125" s="303"/>
      <c r="T125" s="280"/>
      <c r="U125" s="280"/>
      <c r="V125" s="280"/>
    </row>
    <row r="126" spans="1:22" s="307" customFormat="1">
      <c r="A126" s="275"/>
      <c r="B126" s="742">
        <v>1</v>
      </c>
      <c r="C126" s="735" t="s">
        <v>1002</v>
      </c>
      <c r="D126" s="736" t="s">
        <v>49</v>
      </c>
      <c r="E126" s="737" t="s">
        <v>14</v>
      </c>
      <c r="F126" s="743">
        <v>1</v>
      </c>
      <c r="G126" s="299">
        <f ca="1">IF(ISERROR(OFFSET('HARGA SATUAN'!$I$6,MATCH(RAB!C126,'HARGA SATUAN'!$C$7:$C$1492,0),0)),0,OFFSET('HARGA SATUAN'!$I$6,MATCH(RAB!C126,'HARGA SATUAN'!$C$7:$C$1492,0),0))</f>
        <v>342990</v>
      </c>
      <c r="H126" s="300">
        <f t="shared" si="46"/>
        <v>0</v>
      </c>
      <c r="I126" s="300">
        <f t="shared" si="47"/>
        <v>0</v>
      </c>
      <c r="J126" s="300">
        <f t="shared" ca="1" si="48"/>
        <v>342990</v>
      </c>
      <c r="K126" s="301">
        <f t="shared" ca="1" si="49"/>
        <v>342990</v>
      </c>
      <c r="L126" s="306"/>
      <c r="M126" s="306"/>
      <c r="N126" s="306"/>
      <c r="O126" s="302"/>
      <c r="P126" s="302"/>
      <c r="Q126" s="283"/>
      <c r="R126" s="275"/>
      <c r="S126" s="303"/>
      <c r="T126" s="280"/>
      <c r="U126" s="280"/>
      <c r="V126" s="280"/>
    </row>
    <row r="127" spans="1:22" s="307" customFormat="1">
      <c r="A127" s="275"/>
      <c r="B127" s="742">
        <v>2</v>
      </c>
      <c r="C127" s="735" t="s">
        <v>907</v>
      </c>
      <c r="D127" s="736" t="s">
        <v>49</v>
      </c>
      <c r="E127" s="737" t="s">
        <v>14</v>
      </c>
      <c r="F127" s="743">
        <v>1</v>
      </c>
      <c r="G127" s="299">
        <f ca="1">IF(ISERROR(OFFSET('HARGA SATUAN'!$I$6,MATCH(RAB!C127,'HARGA SATUAN'!$C$7:$C$1492,0),0)),0,OFFSET('HARGA SATUAN'!$I$6,MATCH(RAB!C127,'HARGA SATUAN'!$C$7:$C$1492,0),0))</f>
        <v>50340</v>
      </c>
      <c r="H127" s="300">
        <f t="shared" si="46"/>
        <v>0</v>
      </c>
      <c r="I127" s="300">
        <f t="shared" si="47"/>
        <v>0</v>
      </c>
      <c r="J127" s="300">
        <f t="shared" ca="1" si="48"/>
        <v>50340</v>
      </c>
      <c r="K127" s="301">
        <f t="shared" ca="1" si="49"/>
        <v>50340</v>
      </c>
      <c r="L127" s="306"/>
      <c r="M127" s="306"/>
      <c r="N127" s="306"/>
      <c r="O127" s="302"/>
      <c r="P127" s="302"/>
      <c r="Q127" s="283"/>
      <c r="R127" s="275"/>
      <c r="S127" s="303"/>
      <c r="T127" s="280"/>
      <c r="U127" s="280"/>
      <c r="V127" s="280"/>
    </row>
    <row r="128" spans="1:22" s="307" customFormat="1">
      <c r="A128" s="275"/>
      <c r="B128" s="742"/>
      <c r="C128" s="744"/>
      <c r="D128" s="740"/>
      <c r="E128" s="741"/>
      <c r="F128" s="743"/>
      <c r="G128" s="299">
        <f ca="1">IF(ISERROR(OFFSET('HARGA SATUAN'!$I$6,MATCH(RAB!C128,'HARGA SATUAN'!$C$7:$C$1492,0),0)),0,OFFSET('HARGA SATUAN'!$I$6,MATCH(RAB!C128,'HARGA SATUAN'!$C$7:$C$1492,0),0))</f>
        <v>0</v>
      </c>
      <c r="H128" s="300">
        <f t="shared" si="46"/>
        <v>0</v>
      </c>
      <c r="I128" s="300">
        <f t="shared" si="47"/>
        <v>0</v>
      </c>
      <c r="J128" s="300">
        <f t="shared" si="48"/>
        <v>0</v>
      </c>
      <c r="K128" s="301">
        <f t="shared" si="49"/>
        <v>0</v>
      </c>
      <c r="L128" s="306"/>
      <c r="M128" s="306"/>
      <c r="N128" s="306"/>
      <c r="O128" s="302"/>
      <c r="P128" s="302"/>
      <c r="Q128" s="283"/>
      <c r="R128" s="275"/>
      <c r="S128" s="303"/>
      <c r="T128" s="280"/>
      <c r="U128" s="280"/>
      <c r="V128" s="280"/>
    </row>
    <row r="129" spans="1:22" s="307" customFormat="1">
      <c r="A129" s="275"/>
      <c r="B129" s="742"/>
      <c r="C129" s="744"/>
      <c r="D129" s="740"/>
      <c r="E129" s="741"/>
      <c r="F129" s="743"/>
      <c r="G129" s="299">
        <f ca="1">IF(ISERROR(OFFSET('HARGA SATUAN'!$I$6,MATCH(RAB!C129,'HARGA SATUAN'!$C$7:$C$1492,0),0)),0,OFFSET('HARGA SATUAN'!$I$6,MATCH(RAB!C129,'HARGA SATUAN'!$C$7:$C$1492,0),0))</f>
        <v>0</v>
      </c>
      <c r="H129" s="300">
        <f t="shared" si="46"/>
        <v>0</v>
      </c>
      <c r="I129" s="300">
        <f t="shared" si="47"/>
        <v>0</v>
      </c>
      <c r="J129" s="300">
        <f t="shared" si="48"/>
        <v>0</v>
      </c>
      <c r="K129" s="301">
        <f t="shared" si="49"/>
        <v>0</v>
      </c>
      <c r="L129" s="306"/>
      <c r="M129" s="306"/>
      <c r="N129" s="306"/>
      <c r="O129" s="302"/>
      <c r="P129" s="302"/>
      <c r="Q129" s="283"/>
      <c r="R129" s="275"/>
      <c r="S129" s="303"/>
      <c r="T129" s="280"/>
      <c r="U129" s="280"/>
      <c r="V129" s="280"/>
    </row>
    <row r="130" spans="1:22" s="307" customFormat="1">
      <c r="A130" s="275"/>
      <c r="B130" s="745" t="s">
        <v>22</v>
      </c>
      <c r="C130" s="746" t="s">
        <v>1639</v>
      </c>
      <c r="D130" s="740"/>
      <c r="E130" s="741"/>
      <c r="F130" s="743"/>
      <c r="G130" s="299">
        <f ca="1">IF(ISERROR(OFFSET('HARGA SATUAN'!$I$6,MATCH(RAB!C130,'HARGA SATUAN'!$C$7:$C$1492,0),0)),0,OFFSET('HARGA SATUAN'!$I$6,MATCH(RAB!C130,'HARGA SATUAN'!$C$7:$C$1492,0),0))</f>
        <v>0</v>
      </c>
      <c r="H130" s="300">
        <f t="shared" si="46"/>
        <v>0</v>
      </c>
      <c r="I130" s="300">
        <f t="shared" si="47"/>
        <v>0</v>
      </c>
      <c r="J130" s="300">
        <f t="shared" si="48"/>
        <v>0</v>
      </c>
      <c r="K130" s="301">
        <f t="shared" si="49"/>
        <v>0</v>
      </c>
      <c r="L130" s="306"/>
      <c r="M130" s="306"/>
      <c r="N130" s="306"/>
      <c r="O130" s="302"/>
      <c r="P130" s="302"/>
      <c r="Q130" s="283"/>
      <c r="R130" s="275"/>
      <c r="S130" s="303"/>
      <c r="T130" s="280"/>
      <c r="U130" s="280"/>
      <c r="V130" s="280"/>
    </row>
    <row r="131" spans="1:22" s="307" customFormat="1">
      <c r="A131" s="275"/>
      <c r="B131" s="421">
        <v>1</v>
      </c>
      <c r="C131" s="109" t="s">
        <v>820</v>
      </c>
      <c r="D131" s="215" t="s">
        <v>49</v>
      </c>
      <c r="E131" s="216" t="s">
        <v>14</v>
      </c>
      <c r="F131" s="426">
        <v>1</v>
      </c>
      <c r="G131" s="299">
        <f ca="1">IF(ISERROR(OFFSET('HARGA SATUAN'!$I$6,MATCH(RAB!C131,'HARGA SATUAN'!$C$7:$C$1492,0),0)),0,OFFSET('HARGA SATUAN'!$I$6,MATCH(RAB!C131,'HARGA SATUAN'!$C$7:$C$1492,0),0))</f>
        <v>571650</v>
      </c>
      <c r="H131" s="300">
        <f t="shared" si="46"/>
        <v>0</v>
      </c>
      <c r="I131" s="300">
        <f t="shared" si="47"/>
        <v>0</v>
      </c>
      <c r="J131" s="300">
        <f t="shared" ca="1" si="48"/>
        <v>571650</v>
      </c>
      <c r="K131" s="301">
        <f t="shared" ca="1" si="49"/>
        <v>571650</v>
      </c>
      <c r="L131" s="306"/>
      <c r="M131" s="306"/>
      <c r="N131" s="306"/>
      <c r="O131" s="302"/>
      <c r="P131" s="302"/>
      <c r="Q131" s="283"/>
      <c r="R131" s="275"/>
      <c r="S131" s="303"/>
      <c r="T131" s="280"/>
      <c r="U131" s="280"/>
      <c r="V131" s="280"/>
    </row>
    <row r="132" spans="1:22" s="463" customFormat="1">
      <c r="A132" s="455"/>
      <c r="B132" s="419">
        <v>2</v>
      </c>
      <c r="C132" s="109" t="s">
        <v>724</v>
      </c>
      <c r="D132" s="215" t="s">
        <v>49</v>
      </c>
      <c r="E132" s="216" t="s">
        <v>14</v>
      </c>
      <c r="F132" s="464">
        <v>1</v>
      </c>
      <c r="G132" s="299">
        <f ca="1">IF(ISERROR(OFFSET('HARGA SATUAN'!$I$6,MATCH(RAB!C132,'HARGA SATUAN'!$C$7:$C$1492,0),0)),0,OFFSET('HARGA SATUAN'!$I$6,MATCH(RAB!C132,'HARGA SATUAN'!$C$7:$C$1492,0),0))</f>
        <v>93300</v>
      </c>
      <c r="H132" s="300">
        <f t="shared" ref="H132" si="50">IF(OR(D132="MDU",D132="MDU-KD"),(IF($O$3="RAB NON MDU","PLN KD",G132*F132)),0)</f>
        <v>0</v>
      </c>
      <c r="I132" s="300">
        <f t="shared" ref="I132" si="51">IF(D132="HDW",G132*F132,0)</f>
        <v>0</v>
      </c>
      <c r="J132" s="300">
        <f t="shared" ref="J132" ca="1" si="52">IF(D132="JASA",G132*F132,0)</f>
        <v>93300</v>
      </c>
      <c r="K132" s="301">
        <f t="shared" ref="K132" ca="1" si="53">SUM(H132:J132)</f>
        <v>93300</v>
      </c>
      <c r="L132" s="459"/>
      <c r="M132" s="459"/>
      <c r="N132" s="459"/>
      <c r="O132" s="460"/>
      <c r="P132" s="460"/>
      <c r="Q132" s="291"/>
      <c r="R132" s="455"/>
      <c r="S132" s="461"/>
      <c r="T132" s="462"/>
      <c r="U132" s="462"/>
      <c r="V132" s="462"/>
    </row>
    <row r="133" spans="1:22" s="307" customFormat="1">
      <c r="A133" s="275"/>
      <c r="B133" s="421"/>
      <c r="C133" s="422"/>
      <c r="D133" s="297" t="str">
        <f ca="1">IF(ISERROR(OFFSET('HARGA SATUAN'!$D$6,MATCH(RAB!C133,'HARGA SATUAN'!$C$7:$C$1492,0),0)),"",OFFSET('HARGA SATUAN'!$D$6,MATCH(RAB!C133,'HARGA SATUAN'!$C$7:$C$1492,0),0))</f>
        <v/>
      </c>
      <c r="E133" s="298" t="str">
        <f ca="1">IF(B133="+","Unit",IF(ISERROR(OFFSET('HARGA SATUAN'!$E$6,MATCH(RAB!C133,'HARGA SATUAN'!$C$7:$C$1492,0),0)),"",OFFSET('HARGA SATUAN'!$E$6,MATCH(RAB!C133,'HARGA SATUAN'!$C$7:$C$1492,0),0)))</f>
        <v/>
      </c>
      <c r="F133" s="309"/>
      <c r="G133" s="299"/>
      <c r="H133" s="300"/>
      <c r="I133" s="300"/>
      <c r="J133" s="300"/>
      <c r="K133" s="301"/>
      <c r="L133" s="306"/>
      <c r="M133" s="306"/>
      <c r="N133" s="306"/>
      <c r="O133" s="302"/>
      <c r="P133" s="302"/>
      <c r="Q133" s="283"/>
      <c r="R133" s="275"/>
      <c r="S133" s="303"/>
      <c r="T133" s="280"/>
      <c r="U133" s="280"/>
      <c r="V133" s="280"/>
    </row>
    <row r="134" spans="1:22" s="307" customFormat="1">
      <c r="A134" s="275">
        <f>IF(AND(C134=0,C135=0,C136=0),"BLANKS",1)</f>
        <v>1</v>
      </c>
      <c r="B134" s="310"/>
      <c r="C134" s="311" t="s">
        <v>478</v>
      </c>
      <c r="D134" s="297" t="str">
        <f ca="1">IF(ISERROR(OFFSET('HARGA SATUAN'!$D$6,MATCH(RAB!C134,'HARGA SATUAN'!$C$7:$C$1492,0),0)),"",OFFSET('HARGA SATUAN'!$D$6,MATCH(RAB!C134,'HARGA SATUAN'!$C$7:$C$1492,0),0))</f>
        <v/>
      </c>
      <c r="E134" s="298" t="str">
        <f ca="1">IF(B134="+","Unit",IF(ISERROR(OFFSET('HARGA SATUAN'!$E$6,MATCH(RAB!C134,'HARGA SATUAN'!$C$7:$C$1492,0),0)),"",OFFSET('HARGA SATUAN'!$E$6,MATCH(RAB!C134,'HARGA SATUAN'!$C$7:$C$1492,0),0)))</f>
        <v/>
      </c>
      <c r="F134" s="312"/>
      <c r="G134" s="299">
        <f ca="1">IF(ISERROR(OFFSET('HARGA SATUAN'!$I$6,MATCH(RAB!C134,'HARGA SATUAN'!$C$7:$C$1492,0),0)),0,OFFSET('HARGA SATUAN'!$I$6,MATCH(RAB!C134,'HARGA SATUAN'!$C$7:$C$1492,0),0))</f>
        <v>0</v>
      </c>
      <c r="H134" s="300">
        <f t="shared" ref="H134" ca="1" si="54">IF(OR(D134="MDU",D134="MDU-KD"),(IF($O$3="RAB NON MDU","PLN KD",G134*F134)),0)</f>
        <v>0</v>
      </c>
      <c r="I134" s="300">
        <f ca="1">IF(D134="HDW",G134*F134,0)</f>
        <v>0</v>
      </c>
      <c r="J134" s="300">
        <f ca="1">IF(D134="JASA",G134*F134,0)</f>
        <v>0</v>
      </c>
      <c r="K134" s="301">
        <f ca="1">SUM(H134:J134)</f>
        <v>0</v>
      </c>
      <c r="L134" s="306"/>
      <c r="M134" s="306"/>
      <c r="N134" s="306"/>
      <c r="O134" s="283"/>
      <c r="P134" s="283"/>
      <c r="Q134" s="283"/>
      <c r="R134" s="275"/>
      <c r="S134" s="303"/>
      <c r="T134" s="280"/>
      <c r="U134" s="280"/>
      <c r="V134" s="280"/>
    </row>
    <row r="135" spans="1:22" s="307" customFormat="1">
      <c r="A135" s="275">
        <f>IF(AND(C135=0,C136=0,C137=0),"BLANKS",1)</f>
        <v>1</v>
      </c>
      <c r="B135" s="313">
        <v>1</v>
      </c>
      <c r="C135" s="314" t="s">
        <v>1134</v>
      </c>
      <c r="D135" s="315" t="str">
        <f ca="1">IF(ISERROR(OFFSET('HARGA SATUAN'!$D$6,MATCH(RAB!C135,'HARGA SATUAN'!$C$7:$C$1492,0),0)),"",OFFSET('HARGA SATUAN'!$D$6,MATCH(RAB!C135,'HARGA SATUAN'!$C$7:$C$1492,0),0))</f>
        <v>JASA</v>
      </c>
      <c r="E135" s="316" t="str">
        <f ca="1">IF(ISERROR(OFFSET('HARGA SATUAN'!$E$6,MATCH(RAB!C135,'HARGA SATUAN'!$C$7:$C$1492,0),0)),"",OFFSET('HARGA SATUAN'!$E$6,MATCH(RAB!C135,'HARGA SATUAN'!$C$7:$C$1492,0),0))</f>
        <v>Lot</v>
      </c>
      <c r="F135" s="317">
        <v>1</v>
      </c>
      <c r="G135" s="318">
        <f ca="1">IF(ISERROR(OFFSET('HARGA SATUAN'!$I$6,MATCH(RAB!C135,'HARGA SATUAN'!$C$7:$C$1492,0),0)),0,OFFSET('HARGA SATUAN'!$I$6,MATCH(RAB!C135,'HARGA SATUAN'!$C$7:$C$1492,0),0))</f>
        <v>2.5000000000000001E-2</v>
      </c>
      <c r="H135" s="319"/>
      <c r="I135" s="319"/>
      <c r="J135" s="319">
        <f ca="1">SUM(K15:K132)*G135</f>
        <v>1536574.5166666668</v>
      </c>
      <c r="K135" s="320">
        <f ca="1">SUM(H135:J135)</f>
        <v>1536574.5166666668</v>
      </c>
      <c r="L135" s="306"/>
      <c r="M135" s="306"/>
      <c r="N135" s="306"/>
      <c r="O135" s="283"/>
      <c r="P135" s="283"/>
      <c r="Q135" s="283"/>
      <c r="R135" s="275"/>
      <c r="S135" s="303"/>
      <c r="T135" s="280"/>
      <c r="U135" s="280"/>
      <c r="V135" s="280"/>
    </row>
    <row r="136" spans="1:22" s="307" customFormat="1">
      <c r="A136" s="275">
        <f>IF(AND(C136=0,C137=0,C138=0),"BLANKS",1)</f>
        <v>1</v>
      </c>
      <c r="B136" s="321"/>
      <c r="C136" s="322"/>
      <c r="D136" s="297" t="str">
        <f ca="1">IF(ISERROR(OFFSET('HARGA SATUAN'!$D$6,MATCH(RAB!C136,'HARGA SATUAN'!$C$7:$C$1492,0),0)),"",OFFSET('HARGA SATUAN'!$D$6,MATCH(RAB!C136,'HARGA SATUAN'!$C$7:$C$1492,0),0))</f>
        <v/>
      </c>
      <c r="E136" s="298" t="str">
        <f ca="1">IF(ISERROR(OFFSET('HARGA SATUAN'!$E$6,MATCH(RAB!C136,'HARGA SATUAN'!$C$7:$C$1492,0),0)),"",OFFSET('HARGA SATUAN'!$E$6,MATCH(RAB!C136,'HARGA SATUAN'!$C$7:$C$1492,0),0))</f>
        <v/>
      </c>
      <c r="F136" s="312"/>
      <c r="G136" s="299" t="str">
        <f ca="1">IF(ISERROR(OFFSET('HARGA SATUAN'!$I$6,MATCH(RAB!C136,'HARGA SATUAN'!$C$7:$C$1492,0),0)),"",OFFSET('HARGA SATUAN'!$I$6,MATCH(RAB!C136,'HARGA SATUAN'!$C$7:$C$1492,0),0))</f>
        <v/>
      </c>
      <c r="H136" s="300">
        <f ca="1">IF(OR(D136="MDU",D136="MDU-KD"),IF(G136="PLN",0,G136*F136),0)</f>
        <v>0</v>
      </c>
      <c r="I136" s="300">
        <f ca="1">IF(D136="HDW",IF(G136="PLN",0,G136*F136),0)</f>
        <v>0</v>
      </c>
      <c r="J136" s="300">
        <f ca="1">IF(D136="JASA",IF(G136="PLN",0,G136*F136),0)</f>
        <v>0</v>
      </c>
      <c r="K136" s="301">
        <f ca="1">SUM(H136:J136)</f>
        <v>0</v>
      </c>
      <c r="L136" s="306"/>
      <c r="M136" s="306"/>
      <c r="N136" s="306"/>
      <c r="O136" s="283"/>
      <c r="P136" s="283"/>
      <c r="Q136" s="283"/>
      <c r="R136" s="283"/>
      <c r="S136" s="280"/>
      <c r="T136" s="280"/>
      <c r="U136" s="280"/>
      <c r="V136" s="280"/>
    </row>
    <row r="137" spans="1:22" s="307" customFormat="1" ht="9" customHeight="1" thickBot="1">
      <c r="A137" s="275"/>
      <c r="B137" s="323"/>
      <c r="C137" s="324"/>
      <c r="D137" s="325"/>
      <c r="E137" s="326"/>
      <c r="F137" s="326"/>
      <c r="G137" s="326"/>
      <c r="H137" s="327"/>
      <c r="I137" s="327"/>
      <c r="J137" s="327"/>
      <c r="K137" s="328"/>
      <c r="L137" s="281"/>
      <c r="M137" s="306"/>
      <c r="N137" s="306"/>
      <c r="O137" s="283"/>
      <c r="P137" s="283"/>
      <c r="Q137" s="283"/>
      <c r="R137" s="283"/>
      <c r="S137" s="283"/>
    </row>
    <row r="138" spans="1:22" s="304" customFormat="1">
      <c r="A138" s="275"/>
      <c r="B138" s="329"/>
      <c r="C138" s="653" t="s">
        <v>1047</v>
      </c>
      <c r="D138" s="653"/>
      <c r="E138" s="653"/>
      <c r="F138" s="653"/>
      <c r="G138" s="330" t="s">
        <v>9</v>
      </c>
      <c r="H138" s="331">
        <f ca="1">SUM(H14:H136)</f>
        <v>42541669</v>
      </c>
      <c r="I138" s="331">
        <f ca="1">SUM(I14:I136)</f>
        <v>15568485</v>
      </c>
      <c r="J138" s="331">
        <f ca="1">SUM(J14:J136)</f>
        <v>4889401.1833333336</v>
      </c>
      <c r="K138" s="331">
        <f ca="1">SUM(K14:K136)</f>
        <v>62999555.183333337</v>
      </c>
      <c r="L138" s="281"/>
      <c r="M138" s="281"/>
      <c r="N138" s="306"/>
      <c r="O138" s="283"/>
      <c r="P138" s="283"/>
      <c r="Q138" s="332"/>
      <c r="R138" s="283"/>
      <c r="S138" s="332"/>
      <c r="T138" s="333"/>
      <c r="U138" s="333"/>
      <c r="V138" s="333"/>
    </row>
    <row r="139" spans="1:22" s="304" customFormat="1">
      <c r="A139" s="275"/>
      <c r="B139" s="334"/>
      <c r="C139" s="636" t="s">
        <v>1512</v>
      </c>
      <c r="D139" s="636"/>
      <c r="E139" s="636"/>
      <c r="F139" s="636"/>
      <c r="G139" s="335" t="s">
        <v>9</v>
      </c>
      <c r="H139" s="336">
        <f ca="1">H138*0.11</f>
        <v>4679583.59</v>
      </c>
      <c r="I139" s="336">
        <f ca="1">I138*0.11</f>
        <v>1712533.35</v>
      </c>
      <c r="J139" s="336">
        <f ca="1">J138*0.11</f>
        <v>537834.1301666667</v>
      </c>
      <c r="K139" s="336">
        <f ca="1">K138*0.11</f>
        <v>6929951.070166667</v>
      </c>
      <c r="L139" s="281"/>
      <c r="M139" s="281"/>
      <c r="N139" s="306"/>
      <c r="O139" s="283"/>
      <c r="P139" s="283"/>
      <c r="Q139" s="283"/>
      <c r="R139" s="283"/>
      <c r="S139" s="283"/>
      <c r="T139" s="337"/>
      <c r="U139" s="337"/>
      <c r="V139" s="337"/>
    </row>
    <row r="140" spans="1:22" s="304" customFormat="1" ht="15.75" thickBot="1">
      <c r="A140" s="275"/>
      <c r="B140" s="334"/>
      <c r="C140" s="634" t="s">
        <v>466</v>
      </c>
      <c r="D140" s="634"/>
      <c r="E140" s="634"/>
      <c r="F140" s="634"/>
      <c r="G140" s="338" t="s">
        <v>9</v>
      </c>
      <c r="H140" s="339">
        <f ca="1">SUM(H138:H139)</f>
        <v>47221252.590000004</v>
      </c>
      <c r="I140" s="339">
        <f ca="1">SUM(I138:I139)</f>
        <v>17281018.350000001</v>
      </c>
      <c r="J140" s="338">
        <f ca="1">SUM(J138:J139)</f>
        <v>5427235.3135000002</v>
      </c>
      <c r="K140" s="338">
        <f ca="1">SUM(K138:K139)</f>
        <v>69929506.2535</v>
      </c>
      <c r="L140" s="281"/>
      <c r="M140" s="281"/>
      <c r="N140" s="306"/>
      <c r="O140" s="283"/>
      <c r="P140" s="283"/>
      <c r="Q140" s="283"/>
      <c r="R140" s="283"/>
      <c r="S140" s="283"/>
      <c r="T140" s="333"/>
      <c r="U140" s="333"/>
      <c r="V140" s="333"/>
    </row>
    <row r="141" spans="1:22" s="304" customFormat="1">
      <c r="A141" s="275"/>
      <c r="B141" s="637"/>
      <c r="C141" s="638"/>
      <c r="D141" s="638"/>
      <c r="E141" s="638"/>
      <c r="F141" s="638"/>
      <c r="G141" s="638"/>
      <c r="H141" s="638"/>
      <c r="I141" s="638"/>
      <c r="J141" s="638"/>
      <c r="K141" s="639"/>
      <c r="L141" s="281"/>
      <c r="M141" s="281"/>
      <c r="N141" s="306"/>
      <c r="O141" s="283"/>
      <c r="P141" s="283"/>
      <c r="Q141" s="283"/>
      <c r="R141" s="283"/>
      <c r="S141" s="283"/>
      <c r="T141" s="337"/>
      <c r="U141" s="337"/>
      <c r="V141" s="337"/>
    </row>
    <row r="142" spans="1:22" s="304" customFormat="1">
      <c r="A142" s="275"/>
      <c r="B142" s="640"/>
      <c r="C142" s="641"/>
      <c r="D142" s="641"/>
      <c r="E142" s="641"/>
      <c r="F142" s="641"/>
      <c r="G142" s="641"/>
      <c r="H142" s="641"/>
      <c r="I142" s="641"/>
      <c r="J142" s="641"/>
      <c r="K142" s="642"/>
      <c r="L142" s="340" t="e">
        <f ca="1">PROPER([95]!terbilang(K140))</f>
        <v>#NAME?</v>
      </c>
      <c r="M142" s="340"/>
      <c r="N142" s="306"/>
      <c r="O142" s="283"/>
      <c r="P142" s="283"/>
      <c r="Q142" s="283"/>
    </row>
    <row r="143" spans="1:22" s="304" customFormat="1" ht="15.75" thickBot="1">
      <c r="A143" s="275"/>
      <c r="B143" s="341" t="str">
        <f>"Harga yang dipakai adalah "&amp;'HARGA SATUAN'!I5&amp;""</f>
        <v>Harga yang dipakai adalah RAB HSS 2022</v>
      </c>
      <c r="C143" s="342"/>
      <c r="D143" s="343"/>
      <c r="E143" s="343"/>
      <c r="F143" s="343"/>
      <c r="G143" s="344"/>
      <c r="H143" s="344"/>
      <c r="I143" s="344"/>
      <c r="J143" s="344"/>
      <c r="K143" s="345"/>
      <c r="L143" s="281"/>
      <c r="M143" s="281"/>
      <c r="N143" s="306"/>
      <c r="O143" s="283"/>
      <c r="P143" s="332"/>
      <c r="Q143" s="283"/>
    </row>
    <row r="144" spans="1:22" s="304" customFormat="1">
      <c r="A144" s="275"/>
      <c r="B144" s="276"/>
      <c r="C144" s="346"/>
      <c r="D144" s="347"/>
      <c r="E144" s="348"/>
      <c r="F144" s="348"/>
      <c r="G144" s="348"/>
      <c r="H144" s="280"/>
      <c r="I144" s="280"/>
      <c r="J144" s="281"/>
      <c r="K144" s="281"/>
      <c r="L144" s="281"/>
      <c r="M144" s="281"/>
      <c r="N144" s="306"/>
      <c r="O144" s="283"/>
      <c r="P144" s="283"/>
      <c r="Q144" s="283"/>
    </row>
    <row r="145" spans="1:17" s="304" customFormat="1">
      <c r="A145" s="275"/>
      <c r="B145" s="276"/>
      <c r="C145" s="276"/>
      <c r="D145" s="347"/>
      <c r="E145" s="348"/>
      <c r="F145" s="348"/>
      <c r="G145" s="348"/>
      <c r="H145" s="643"/>
      <c r="I145" s="643"/>
      <c r="J145" s="644"/>
      <c r="K145" s="644"/>
      <c r="L145" s="281"/>
      <c r="M145" s="281"/>
      <c r="N145" s="306"/>
      <c r="O145" s="283"/>
      <c r="P145" s="283"/>
      <c r="Q145" s="283"/>
    </row>
    <row r="146" spans="1:17" s="304" customFormat="1">
      <c r="A146" s="275"/>
      <c r="B146" s="276"/>
      <c r="C146" s="276"/>
      <c r="D146" s="347"/>
      <c r="E146" s="348"/>
      <c r="F146" s="348"/>
      <c r="G146" s="348"/>
      <c r="H146" s="349"/>
      <c r="I146" s="633" t="s">
        <v>1613</v>
      </c>
      <c r="J146" s="633"/>
      <c r="K146" s="633"/>
      <c r="L146" s="281"/>
      <c r="M146" s="281"/>
      <c r="N146" s="306"/>
      <c r="O146" s="283"/>
      <c r="P146" s="283"/>
      <c r="Q146" s="283"/>
    </row>
    <row r="147" spans="1:17" s="304" customFormat="1">
      <c r="A147" s="275"/>
      <c r="B147" s="276"/>
      <c r="C147" s="276"/>
      <c r="D147" s="347"/>
      <c r="E147" s="348"/>
      <c r="F147" s="348"/>
      <c r="G147" s="348"/>
      <c r="H147" s="349"/>
      <c r="I147" s="633" t="s">
        <v>1513</v>
      </c>
      <c r="J147" s="633"/>
      <c r="K147" s="633"/>
      <c r="L147" s="281"/>
      <c r="M147" s="281"/>
      <c r="N147" s="306"/>
      <c r="O147" s="283"/>
      <c r="P147" s="283"/>
      <c r="Q147" s="283"/>
    </row>
    <row r="148" spans="1:17" s="304" customFormat="1">
      <c r="A148" s="275"/>
      <c r="B148" s="276"/>
      <c r="C148" s="276"/>
      <c r="D148" s="347"/>
      <c r="E148" s="348"/>
      <c r="F148" s="348"/>
      <c r="G148" s="348"/>
      <c r="H148" s="350"/>
      <c r="I148" s="351"/>
      <c r="J148" s="351"/>
      <c r="K148" s="351"/>
      <c r="L148" s="281"/>
      <c r="M148" s="281"/>
      <c r="N148" s="306"/>
      <c r="P148" s="283"/>
    </row>
    <row r="149" spans="1:17" s="304" customFormat="1" ht="25.5" customHeight="1">
      <c r="A149" s="275"/>
      <c r="B149" s="276"/>
      <c r="C149" s="276"/>
      <c r="D149" s="347"/>
      <c r="E149" s="348"/>
      <c r="F149" s="348"/>
      <c r="G149" s="348"/>
      <c r="H149" s="350"/>
      <c r="I149" s="350"/>
      <c r="J149" s="350"/>
      <c r="K149" s="350"/>
      <c r="L149" s="281"/>
      <c r="M149" s="281"/>
      <c r="N149" s="306"/>
      <c r="P149" s="283"/>
    </row>
    <row r="150" spans="1:17" s="304" customFormat="1">
      <c r="A150" s="275"/>
      <c r="B150" s="276"/>
      <c r="C150" s="276"/>
      <c r="D150" s="347"/>
      <c r="E150" s="348"/>
      <c r="F150" s="348"/>
      <c r="G150" s="348"/>
      <c r="H150" s="350"/>
      <c r="I150" s="350"/>
      <c r="J150" s="350"/>
      <c r="K150" s="350"/>
      <c r="L150" s="281"/>
      <c r="M150" s="281"/>
      <c r="N150" s="306"/>
      <c r="P150" s="283"/>
    </row>
    <row r="151" spans="1:17" s="304" customFormat="1">
      <c r="A151" s="275"/>
      <c r="B151" s="276"/>
      <c r="C151" s="276"/>
      <c r="D151" s="347"/>
      <c r="E151" s="348"/>
      <c r="F151" s="348"/>
      <c r="G151" s="348"/>
      <c r="H151" s="350"/>
      <c r="I151" s="350"/>
      <c r="J151" s="350"/>
      <c r="K151" s="350"/>
      <c r="L151" s="281"/>
      <c r="M151" s="281"/>
      <c r="N151" s="306"/>
      <c r="P151" s="283"/>
    </row>
    <row r="152" spans="1:17" s="304" customFormat="1">
      <c r="A152" s="275"/>
      <c r="B152" s="276"/>
      <c r="C152" s="276"/>
      <c r="D152" s="347"/>
      <c r="E152" s="348"/>
      <c r="F152" s="348"/>
      <c r="G152" s="348"/>
      <c r="H152" s="352"/>
      <c r="I152" s="633" t="s">
        <v>1610</v>
      </c>
      <c r="J152" s="633"/>
      <c r="K152" s="633"/>
      <c r="L152" s="281"/>
      <c r="M152" s="281"/>
      <c r="N152" s="306"/>
      <c r="P152" s="283"/>
    </row>
    <row r="153" spans="1:17" s="304" customFormat="1">
      <c r="A153" s="275"/>
      <c r="B153" s="276"/>
      <c r="C153" s="346"/>
      <c r="D153" s="347"/>
      <c r="E153" s="348"/>
      <c r="F153" s="348"/>
      <c r="G153" s="348"/>
      <c r="H153" s="350"/>
      <c r="I153" s="350"/>
      <c r="J153" s="350"/>
      <c r="K153" s="350"/>
      <c r="L153" s="281"/>
      <c r="M153" s="281"/>
      <c r="N153" s="306"/>
      <c r="P153" s="283"/>
    </row>
    <row r="154" spans="1:17" s="304" customFormat="1">
      <c r="A154" s="275"/>
      <c r="B154" s="276"/>
      <c r="C154" s="346"/>
      <c r="D154" s="347"/>
      <c r="E154" s="348"/>
      <c r="F154" s="348"/>
      <c r="G154" s="348"/>
      <c r="H154" s="350"/>
      <c r="I154" s="350"/>
      <c r="J154" s="350"/>
      <c r="K154" s="350"/>
      <c r="L154" s="281"/>
      <c r="M154" s="281"/>
      <c r="N154" s="306"/>
      <c r="P154" s="283"/>
    </row>
    <row r="155" spans="1:17" s="304" customFormat="1">
      <c r="A155" s="275"/>
      <c r="B155" s="276"/>
      <c r="C155" s="346"/>
      <c r="D155" s="347"/>
      <c r="E155" s="348"/>
      <c r="F155" s="348"/>
      <c r="G155" s="348"/>
      <c r="H155" s="350"/>
      <c r="I155" s="350"/>
      <c r="J155" s="350"/>
      <c r="K155" s="350"/>
      <c r="L155" s="281"/>
      <c r="M155" s="281"/>
      <c r="N155" s="306"/>
      <c r="P155" s="283"/>
    </row>
    <row r="156" spans="1:17">
      <c r="N156" s="306"/>
    </row>
    <row r="157" spans="1:17">
      <c r="N157" s="306"/>
    </row>
  </sheetData>
  <sheetProtection sort="0" autoFilter="0"/>
  <protectedRanges>
    <protectedRange sqref="B15:B18 B105:B107 B108:C114 B126:B127 B128:C130 B133:C133 B131:B132 B19:C104 B116:C125 B115" name="Range1_6_1"/>
    <protectedRange sqref="C16:E16" name="Range1_1_2"/>
    <protectedRange sqref="C105:E105" name="Range1_1_2_3"/>
    <protectedRange sqref="C106:E106" name="Range1_1_2_4"/>
    <protectedRange sqref="C107:E107" name="Range1_1_2_1"/>
    <protectedRange sqref="C126:E126" name="Range1_1_2_7"/>
    <protectedRange sqref="C127:E127" name="Range1_1_2_8"/>
    <protectedRange sqref="C131:E131" name="Range1_1_2_9"/>
    <protectedRange sqref="C132:E132" name="Range1_1_2_10"/>
    <protectedRange sqref="C115:E115" name="Range1_1_2_2"/>
  </protectedRanges>
  <mergeCells count="22">
    <mergeCell ref="O3:P4"/>
    <mergeCell ref="B4:K4"/>
    <mergeCell ref="C138:F138"/>
    <mergeCell ref="B11:B13"/>
    <mergeCell ref="C11:C13"/>
    <mergeCell ref="D11:D13"/>
    <mergeCell ref="E11:E13"/>
    <mergeCell ref="F11:F13"/>
    <mergeCell ref="G11:G13"/>
    <mergeCell ref="I12:I13"/>
    <mergeCell ref="I147:K147"/>
    <mergeCell ref="I152:K152"/>
    <mergeCell ref="C140:F140"/>
    <mergeCell ref="G6:K6"/>
    <mergeCell ref="I146:K146"/>
    <mergeCell ref="C139:F139"/>
    <mergeCell ref="B141:K142"/>
    <mergeCell ref="H145:K145"/>
    <mergeCell ref="H11:K11"/>
    <mergeCell ref="H12:H13"/>
    <mergeCell ref="J12:J13"/>
    <mergeCell ref="K12:K13"/>
  </mergeCells>
  <phoneticPr fontId="135" type="noConversion"/>
  <conditionalFormatting sqref="C15 C126:E127">
    <cfRule type="cellIs" dxfId="9" priority="102" operator="equal">
      <formula>0</formula>
    </cfRule>
  </conditionalFormatting>
  <conditionalFormatting sqref="C16:E18">
    <cfRule type="cellIs" dxfId="8" priority="14" operator="equal">
      <formula>0</formula>
    </cfRule>
  </conditionalFormatting>
  <conditionalFormatting sqref="C105:E107">
    <cfRule type="cellIs" dxfId="7" priority="9" operator="equal">
      <formula>0</formula>
    </cfRule>
  </conditionalFormatting>
  <conditionalFormatting sqref="C131:E132">
    <cfRule type="cellIs" dxfId="6" priority="2" operator="equal">
      <formula>0</formula>
    </cfRule>
  </conditionalFormatting>
  <conditionalFormatting sqref="E1:E3 G1:G13 E5:E15 H12:I12 O13 E21:F21 G21:K105 F42 E58:F58 E64:F64 F75 E76:F76 E84:F84 E90:F90 E96:F96 E103:F104 F105 E108:E110 G108:K124 E124:E125 E128:E130 E133:K133 G134:H134 E134:G135 H134:K137 E136:H136 G136:G65602 E137:F137 E141:E65602 F125:K132 S14:V136">
    <cfRule type="cellIs" dxfId="5" priority="992" stopIfTrue="1" operator="equal">
      <formula>0</formula>
    </cfRule>
  </conditionalFormatting>
  <conditionalFormatting sqref="E19:E20">
    <cfRule type="cellIs" dxfId="4" priority="246" stopIfTrue="1" operator="equal">
      <formula>0</formula>
    </cfRule>
  </conditionalFormatting>
  <conditionalFormatting sqref="E117:F117 F124">
    <cfRule type="cellIs" dxfId="3" priority="17" stopIfTrue="1" operator="equal">
      <formula>0</formula>
    </cfRule>
  </conditionalFormatting>
  <conditionalFormatting sqref="F107:F110">
    <cfRule type="cellIs" dxfId="2" priority="61" stopIfTrue="1" operator="equal">
      <formula>0</formula>
    </cfRule>
  </conditionalFormatting>
  <conditionalFormatting sqref="F14:K20">
    <cfRule type="cellIs" dxfId="1" priority="86" stopIfTrue="1" operator="equal">
      <formula>0</formula>
    </cfRule>
  </conditionalFormatting>
  <conditionalFormatting sqref="F106:G106 H106:K107 G107">
    <cfRule type="cellIs" dxfId="0" priority="20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6:F21 F64 F75:F76 F84 F90 F96 F103 F58 F42 H14:K137 F125:F131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5DC45-6B12-F543-B262-94C4269281D2}">
  <sheetPr>
    <tabColor rgb="FF92D050"/>
  </sheetPr>
  <dimension ref="C1:AD55"/>
  <sheetViews>
    <sheetView showGridLines="0" topLeftCell="C19" zoomScale="115" zoomScaleNormal="115" zoomScaleSheetLayoutView="100" workbookViewId="0">
      <selection activeCell="AA22" sqref="AA22:AD22"/>
    </sheetView>
  </sheetViews>
  <sheetFormatPr defaultColWidth="9.140625" defaultRowHeight="12"/>
  <cols>
    <col min="1" max="2" width="1.42578125" style="467" customWidth="1"/>
    <col min="3" max="3" width="7.42578125" style="467" customWidth="1"/>
    <col min="4" max="23" width="5.7109375" style="467" customWidth="1"/>
    <col min="24" max="24" width="6.28515625" style="467" customWidth="1"/>
    <col min="25" max="26" width="5.7109375" style="467" customWidth="1"/>
    <col min="27" max="27" width="6.5703125" style="467" customWidth="1"/>
    <col min="28" max="118" width="5.7109375" style="467" customWidth="1"/>
    <col min="119" max="16384" width="9.140625" style="467"/>
  </cols>
  <sheetData>
    <row r="1" spans="3:30" ht="12.75" thickBot="1"/>
    <row r="2" spans="3:30" ht="12.75" customHeight="1">
      <c r="C2" s="515"/>
      <c r="D2" s="514"/>
      <c r="E2" s="514"/>
      <c r="F2" s="514"/>
      <c r="G2" s="514"/>
      <c r="H2" s="514"/>
      <c r="I2" s="514"/>
      <c r="J2" s="514"/>
      <c r="K2" s="514"/>
      <c r="L2" s="514"/>
      <c r="M2" s="514"/>
      <c r="N2" s="514"/>
      <c r="O2" s="514"/>
      <c r="P2" s="514"/>
      <c r="Q2" s="514"/>
      <c r="R2" s="514"/>
      <c r="S2" s="514"/>
      <c r="T2" s="514"/>
      <c r="U2" s="514"/>
      <c r="V2" s="514"/>
      <c r="W2" s="662" t="s">
        <v>1491</v>
      </c>
      <c r="X2" s="663"/>
      <c r="Y2" s="663"/>
      <c r="Z2" s="663"/>
      <c r="AA2" s="663"/>
      <c r="AB2" s="663"/>
      <c r="AC2" s="663"/>
      <c r="AD2" s="664"/>
    </row>
    <row r="3" spans="3:30">
      <c r="C3" s="482"/>
      <c r="W3" s="665"/>
      <c r="X3" s="666"/>
      <c r="Y3" s="666"/>
      <c r="Z3" s="666"/>
      <c r="AA3" s="666"/>
      <c r="AB3" s="666"/>
      <c r="AC3" s="666"/>
      <c r="AD3" s="667"/>
    </row>
    <row r="4" spans="3:30">
      <c r="C4" s="482"/>
      <c r="G4" s="521" t="s">
        <v>1648</v>
      </c>
      <c r="W4" s="508" t="s">
        <v>1026</v>
      </c>
      <c r="AD4" s="513"/>
    </row>
    <row r="5" spans="3:30">
      <c r="C5" s="482"/>
      <c r="W5" s="473" t="s">
        <v>1030</v>
      </c>
      <c r="X5" s="668" t="s">
        <v>1029</v>
      </c>
      <c r="Y5" s="668"/>
      <c r="Z5" s="668"/>
      <c r="AA5" s="668" t="s">
        <v>1027</v>
      </c>
      <c r="AB5" s="668"/>
      <c r="AC5" s="668" t="s">
        <v>1028</v>
      </c>
      <c r="AD5" s="669"/>
    </row>
    <row r="6" spans="3:30">
      <c r="C6" s="482"/>
      <c r="W6" s="473">
        <v>1</v>
      </c>
      <c r="X6" s="668" t="s">
        <v>1032</v>
      </c>
      <c r="Y6" s="668"/>
      <c r="Z6" s="668"/>
      <c r="AA6" s="668"/>
      <c r="AB6" s="668"/>
      <c r="AC6" s="668"/>
      <c r="AD6" s="669"/>
    </row>
    <row r="7" spans="3:30">
      <c r="C7" s="482"/>
      <c r="W7" s="473">
        <v>2</v>
      </c>
      <c r="X7" s="668" t="s">
        <v>1033</v>
      </c>
      <c r="Y7" s="668"/>
      <c r="Z7" s="668"/>
      <c r="AA7" s="668"/>
      <c r="AB7" s="668"/>
      <c r="AC7" s="668"/>
      <c r="AD7" s="669"/>
    </row>
    <row r="8" spans="3:30">
      <c r="C8" s="482"/>
      <c r="W8" s="473">
        <v>3</v>
      </c>
      <c r="X8" s="668" t="s">
        <v>1034</v>
      </c>
      <c r="Y8" s="668"/>
      <c r="Z8" s="668"/>
      <c r="AA8" s="668"/>
      <c r="AB8" s="668"/>
      <c r="AC8" s="668"/>
      <c r="AD8" s="669"/>
    </row>
    <row r="9" spans="3:30">
      <c r="C9" s="482"/>
      <c r="W9" s="473">
        <v>4</v>
      </c>
      <c r="X9" s="668" t="s">
        <v>1035</v>
      </c>
      <c r="Y9" s="668"/>
      <c r="Z9" s="668"/>
      <c r="AA9" s="668"/>
      <c r="AB9" s="668"/>
      <c r="AC9" s="668"/>
      <c r="AD9" s="669"/>
    </row>
    <row r="10" spans="3:30">
      <c r="C10" s="482"/>
      <c r="W10" s="473">
        <v>5</v>
      </c>
      <c r="X10" s="668" t="s">
        <v>1036</v>
      </c>
      <c r="Y10" s="668"/>
      <c r="Z10" s="668"/>
      <c r="AA10" s="668"/>
      <c r="AB10" s="668"/>
      <c r="AC10" s="668"/>
      <c r="AD10" s="669"/>
    </row>
    <row r="11" spans="3:30">
      <c r="C11" s="482"/>
      <c r="W11" s="473">
        <v>6</v>
      </c>
      <c r="X11" s="668" t="s">
        <v>1037</v>
      </c>
      <c r="Y11" s="668"/>
      <c r="Z11" s="668"/>
      <c r="AA11" s="668"/>
      <c r="AB11" s="668"/>
      <c r="AC11" s="668"/>
      <c r="AD11" s="669"/>
    </row>
    <row r="12" spans="3:30">
      <c r="C12" s="482"/>
      <c r="W12" s="473">
        <v>7</v>
      </c>
      <c r="X12" s="668" t="s">
        <v>1038</v>
      </c>
      <c r="Y12" s="668"/>
      <c r="Z12" s="668"/>
      <c r="AA12" s="668"/>
      <c r="AB12" s="668"/>
      <c r="AC12" s="668"/>
      <c r="AD12" s="669"/>
    </row>
    <row r="13" spans="3:30" ht="12.75" customHeight="1">
      <c r="C13" s="482"/>
      <c r="W13" s="473">
        <v>8</v>
      </c>
      <c r="X13" s="668" t="s">
        <v>1039</v>
      </c>
      <c r="Y13" s="668"/>
      <c r="Z13" s="668"/>
      <c r="AA13" s="668"/>
      <c r="AB13" s="668"/>
      <c r="AC13" s="668"/>
      <c r="AD13" s="669"/>
    </row>
    <row r="14" spans="3:30">
      <c r="C14" s="482"/>
      <c r="W14" s="473">
        <v>9</v>
      </c>
      <c r="X14" s="668" t="s">
        <v>1040</v>
      </c>
      <c r="Y14" s="668"/>
      <c r="Z14" s="668"/>
      <c r="AA14" s="668"/>
      <c r="AB14" s="668"/>
      <c r="AC14" s="668"/>
      <c r="AD14" s="669"/>
    </row>
    <row r="15" spans="3:30">
      <c r="C15" s="482"/>
      <c r="W15" s="473">
        <v>10</v>
      </c>
      <c r="X15" s="668" t="s">
        <v>1049</v>
      </c>
      <c r="Y15" s="668"/>
      <c r="Z15" s="668"/>
      <c r="AA15" s="668"/>
      <c r="AB15" s="668"/>
      <c r="AC15" s="668"/>
      <c r="AD15" s="669"/>
    </row>
    <row r="16" spans="3:30">
      <c r="C16" s="482"/>
      <c r="W16" s="473">
        <v>11</v>
      </c>
      <c r="X16" s="668" t="s">
        <v>1510</v>
      </c>
      <c r="Y16" s="668"/>
      <c r="Z16" s="668"/>
      <c r="AA16" s="668"/>
      <c r="AB16" s="668"/>
      <c r="AC16" s="668"/>
      <c r="AD16" s="669"/>
    </row>
    <row r="17" spans="3:30">
      <c r="C17" s="482"/>
      <c r="S17" s="512"/>
      <c r="W17" s="473">
        <v>12</v>
      </c>
      <c r="X17" s="668" t="s">
        <v>1050</v>
      </c>
      <c r="Y17" s="668"/>
      <c r="Z17" s="668"/>
      <c r="AA17" s="668"/>
      <c r="AB17" s="668"/>
      <c r="AC17" s="668"/>
      <c r="AD17" s="669"/>
    </row>
    <row r="18" spans="3:30">
      <c r="C18" s="511"/>
      <c r="D18" s="510"/>
      <c r="E18" s="510"/>
      <c r="W18" s="473">
        <v>13</v>
      </c>
      <c r="X18" s="668"/>
      <c r="Y18" s="668"/>
      <c r="Z18" s="668"/>
      <c r="AA18" s="668"/>
      <c r="AB18" s="668"/>
      <c r="AC18" s="668"/>
      <c r="AD18" s="669"/>
    </row>
    <row r="19" spans="3:30">
      <c r="C19" s="482"/>
      <c r="W19" s="509"/>
      <c r="X19" s="678"/>
      <c r="Y19" s="678"/>
      <c r="Z19" s="678"/>
      <c r="AA19" s="678"/>
      <c r="AB19" s="678"/>
      <c r="AC19" s="678"/>
      <c r="AD19" s="679"/>
    </row>
    <row r="20" spans="3:30">
      <c r="C20" s="482"/>
      <c r="Q20" s="507"/>
      <c r="W20" s="680" t="s">
        <v>1031</v>
      </c>
      <c r="X20" s="681"/>
      <c r="Y20" s="681"/>
      <c r="Z20" s="681"/>
      <c r="AA20" s="681"/>
      <c r="AB20" s="681"/>
      <c r="AC20" s="681"/>
      <c r="AD20" s="682"/>
    </row>
    <row r="21" spans="3:30">
      <c r="C21" s="482"/>
      <c r="W21" s="683" t="s">
        <v>1024</v>
      </c>
      <c r="X21" s="684"/>
      <c r="Y21" s="684"/>
      <c r="Z21" s="685"/>
      <c r="AA21" s="686" t="s">
        <v>1025</v>
      </c>
      <c r="AB21" s="687"/>
      <c r="AC21" s="687"/>
      <c r="AD21" s="688"/>
    </row>
    <row r="22" spans="3:30">
      <c r="C22" s="482"/>
      <c r="S22" s="506"/>
      <c r="W22" s="670" t="s">
        <v>1621</v>
      </c>
      <c r="X22" s="671"/>
      <c r="Y22" s="495" t="s">
        <v>1623</v>
      </c>
      <c r="Z22" s="498">
        <v>1</v>
      </c>
      <c r="AA22" s="672"/>
      <c r="AB22" s="673"/>
      <c r="AC22" s="494"/>
      <c r="AD22" s="501"/>
    </row>
    <row r="23" spans="3:30">
      <c r="C23" s="482"/>
      <c r="W23" s="670" t="s">
        <v>1624</v>
      </c>
      <c r="X23" s="671"/>
      <c r="Y23" s="495" t="s">
        <v>1622</v>
      </c>
      <c r="Z23" s="498">
        <v>1</v>
      </c>
      <c r="AA23" s="674"/>
      <c r="AB23" s="675"/>
      <c r="AC23" s="494"/>
      <c r="AD23" s="501"/>
    </row>
    <row r="24" spans="3:30">
      <c r="C24" s="482"/>
      <c r="W24" s="670" t="s">
        <v>1625</v>
      </c>
      <c r="X24" s="671"/>
      <c r="Y24" s="495" t="s">
        <v>1622</v>
      </c>
      <c r="Z24" s="498">
        <v>3</v>
      </c>
      <c r="AA24" s="676"/>
      <c r="AB24" s="677"/>
      <c r="AC24" s="494"/>
      <c r="AD24" s="501"/>
    </row>
    <row r="25" spans="3:30">
      <c r="C25" s="482"/>
      <c r="W25" s="670" t="s">
        <v>1626</v>
      </c>
      <c r="X25" s="671"/>
      <c r="Y25" s="495" t="s">
        <v>1627</v>
      </c>
      <c r="Z25" s="498">
        <v>110</v>
      </c>
      <c r="AA25" s="674"/>
      <c r="AB25" s="675"/>
      <c r="AC25" s="494"/>
      <c r="AD25" s="501"/>
    </row>
    <row r="26" spans="3:30">
      <c r="C26" s="482"/>
      <c r="W26" s="691" t="s">
        <v>1628</v>
      </c>
      <c r="X26" s="692"/>
      <c r="Y26" s="495" t="s">
        <v>1622</v>
      </c>
      <c r="Z26" s="498">
        <v>1</v>
      </c>
      <c r="AA26" s="674"/>
      <c r="AB26" s="675"/>
      <c r="AC26" s="494"/>
      <c r="AD26" s="501"/>
    </row>
    <row r="27" spans="3:30">
      <c r="C27" s="482"/>
      <c r="W27" s="691" t="s">
        <v>1635</v>
      </c>
      <c r="X27" s="692"/>
      <c r="Y27" s="495" t="s">
        <v>1622</v>
      </c>
      <c r="Z27" s="498">
        <v>1</v>
      </c>
      <c r="AA27" s="674"/>
      <c r="AB27" s="675"/>
      <c r="AC27" s="494"/>
      <c r="AD27" s="501"/>
    </row>
    <row r="28" spans="3:30">
      <c r="C28" s="482"/>
      <c r="W28" s="689" t="s">
        <v>1636</v>
      </c>
      <c r="X28" s="690"/>
      <c r="Y28" s="495" t="s">
        <v>1622</v>
      </c>
      <c r="Z28" s="498">
        <v>1</v>
      </c>
      <c r="AA28" s="674"/>
      <c r="AB28" s="675"/>
      <c r="AC28" s="494"/>
      <c r="AD28" s="501"/>
    </row>
    <row r="29" spans="3:30">
      <c r="C29" s="482"/>
      <c r="W29" s="691" t="s">
        <v>1637</v>
      </c>
      <c r="X29" s="692"/>
      <c r="Y29" s="495" t="s">
        <v>1622</v>
      </c>
      <c r="Z29" s="498">
        <v>1</v>
      </c>
      <c r="AA29" s="674"/>
      <c r="AB29" s="675"/>
      <c r="AC29" s="494"/>
      <c r="AD29" s="501"/>
    </row>
    <row r="30" spans="3:30" ht="11.25" customHeight="1">
      <c r="C30" s="482"/>
      <c r="W30" s="689" t="s">
        <v>1641</v>
      </c>
      <c r="X30" s="690"/>
      <c r="Y30" s="495" t="s">
        <v>1622</v>
      </c>
      <c r="Z30" s="498">
        <v>1</v>
      </c>
      <c r="AA30" s="674"/>
      <c r="AB30" s="675"/>
      <c r="AC30" s="494"/>
      <c r="AD30" s="501"/>
    </row>
    <row r="31" spans="3:30">
      <c r="C31" s="482"/>
      <c r="U31" s="505"/>
      <c r="W31" s="500" t="s">
        <v>1633</v>
      </c>
      <c r="X31" s="502"/>
      <c r="Y31" s="495" t="s">
        <v>1622</v>
      </c>
      <c r="Z31" s="498">
        <v>2</v>
      </c>
      <c r="AA31" s="674"/>
      <c r="AB31" s="675"/>
      <c r="AC31" s="494"/>
      <c r="AD31" s="501"/>
    </row>
    <row r="32" spans="3:30">
      <c r="C32" s="482"/>
      <c r="U32" s="505"/>
      <c r="W32" s="504"/>
      <c r="X32" s="503"/>
      <c r="Y32" s="495"/>
      <c r="Z32" s="498"/>
      <c r="AA32" s="674"/>
      <c r="AB32" s="675"/>
      <c r="AC32" s="494"/>
      <c r="AD32" s="501"/>
    </row>
    <row r="33" spans="3:30">
      <c r="C33" s="482"/>
      <c r="W33" s="689"/>
      <c r="X33" s="690"/>
      <c r="Y33" s="495"/>
      <c r="Z33" s="498"/>
      <c r="AA33" s="674"/>
      <c r="AB33" s="675"/>
      <c r="AC33" s="494"/>
      <c r="AD33" s="501"/>
    </row>
    <row r="34" spans="3:30">
      <c r="C34" s="482"/>
      <c r="Q34" s="467" t="s">
        <v>1614</v>
      </c>
      <c r="W34" s="689"/>
      <c r="X34" s="690"/>
      <c r="Y34" s="495"/>
      <c r="Z34" s="498"/>
      <c r="AA34" s="674"/>
      <c r="AB34" s="675"/>
      <c r="AC34" s="494"/>
      <c r="AD34" s="501"/>
    </row>
    <row r="35" spans="3:30">
      <c r="C35" s="482"/>
      <c r="W35" s="689"/>
      <c r="X35" s="690"/>
      <c r="Y35" s="495"/>
      <c r="Z35" s="498"/>
      <c r="AA35" s="674"/>
      <c r="AB35" s="675"/>
      <c r="AC35" s="494"/>
      <c r="AD35" s="501"/>
    </row>
    <row r="36" spans="3:30">
      <c r="C36" s="482"/>
      <c r="W36" s="689"/>
      <c r="X36" s="690"/>
      <c r="Y36" s="495"/>
      <c r="Z36" s="498"/>
      <c r="AA36" s="674"/>
      <c r="AB36" s="675"/>
      <c r="AC36" s="494"/>
      <c r="AD36" s="501"/>
    </row>
    <row r="37" spans="3:30" ht="12.75" customHeight="1">
      <c r="C37" s="482"/>
      <c r="W37" s="500"/>
      <c r="X37" s="499"/>
      <c r="Y37" s="495"/>
      <c r="Z37" s="498"/>
      <c r="AA37" s="693"/>
      <c r="AB37" s="694"/>
      <c r="AC37" s="494"/>
      <c r="AD37" s="493"/>
    </row>
    <row r="38" spans="3:30" ht="12.75" customHeight="1">
      <c r="C38" s="482"/>
      <c r="W38" s="497"/>
      <c r="X38" s="496"/>
      <c r="Y38" s="495"/>
      <c r="Z38" s="489"/>
      <c r="AA38" s="695"/>
      <c r="AB38" s="696"/>
      <c r="AC38" s="494"/>
      <c r="AD38" s="493"/>
    </row>
    <row r="39" spans="3:30" ht="12" customHeight="1">
      <c r="C39" s="482"/>
      <c r="W39" s="497"/>
      <c r="X39" s="496"/>
      <c r="Y39" s="495"/>
      <c r="Z39" s="489"/>
      <c r="AA39" s="700"/>
      <c r="AB39" s="701"/>
      <c r="AC39" s="494"/>
      <c r="AD39" s="493"/>
    </row>
    <row r="40" spans="3:30" ht="12" customHeight="1">
      <c r="C40" s="482"/>
      <c r="W40" s="492"/>
      <c r="X40" s="491"/>
      <c r="Y40" s="490"/>
      <c r="Z40" s="489"/>
      <c r="AA40" s="486"/>
      <c r="AB40" s="485"/>
      <c r="AC40" s="484"/>
      <c r="AD40" s="483"/>
    </row>
    <row r="41" spans="3:30" ht="12" customHeight="1">
      <c r="C41" s="482"/>
      <c r="W41" s="702"/>
      <c r="X41" s="703"/>
      <c r="Y41" s="488"/>
      <c r="Z41" s="487"/>
      <c r="AA41" s="704"/>
      <c r="AB41" s="705"/>
      <c r="AC41" s="484"/>
      <c r="AD41" s="483"/>
    </row>
    <row r="42" spans="3:30" ht="12" customHeight="1">
      <c r="C42" s="482"/>
      <c r="W42" s="706" t="s">
        <v>1615</v>
      </c>
      <c r="X42" s="707"/>
      <c r="Y42" s="707"/>
      <c r="Z42" s="707"/>
      <c r="AA42" s="707"/>
      <c r="AB42" s="707"/>
      <c r="AC42" s="707"/>
      <c r="AD42" s="708"/>
    </row>
    <row r="43" spans="3:30" ht="12" customHeight="1">
      <c r="C43" s="482"/>
      <c r="V43" s="474"/>
      <c r="W43" s="709"/>
      <c r="X43" s="710"/>
      <c r="Y43" s="710"/>
      <c r="Z43" s="710"/>
      <c r="AA43" s="710"/>
      <c r="AB43" s="710"/>
      <c r="AC43" s="710"/>
      <c r="AD43" s="711"/>
    </row>
    <row r="44" spans="3:30">
      <c r="C44" s="476"/>
      <c r="D44" s="475"/>
      <c r="E44" s="475"/>
      <c r="F44" s="475"/>
      <c r="G44" s="475"/>
      <c r="H44" s="475"/>
      <c r="I44" s="475"/>
      <c r="N44" s="475"/>
      <c r="O44" s="475"/>
      <c r="P44" s="475"/>
      <c r="Q44" s="475"/>
      <c r="R44" s="475"/>
      <c r="S44" s="475"/>
      <c r="T44" s="475"/>
      <c r="U44" s="475"/>
      <c r="V44" s="474"/>
      <c r="W44" s="697" t="s">
        <v>11</v>
      </c>
      <c r="X44" s="698"/>
      <c r="Y44" s="668"/>
      <c r="Z44" s="668"/>
      <c r="AA44" s="668"/>
      <c r="AB44" s="668"/>
      <c r="AC44" s="668"/>
      <c r="AD44" s="669"/>
    </row>
    <row r="45" spans="3:30">
      <c r="C45" s="476"/>
      <c r="D45" s="475"/>
      <c r="E45" s="475"/>
      <c r="F45" s="475"/>
      <c r="G45" s="475"/>
      <c r="H45" s="475"/>
      <c r="I45" s="475"/>
      <c r="N45" s="475"/>
      <c r="O45" s="475"/>
      <c r="P45" s="475"/>
      <c r="Q45" s="475"/>
      <c r="R45" s="475"/>
      <c r="S45" s="475"/>
      <c r="T45" s="475"/>
      <c r="U45" s="475"/>
      <c r="V45" s="474"/>
      <c r="W45" s="697" t="s">
        <v>1023</v>
      </c>
      <c r="X45" s="698"/>
      <c r="Y45" s="668">
        <v>1</v>
      </c>
      <c r="Z45" s="668"/>
      <c r="AA45" s="668"/>
      <c r="AB45" s="668" t="s">
        <v>12</v>
      </c>
      <c r="AC45" s="668"/>
      <c r="AD45" s="472" t="s">
        <v>13</v>
      </c>
    </row>
    <row r="46" spans="3:30">
      <c r="C46" s="476"/>
      <c r="D46" s="475"/>
      <c r="E46" s="475"/>
      <c r="F46" s="475"/>
      <c r="G46" s="475"/>
      <c r="H46" s="475"/>
      <c r="I46" s="475"/>
      <c r="J46" s="475"/>
      <c r="K46" s="475"/>
      <c r="L46" s="475"/>
      <c r="M46" s="475"/>
      <c r="N46" s="475"/>
      <c r="O46" s="475"/>
      <c r="P46" s="475"/>
      <c r="Q46" s="475"/>
      <c r="R46" s="475"/>
      <c r="S46" s="475"/>
      <c r="T46" s="475"/>
      <c r="U46" s="475"/>
      <c r="V46" s="474"/>
      <c r="W46" s="697" t="s">
        <v>15</v>
      </c>
      <c r="X46" s="698"/>
      <c r="Y46" s="699"/>
      <c r="Z46" s="699"/>
      <c r="AA46" s="699"/>
      <c r="AB46" s="668" t="s">
        <v>16</v>
      </c>
      <c r="AC46" s="668"/>
      <c r="AD46" s="481"/>
    </row>
    <row r="47" spans="3:30">
      <c r="C47" s="476"/>
      <c r="D47" s="475"/>
      <c r="E47" s="475"/>
      <c r="F47" s="475"/>
      <c r="G47" s="475"/>
      <c r="H47" s="475"/>
      <c r="I47" s="475"/>
      <c r="J47" s="475"/>
      <c r="K47" s="475"/>
      <c r="L47" s="475"/>
      <c r="M47" s="475"/>
      <c r="N47" s="475"/>
      <c r="O47" s="475"/>
      <c r="P47" s="475"/>
      <c r="Q47" s="475"/>
      <c r="R47" s="475"/>
      <c r="S47" s="475"/>
      <c r="T47" s="475"/>
      <c r="U47" s="475"/>
      <c r="V47" s="474"/>
      <c r="W47" s="717" t="s">
        <v>17</v>
      </c>
      <c r="X47" s="717"/>
      <c r="Y47" s="717"/>
      <c r="Z47" s="717"/>
      <c r="AA47" s="717"/>
      <c r="AB47" s="717"/>
      <c r="AC47" s="717"/>
      <c r="AD47" s="718"/>
    </row>
    <row r="48" spans="3:30" ht="12.75" customHeight="1">
      <c r="C48" s="476"/>
      <c r="D48" s="475"/>
      <c r="E48" s="475"/>
      <c r="F48" s="475"/>
      <c r="G48" s="475"/>
      <c r="H48" s="475"/>
      <c r="I48" s="475"/>
      <c r="J48" s="475"/>
      <c r="K48" s="475"/>
      <c r="L48" s="475"/>
      <c r="M48" s="475"/>
      <c r="R48" s="475"/>
      <c r="S48" s="475"/>
      <c r="T48" s="475"/>
      <c r="U48" s="475"/>
      <c r="V48" s="474"/>
      <c r="W48" s="719" t="s">
        <v>1618</v>
      </c>
      <c r="X48" s="719"/>
      <c r="Y48" s="719"/>
      <c r="Z48" s="719"/>
      <c r="AA48" s="719"/>
      <c r="AB48" s="719"/>
      <c r="AC48" s="719"/>
      <c r="AD48" s="720"/>
    </row>
    <row r="49" spans="3:30">
      <c r="C49" s="476"/>
      <c r="D49" s="480"/>
      <c r="E49" s="475"/>
      <c r="F49" s="475"/>
      <c r="G49" s="475"/>
      <c r="I49" s="475"/>
      <c r="J49" s="475"/>
      <c r="K49" s="475"/>
      <c r="L49" s="475"/>
      <c r="M49" s="475"/>
      <c r="R49" s="475"/>
      <c r="S49" s="475"/>
      <c r="T49" s="475"/>
      <c r="U49" s="475"/>
      <c r="V49" s="479"/>
      <c r="W49" s="719"/>
      <c r="X49" s="719"/>
      <c r="Y49" s="719"/>
      <c r="Z49" s="719"/>
      <c r="AA49" s="719"/>
      <c r="AB49" s="719"/>
      <c r="AC49" s="719"/>
      <c r="AD49" s="720"/>
    </row>
    <row r="50" spans="3:30">
      <c r="C50" s="476"/>
      <c r="D50" s="477"/>
      <c r="E50" s="477"/>
      <c r="F50" s="477"/>
      <c r="G50" s="477"/>
      <c r="I50" s="475"/>
      <c r="J50" s="475"/>
      <c r="K50" s="475"/>
      <c r="L50" s="475"/>
      <c r="M50" s="475"/>
      <c r="N50" s="475"/>
      <c r="O50" s="475"/>
      <c r="P50" s="475"/>
      <c r="Q50" s="475"/>
      <c r="R50" s="475"/>
      <c r="S50" s="475"/>
      <c r="T50" s="475"/>
      <c r="U50" s="475"/>
      <c r="V50" s="479"/>
      <c r="W50" s="719"/>
      <c r="X50" s="719"/>
      <c r="Y50" s="719"/>
      <c r="Z50" s="719"/>
      <c r="AA50" s="719"/>
      <c r="AB50" s="719"/>
      <c r="AC50" s="719"/>
      <c r="AD50" s="720"/>
    </row>
    <row r="51" spans="3:30" ht="19.5" customHeight="1">
      <c r="C51" s="476"/>
      <c r="D51" s="477"/>
      <c r="E51" s="477"/>
      <c r="F51" s="477"/>
      <c r="G51" s="477"/>
      <c r="I51" s="475"/>
      <c r="J51" s="475"/>
      <c r="K51" s="475"/>
      <c r="L51" s="475"/>
      <c r="M51" s="475"/>
      <c r="N51" s="475"/>
      <c r="O51" s="475"/>
      <c r="P51" s="475"/>
      <c r="Q51" s="475"/>
      <c r="R51" s="475"/>
      <c r="S51" s="475"/>
      <c r="T51" s="475"/>
      <c r="U51" s="475"/>
      <c r="V51" s="479"/>
      <c r="W51" s="721"/>
      <c r="X51" s="721"/>
      <c r="Y51" s="721"/>
      <c r="Z51" s="721"/>
      <c r="AA51" s="721"/>
      <c r="AB51" s="721"/>
      <c r="AC51" s="721"/>
      <c r="AD51" s="722"/>
    </row>
    <row r="52" spans="3:30">
      <c r="C52" s="476"/>
      <c r="D52" s="478"/>
      <c r="E52" s="478"/>
      <c r="F52" s="478"/>
      <c r="G52" s="478"/>
      <c r="I52" s="475"/>
      <c r="J52" s="475"/>
      <c r="K52" s="475"/>
      <c r="L52" s="466"/>
      <c r="M52" s="475"/>
      <c r="N52" s="475"/>
      <c r="O52" s="475"/>
      <c r="P52" s="475"/>
      <c r="Q52" s="475"/>
      <c r="R52" s="475"/>
      <c r="S52" s="475"/>
      <c r="T52" s="475"/>
      <c r="U52" s="475"/>
      <c r="V52" s="474"/>
      <c r="W52" s="712" t="s">
        <v>18</v>
      </c>
      <c r="X52" s="698"/>
      <c r="Y52" s="668" t="s">
        <v>1605</v>
      </c>
      <c r="Z52" s="668"/>
      <c r="AA52" s="668"/>
      <c r="AB52" s="668"/>
      <c r="AC52" s="668"/>
      <c r="AD52" s="669"/>
    </row>
    <row r="53" spans="3:30">
      <c r="C53" s="476"/>
      <c r="D53" s="477"/>
      <c r="E53" s="477"/>
      <c r="F53" s="477"/>
      <c r="G53" s="477"/>
      <c r="I53" s="475"/>
      <c r="J53" s="475"/>
      <c r="K53" s="475"/>
      <c r="L53" s="475"/>
      <c r="M53" s="475"/>
      <c r="N53" s="475"/>
      <c r="O53" s="475"/>
      <c r="P53" s="475"/>
      <c r="Q53" s="475"/>
      <c r="R53" s="475"/>
      <c r="S53" s="475"/>
      <c r="T53" s="475"/>
      <c r="V53" s="474"/>
      <c r="W53" s="712" t="s">
        <v>19</v>
      </c>
      <c r="X53" s="698"/>
      <c r="Y53" s="668" t="s">
        <v>1586</v>
      </c>
      <c r="Z53" s="668"/>
      <c r="AA53" s="668"/>
      <c r="AB53" s="668"/>
      <c r="AC53" s="668"/>
      <c r="AD53" s="669"/>
    </row>
    <row r="54" spans="3:30">
      <c r="C54" s="476"/>
      <c r="D54" s="465"/>
      <c r="E54" s="465"/>
      <c r="F54" s="465"/>
      <c r="G54" s="465"/>
      <c r="I54" s="475"/>
      <c r="J54" s="475"/>
      <c r="K54" s="475"/>
      <c r="L54" s="475"/>
      <c r="M54" s="475"/>
      <c r="N54" s="475"/>
      <c r="O54" s="475"/>
      <c r="P54" s="475"/>
      <c r="Q54" s="475"/>
      <c r="R54" s="475"/>
      <c r="S54" s="475"/>
      <c r="T54" s="475"/>
      <c r="V54" s="474"/>
      <c r="W54" s="712" t="s">
        <v>20</v>
      </c>
      <c r="X54" s="698"/>
      <c r="Y54" s="668" t="s">
        <v>1586</v>
      </c>
      <c r="Z54" s="668"/>
      <c r="AA54" s="668"/>
      <c r="AB54" s="668"/>
      <c r="AC54" s="668"/>
      <c r="AD54" s="669"/>
    </row>
    <row r="55" spans="3:30" ht="12.75" thickBot="1">
      <c r="C55" s="471"/>
      <c r="D55" s="470"/>
      <c r="E55" s="470"/>
      <c r="F55" s="470"/>
      <c r="G55" s="470"/>
      <c r="H55" s="470"/>
      <c r="I55" s="470"/>
      <c r="J55" s="470"/>
      <c r="K55" s="470"/>
      <c r="L55" s="470"/>
      <c r="M55" s="470"/>
      <c r="N55" s="470"/>
      <c r="O55" s="470"/>
      <c r="P55" s="470"/>
      <c r="Q55" s="470"/>
      <c r="R55" s="470"/>
      <c r="S55" s="470"/>
      <c r="T55" s="470"/>
      <c r="U55" s="469"/>
      <c r="V55" s="468"/>
      <c r="W55" s="713" t="s">
        <v>21</v>
      </c>
      <c r="X55" s="714"/>
      <c r="Y55" s="715" t="s">
        <v>1604</v>
      </c>
      <c r="Z55" s="715"/>
      <c r="AA55" s="715"/>
      <c r="AB55" s="715"/>
      <c r="AC55" s="715"/>
      <c r="AD55" s="716"/>
    </row>
  </sheetData>
  <mergeCells count="105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8E525C-F12E-4DDB-BAE5-EB5D117E8CE4}">
  <sheetPr>
    <tabColor rgb="FFFF66FF"/>
  </sheetPr>
  <dimension ref="B1:AE122"/>
  <sheetViews>
    <sheetView view="pageBreakPreview" topLeftCell="G1" zoomScale="47" zoomScaleNormal="40" zoomScaleSheetLayoutView="103" workbookViewId="0">
      <selection activeCell="N10" sqref="N10"/>
    </sheetView>
  </sheetViews>
  <sheetFormatPr defaultColWidth="9.140625" defaultRowHeight="12.75"/>
  <cols>
    <col min="1" max="1" width="1.7109375" style="404" customWidth="1"/>
    <col min="2" max="2" width="10.7109375" style="404" customWidth="1"/>
    <col min="3" max="3" width="2.5703125" style="404" customWidth="1"/>
    <col min="4" max="20" width="9.140625" style="404"/>
    <col min="21" max="21" width="14.5703125" style="404" customWidth="1"/>
    <col min="22" max="22" width="3.140625" style="404" customWidth="1"/>
    <col min="23" max="26" width="9.140625" style="404"/>
    <col min="27" max="27" width="2.85546875" style="404" customWidth="1"/>
    <col min="28" max="30" width="4.7109375" style="404" customWidth="1"/>
    <col min="31" max="31" width="1.7109375" style="404" customWidth="1"/>
    <col min="32" max="16384" width="9.140625" style="404"/>
  </cols>
  <sheetData>
    <row r="1" spans="2:31" ht="13.5" thickBot="1"/>
    <row r="2" spans="2:31" ht="13.5" thickBot="1">
      <c r="B2" s="179"/>
      <c r="C2" s="180"/>
      <c r="D2" s="180"/>
      <c r="E2" s="180"/>
      <c r="F2" s="180"/>
      <c r="G2" s="180"/>
      <c r="H2" s="180"/>
      <c r="I2" s="180"/>
      <c r="J2" s="180"/>
      <c r="K2" s="180"/>
      <c r="L2" s="180"/>
      <c r="M2" s="180"/>
      <c r="N2" s="180"/>
      <c r="O2" s="180"/>
      <c r="P2" s="180"/>
      <c r="Q2" s="180"/>
      <c r="R2" s="180"/>
      <c r="S2" s="180"/>
      <c r="T2" s="180"/>
      <c r="U2" s="180"/>
      <c r="V2" s="180"/>
      <c r="W2" s="180"/>
      <c r="X2" s="180"/>
      <c r="Y2" s="180"/>
      <c r="Z2" s="180"/>
      <c r="AA2" s="180"/>
      <c r="AB2" s="180"/>
      <c r="AC2" s="180"/>
      <c r="AD2" s="181"/>
      <c r="AE2" s="183"/>
    </row>
    <row r="3" spans="2:31" ht="12.75" customHeight="1" thickTop="1">
      <c r="B3" s="182"/>
      <c r="C3" s="723" t="s">
        <v>1644</v>
      </c>
      <c r="D3" s="724"/>
      <c r="E3" s="724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5"/>
      <c r="AC3" s="414"/>
      <c r="AD3" s="183"/>
      <c r="AE3" s="183"/>
    </row>
    <row r="4" spans="2:31" ht="13.5" customHeight="1" thickBot="1">
      <c r="B4" s="182"/>
      <c r="C4" s="726"/>
      <c r="D4" s="727"/>
      <c r="E4" s="727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7"/>
      <c r="Y4" s="727"/>
      <c r="Z4" s="727"/>
      <c r="AA4" s="727"/>
      <c r="AB4" s="728"/>
      <c r="AC4" s="414"/>
      <c r="AD4" s="183"/>
      <c r="AE4" s="183"/>
    </row>
    <row r="5" spans="2:31" ht="12.75" customHeight="1" thickTop="1">
      <c r="B5" s="182"/>
      <c r="C5" s="413"/>
      <c r="AD5" s="183"/>
      <c r="AE5" s="183"/>
    </row>
    <row r="6" spans="2:31" ht="12.75" customHeight="1">
      <c r="B6" s="182"/>
      <c r="Y6" s="412"/>
      <c r="Z6" s="412"/>
      <c r="AA6" s="412"/>
      <c r="AB6" s="411"/>
      <c r="AC6" s="411"/>
      <c r="AD6" s="183"/>
      <c r="AE6" s="183"/>
    </row>
    <row r="7" spans="2:31" ht="12.75" customHeight="1">
      <c r="B7" s="182"/>
      <c r="Y7" s="412"/>
      <c r="Z7" s="412"/>
      <c r="AA7" s="412"/>
      <c r="AB7" s="411"/>
      <c r="AC7" s="411"/>
      <c r="AD7" s="183"/>
      <c r="AE7" s="183"/>
    </row>
    <row r="8" spans="2:31" ht="12.75" customHeight="1">
      <c r="B8" s="182"/>
      <c r="AD8" s="183"/>
      <c r="AE8" s="183"/>
    </row>
    <row r="9" spans="2:31" ht="12.75" customHeight="1">
      <c r="B9" s="182"/>
      <c r="AD9" s="183"/>
      <c r="AE9" s="183"/>
    </row>
    <row r="10" spans="2:31">
      <c r="B10" s="182"/>
      <c r="AD10" s="183"/>
      <c r="AE10" s="183"/>
    </row>
    <row r="11" spans="2:31">
      <c r="B11" s="182"/>
      <c r="AD11" s="183"/>
      <c r="AE11" s="183"/>
    </row>
    <row r="12" spans="2:31">
      <c r="B12" s="182"/>
      <c r="AD12" s="183"/>
      <c r="AE12" s="183"/>
    </row>
    <row r="13" spans="2:31">
      <c r="B13" s="182"/>
      <c r="AD13" s="183"/>
      <c r="AE13" s="183"/>
    </row>
    <row r="14" spans="2:31">
      <c r="B14" s="182"/>
      <c r="D14" s="410"/>
      <c r="AD14" s="183"/>
      <c r="AE14" s="183"/>
    </row>
    <row r="15" spans="2:31">
      <c r="B15" s="182"/>
      <c r="AD15" s="183"/>
      <c r="AE15" s="183"/>
    </row>
    <row r="16" spans="2:31">
      <c r="B16" s="182"/>
      <c r="AD16" s="183"/>
      <c r="AE16" s="183"/>
    </row>
    <row r="17" spans="2:31">
      <c r="B17" s="182"/>
      <c r="AD17" s="183"/>
      <c r="AE17" s="183"/>
    </row>
    <row r="18" spans="2:31">
      <c r="B18" s="182"/>
      <c r="AD18" s="183"/>
      <c r="AE18" s="183"/>
    </row>
    <row r="19" spans="2:31">
      <c r="B19" s="182"/>
      <c r="AD19" s="183"/>
      <c r="AE19" s="183"/>
    </row>
    <row r="20" spans="2:31">
      <c r="B20" s="182"/>
      <c r="AD20" s="183"/>
      <c r="AE20" s="183"/>
    </row>
    <row r="21" spans="2:31">
      <c r="B21" s="182"/>
      <c r="AD21" s="183"/>
      <c r="AE21" s="183"/>
    </row>
    <row r="22" spans="2:31">
      <c r="B22" s="182"/>
      <c r="AD22" s="183"/>
      <c r="AE22" s="183"/>
    </row>
    <row r="23" spans="2:31">
      <c r="B23" s="182"/>
      <c r="AD23" s="183"/>
      <c r="AE23" s="183"/>
    </row>
    <row r="24" spans="2:31">
      <c r="B24" s="182"/>
      <c r="AD24" s="183"/>
      <c r="AE24" s="183"/>
    </row>
    <row r="25" spans="2:31">
      <c r="B25" s="182"/>
      <c r="AD25" s="183"/>
      <c r="AE25" s="183"/>
    </row>
    <row r="26" spans="2:31">
      <c r="B26" s="182"/>
      <c r="AD26" s="183"/>
      <c r="AE26" s="183"/>
    </row>
    <row r="27" spans="2:31">
      <c r="B27" s="182"/>
      <c r="AD27" s="183"/>
      <c r="AE27" s="183"/>
    </row>
    <row r="28" spans="2:31">
      <c r="B28" s="182"/>
      <c r="AD28" s="183"/>
      <c r="AE28" s="183"/>
    </row>
    <row r="29" spans="2:31">
      <c r="B29" s="182"/>
      <c r="AD29" s="183"/>
      <c r="AE29" s="183"/>
    </row>
    <row r="30" spans="2:31">
      <c r="B30" s="182"/>
      <c r="AD30" s="183"/>
      <c r="AE30" s="183"/>
    </row>
    <row r="31" spans="2:31">
      <c r="B31" s="182"/>
      <c r="AD31" s="183"/>
      <c r="AE31" s="183"/>
    </row>
    <row r="32" spans="2:31">
      <c r="B32" s="182"/>
      <c r="AD32" s="183"/>
      <c r="AE32" s="183"/>
    </row>
    <row r="33" spans="2:31">
      <c r="B33" s="182"/>
      <c r="AD33" s="183"/>
      <c r="AE33" s="183"/>
    </row>
    <row r="34" spans="2:31">
      <c r="B34" s="182"/>
      <c r="AD34" s="183"/>
      <c r="AE34" s="183"/>
    </row>
    <row r="35" spans="2:31">
      <c r="B35" s="182"/>
      <c r="AD35" s="183"/>
      <c r="AE35" s="183"/>
    </row>
    <row r="36" spans="2:31">
      <c r="B36" s="182"/>
      <c r="AD36" s="183"/>
      <c r="AE36" s="183"/>
    </row>
    <row r="37" spans="2:31">
      <c r="B37" s="182"/>
      <c r="AD37" s="183"/>
      <c r="AE37" s="183"/>
    </row>
    <row r="38" spans="2:31">
      <c r="B38" s="182"/>
      <c r="AD38" s="183"/>
      <c r="AE38" s="183"/>
    </row>
    <row r="39" spans="2:31">
      <c r="B39" s="182"/>
      <c r="AD39" s="183"/>
      <c r="AE39" s="183"/>
    </row>
    <row r="40" spans="2:31">
      <c r="B40" s="182"/>
      <c r="AD40" s="183"/>
      <c r="AE40" s="183"/>
    </row>
    <row r="41" spans="2:31">
      <c r="B41" s="182"/>
      <c r="AD41" s="183"/>
      <c r="AE41" s="183"/>
    </row>
    <row r="42" spans="2:31">
      <c r="B42" s="182"/>
      <c r="AD42" s="183"/>
      <c r="AE42" s="183"/>
    </row>
    <row r="43" spans="2:31">
      <c r="B43" s="182"/>
      <c r="AD43" s="183"/>
      <c r="AE43" s="183"/>
    </row>
    <row r="44" spans="2:31">
      <c r="B44" s="182"/>
      <c r="AD44" s="183"/>
      <c r="AE44" s="183"/>
    </row>
    <row r="45" spans="2:31">
      <c r="B45" s="182"/>
      <c r="AD45" s="183"/>
      <c r="AE45" s="183"/>
    </row>
    <row r="46" spans="2:31">
      <c r="B46" s="182"/>
      <c r="AD46" s="183"/>
      <c r="AE46" s="183"/>
    </row>
    <row r="47" spans="2:31">
      <c r="B47" s="182"/>
      <c r="AD47" s="183"/>
      <c r="AE47" s="183"/>
    </row>
    <row r="48" spans="2:31">
      <c r="B48" s="182"/>
      <c r="AD48" s="183"/>
      <c r="AE48" s="183"/>
    </row>
    <row r="49" spans="2:31">
      <c r="B49" s="182"/>
      <c r="AD49" s="183"/>
      <c r="AE49" s="183"/>
    </row>
    <row r="50" spans="2:31">
      <c r="B50" s="182"/>
      <c r="AD50" s="183"/>
      <c r="AE50" s="183"/>
    </row>
    <row r="51" spans="2:31">
      <c r="B51" s="182"/>
      <c r="AD51" s="183"/>
      <c r="AE51" s="183"/>
    </row>
    <row r="52" spans="2:31">
      <c r="B52" s="182"/>
      <c r="AD52" s="183"/>
      <c r="AE52" s="183"/>
    </row>
    <row r="53" spans="2:31">
      <c r="B53" s="182"/>
      <c r="AD53" s="183"/>
      <c r="AE53" s="183"/>
    </row>
    <row r="54" spans="2:31">
      <c r="B54" s="182"/>
      <c r="AD54" s="183"/>
      <c r="AE54" s="183"/>
    </row>
    <row r="55" spans="2:31">
      <c r="B55" s="182"/>
      <c r="AD55" s="183"/>
      <c r="AE55" s="183"/>
    </row>
    <row r="56" spans="2:31">
      <c r="B56" s="182"/>
      <c r="R56" s="409"/>
      <c r="S56" s="409"/>
      <c r="T56" s="409"/>
      <c r="U56" s="407"/>
      <c r="V56" s="407"/>
      <c r="W56" s="407"/>
      <c r="X56" s="407"/>
      <c r="Y56" s="407"/>
      <c r="Z56" s="407"/>
      <c r="AA56" s="407"/>
      <c r="AB56" s="407"/>
      <c r="AC56" s="407"/>
      <c r="AD56" s="184"/>
      <c r="AE56" s="183"/>
    </row>
    <row r="57" spans="2:31">
      <c r="B57" s="182"/>
      <c r="R57" s="415"/>
      <c r="S57" s="409"/>
      <c r="T57" s="409"/>
      <c r="U57" s="407"/>
      <c r="V57" s="408"/>
      <c r="W57" s="407"/>
      <c r="X57" s="407"/>
      <c r="Y57" s="407"/>
      <c r="Z57" s="407"/>
      <c r="AA57" s="408"/>
      <c r="AB57" s="408"/>
      <c r="AC57" s="408"/>
      <c r="AD57" s="453"/>
      <c r="AE57" s="183"/>
    </row>
    <row r="58" spans="2:31">
      <c r="B58" s="182"/>
      <c r="U58" s="407"/>
      <c r="V58" s="408"/>
      <c r="W58" s="407"/>
      <c r="X58" s="407"/>
      <c r="Y58" s="407"/>
      <c r="Z58" s="407"/>
      <c r="AA58" s="408"/>
      <c r="AB58" s="407"/>
      <c r="AC58" s="407"/>
      <c r="AD58" s="184"/>
      <c r="AE58" s="183"/>
    </row>
    <row r="59" spans="2:31">
      <c r="B59" s="182"/>
      <c r="U59" s="407"/>
      <c r="V59" s="408"/>
      <c r="W59" s="407"/>
      <c r="X59" s="407"/>
      <c r="Y59" s="407"/>
      <c r="Z59" s="407"/>
      <c r="AA59" s="407"/>
      <c r="AB59" s="407"/>
      <c r="AC59" s="407"/>
      <c r="AD59" s="184"/>
      <c r="AE59" s="183"/>
    </row>
    <row r="60" spans="2:31">
      <c r="B60" s="182"/>
      <c r="U60" s="407"/>
      <c r="V60" s="408"/>
      <c r="W60" s="407"/>
      <c r="X60" s="407"/>
      <c r="Y60" s="407"/>
      <c r="Z60" s="407"/>
      <c r="AA60" s="407"/>
      <c r="AB60" s="407"/>
      <c r="AC60" s="407"/>
      <c r="AD60" s="184"/>
      <c r="AE60" s="183"/>
    </row>
    <row r="61" spans="2:31">
      <c r="B61" s="182"/>
      <c r="U61" s="407"/>
      <c r="V61" s="408"/>
      <c r="W61" s="407"/>
      <c r="X61" s="407"/>
      <c r="Y61" s="407"/>
      <c r="Z61" s="407"/>
      <c r="AA61" s="407"/>
      <c r="AB61" s="407"/>
      <c r="AC61" s="407"/>
      <c r="AD61" s="184"/>
      <c r="AE61" s="183"/>
    </row>
    <row r="62" spans="2:31">
      <c r="B62" s="182"/>
      <c r="U62" s="407"/>
      <c r="V62" s="408"/>
      <c r="W62" s="407"/>
      <c r="X62" s="407"/>
      <c r="Y62" s="407"/>
      <c r="Z62" s="407"/>
      <c r="AA62" s="408"/>
      <c r="AB62" s="407"/>
      <c r="AC62" s="407"/>
      <c r="AD62" s="184"/>
      <c r="AE62" s="183"/>
    </row>
    <row r="63" spans="2:31">
      <c r="B63" s="182"/>
      <c r="U63" s="407"/>
      <c r="V63" s="408"/>
      <c r="W63" s="407"/>
      <c r="X63" s="407"/>
      <c r="Y63" s="407"/>
      <c r="Z63" s="407"/>
      <c r="AA63" s="407"/>
      <c r="AB63" s="407"/>
      <c r="AC63" s="407"/>
      <c r="AD63" s="184"/>
      <c r="AE63" s="183"/>
    </row>
    <row r="64" spans="2:31">
      <c r="B64" s="182"/>
      <c r="U64" s="407"/>
      <c r="V64" s="408"/>
      <c r="W64" s="407"/>
      <c r="X64" s="407"/>
      <c r="Y64" s="407"/>
      <c r="Z64" s="407"/>
      <c r="AA64" s="407"/>
      <c r="AB64" s="407"/>
      <c r="AC64" s="407"/>
      <c r="AD64" s="184"/>
      <c r="AE64" s="183"/>
    </row>
    <row r="65" spans="2:31">
      <c r="B65" s="182"/>
      <c r="U65" s="407"/>
      <c r="V65" s="408"/>
      <c r="W65" s="407"/>
      <c r="X65" s="407"/>
      <c r="Y65" s="407"/>
      <c r="Z65" s="407"/>
      <c r="AA65" s="407"/>
      <c r="AB65" s="407"/>
      <c r="AC65" s="407"/>
      <c r="AD65" s="184"/>
      <c r="AE65" s="183"/>
    </row>
    <row r="66" spans="2:31">
      <c r="B66" s="182"/>
      <c r="U66" s="407"/>
      <c r="V66" s="408"/>
      <c r="W66" s="407"/>
      <c r="X66" s="407"/>
      <c r="Y66" s="407"/>
      <c r="Z66" s="407"/>
      <c r="AA66" s="407"/>
      <c r="AB66" s="407"/>
      <c r="AC66" s="407"/>
      <c r="AD66" s="184"/>
      <c r="AE66" s="183"/>
    </row>
    <row r="67" spans="2:31" ht="13.5" thickBot="1">
      <c r="B67" s="185"/>
      <c r="C67" s="186"/>
      <c r="D67" s="186"/>
      <c r="E67" s="186"/>
      <c r="F67" s="186"/>
      <c r="G67" s="186"/>
      <c r="H67" s="186"/>
      <c r="I67" s="186"/>
      <c r="J67" s="186"/>
      <c r="K67" s="186"/>
      <c r="L67" s="186"/>
      <c r="M67" s="186"/>
      <c r="N67" s="186"/>
      <c r="O67" s="186"/>
      <c r="P67" s="186"/>
      <c r="Q67" s="186"/>
      <c r="R67" s="186"/>
      <c r="S67" s="186"/>
      <c r="T67" s="186"/>
      <c r="U67" s="187"/>
      <c r="V67" s="188"/>
      <c r="W67" s="187"/>
      <c r="X67" s="187"/>
      <c r="Y67" s="187"/>
      <c r="Z67" s="187"/>
      <c r="AA67" s="187"/>
      <c r="AB67" s="187"/>
      <c r="AC67" s="187"/>
      <c r="AD67" s="189"/>
      <c r="AE67" s="183"/>
    </row>
    <row r="68" spans="2:31" ht="6" customHeight="1" thickBot="1">
      <c r="B68" s="186"/>
      <c r="C68" s="186"/>
      <c r="D68" s="186"/>
      <c r="E68" s="186"/>
      <c r="F68" s="186"/>
      <c r="G68" s="186"/>
      <c r="H68" s="186"/>
      <c r="I68" s="186"/>
      <c r="J68" s="186"/>
      <c r="K68" s="186"/>
      <c r="L68" s="186"/>
      <c r="M68" s="186"/>
      <c r="N68" s="186"/>
      <c r="O68" s="186"/>
      <c r="P68" s="186"/>
      <c r="Q68" s="186"/>
      <c r="R68" s="186"/>
      <c r="S68" s="186"/>
      <c r="T68" s="186"/>
      <c r="U68" s="186"/>
      <c r="V68" s="186"/>
      <c r="W68" s="186"/>
      <c r="X68" s="186"/>
      <c r="Y68" s="186"/>
      <c r="Z68" s="186"/>
      <c r="AA68" s="186"/>
      <c r="AB68" s="186"/>
      <c r="AC68" s="186"/>
      <c r="AD68" s="186"/>
      <c r="AE68" s="454"/>
    </row>
    <row r="75" spans="2:31">
      <c r="M75" s="406"/>
    </row>
    <row r="76" spans="2:31" ht="15" customHeight="1">
      <c r="E76" s="405"/>
      <c r="M76" s="406"/>
    </row>
    <row r="77" spans="2:31" ht="15" customHeight="1">
      <c r="E77" s="405"/>
      <c r="M77" s="406"/>
    </row>
    <row r="78" spans="2:31" ht="15" customHeight="1">
      <c r="E78" s="405"/>
      <c r="M78" s="406"/>
    </row>
    <row r="79" spans="2:31" ht="15" customHeight="1">
      <c r="E79" s="405"/>
      <c r="M79" s="406"/>
    </row>
    <row r="80" spans="2:31" ht="15" customHeight="1">
      <c r="E80" s="405"/>
      <c r="M80" s="406"/>
    </row>
    <row r="81" spans="5:13" ht="15" customHeight="1">
      <c r="E81" s="405"/>
      <c r="M81" s="406"/>
    </row>
    <row r="82" spans="5:13" ht="15" customHeight="1">
      <c r="E82" s="405"/>
      <c r="M82" s="406"/>
    </row>
    <row r="83" spans="5:13" ht="15" customHeight="1">
      <c r="E83" s="405"/>
      <c r="M83" s="406"/>
    </row>
    <row r="84" spans="5:13" ht="15" customHeight="1">
      <c r="E84" s="405"/>
      <c r="M84" s="406"/>
    </row>
    <row r="85" spans="5:13" ht="15" customHeight="1">
      <c r="E85" s="405"/>
      <c r="M85" s="406"/>
    </row>
    <row r="86" spans="5:13" ht="15" customHeight="1">
      <c r="E86" s="405"/>
      <c r="M86" s="406"/>
    </row>
    <row r="87" spans="5:13" ht="15" customHeight="1">
      <c r="E87" s="405"/>
      <c r="M87" s="406"/>
    </row>
    <row r="88" spans="5:13" ht="15" customHeight="1">
      <c r="E88" s="405"/>
      <c r="M88" s="406"/>
    </row>
    <row r="89" spans="5:13" ht="15" customHeight="1">
      <c r="E89" s="405"/>
      <c r="M89" s="406"/>
    </row>
    <row r="90" spans="5:13" ht="15" customHeight="1">
      <c r="E90" s="405"/>
      <c r="M90" s="406"/>
    </row>
    <row r="91" spans="5:13" ht="15" customHeight="1">
      <c r="E91" s="405"/>
      <c r="M91" s="406"/>
    </row>
    <row r="92" spans="5:13" ht="15" customHeight="1">
      <c r="E92" s="405"/>
      <c r="M92" s="406"/>
    </row>
    <row r="93" spans="5:13" ht="15" customHeight="1">
      <c r="E93" s="405"/>
      <c r="M93" s="406"/>
    </row>
    <row r="94" spans="5:13" ht="15" customHeight="1">
      <c r="E94" s="405"/>
      <c r="M94" s="406"/>
    </row>
    <row r="95" spans="5:13" ht="15" customHeight="1">
      <c r="E95" s="405"/>
      <c r="M95" s="406"/>
    </row>
    <row r="96" spans="5:13" ht="15" customHeight="1">
      <c r="E96" s="405"/>
      <c r="M96" s="406"/>
    </row>
    <row r="97" spans="5:13" ht="15" customHeight="1">
      <c r="E97" s="405"/>
      <c r="M97" s="406"/>
    </row>
    <row r="98" spans="5:13" ht="15" customHeight="1">
      <c r="E98" s="405"/>
    </row>
    <row r="99" spans="5:13" ht="15" customHeight="1">
      <c r="E99" s="405"/>
    </row>
    <row r="100" spans="5:13" ht="15" customHeight="1">
      <c r="E100" s="405"/>
    </row>
    <row r="101" spans="5:13" ht="15" customHeight="1">
      <c r="E101" s="405"/>
    </row>
    <row r="102" spans="5:13" ht="15" customHeight="1">
      <c r="E102" s="405"/>
    </row>
    <row r="103" spans="5:13" ht="15" customHeight="1">
      <c r="E103" s="405"/>
    </row>
    <row r="104" spans="5:13" ht="15" customHeight="1">
      <c r="E104" s="405"/>
    </row>
    <row r="105" spans="5:13" ht="15" customHeight="1">
      <c r="E105" s="405"/>
    </row>
    <row r="106" spans="5:13" ht="15" customHeight="1">
      <c r="E106" s="405"/>
    </row>
    <row r="107" spans="5:13" ht="15" customHeight="1">
      <c r="E107" s="405"/>
    </row>
    <row r="108" spans="5:13" ht="15" customHeight="1">
      <c r="E108" s="405"/>
    </row>
    <row r="109" spans="5:13" ht="15" customHeight="1">
      <c r="E109" s="405"/>
    </row>
    <row r="110" spans="5:13" ht="15" customHeight="1">
      <c r="E110" s="405"/>
    </row>
    <row r="111" spans="5:13" ht="15" customHeight="1">
      <c r="E111" s="405"/>
    </row>
    <row r="112" spans="5:13" ht="15" customHeight="1">
      <c r="E112" s="405"/>
    </row>
    <row r="113" spans="5:5" ht="15" customHeight="1">
      <c r="E113" s="405"/>
    </row>
    <row r="114" spans="5:5" ht="15" customHeight="1">
      <c r="E114" s="405"/>
    </row>
    <row r="115" spans="5:5" ht="15" customHeight="1">
      <c r="E115" s="405"/>
    </row>
    <row r="116" spans="5:5" ht="15" customHeight="1">
      <c r="E116" s="405"/>
    </row>
    <row r="117" spans="5:5" ht="15" customHeight="1">
      <c r="E117" s="405"/>
    </row>
    <row r="118" spans="5:5" ht="15" customHeight="1">
      <c r="E118" s="405"/>
    </row>
    <row r="119" spans="5:5" ht="15" customHeight="1">
      <c r="E119" s="405"/>
    </row>
    <row r="120" spans="5:5" ht="15" customHeight="1">
      <c r="E120" s="405"/>
    </row>
    <row r="121" spans="5:5" ht="15" customHeight="1">
      <c r="E121" s="405"/>
    </row>
    <row r="122" spans="5:5">
      <c r="E122" s="40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192F-D841-4B2A-9C4C-F677FF3B7951}">
  <sheetPr>
    <tabColor rgb="FF92D050"/>
  </sheetPr>
  <dimension ref="B1:AF122"/>
  <sheetViews>
    <sheetView topLeftCell="A4" zoomScale="43" zoomScaleNormal="130" zoomScaleSheetLayoutView="40" workbookViewId="0">
      <selection activeCell="AM28" sqref="AM28"/>
    </sheetView>
  </sheetViews>
  <sheetFormatPr defaultColWidth="9.140625" defaultRowHeight="12.75"/>
  <cols>
    <col min="1" max="1" width="1.7109375" style="427" customWidth="1"/>
    <col min="2" max="2" width="1.5703125" style="427" customWidth="1"/>
    <col min="3" max="3" width="10.7109375" style="427" customWidth="1"/>
    <col min="4" max="4" width="2.5703125" style="427" customWidth="1"/>
    <col min="5" max="21" width="9.140625" style="427"/>
    <col min="22" max="22" width="14.5703125" style="427" customWidth="1"/>
    <col min="23" max="23" width="3.140625" style="427" customWidth="1"/>
    <col min="24" max="27" width="9.140625" style="427"/>
    <col min="28" max="28" width="2.85546875" style="427" customWidth="1"/>
    <col min="29" max="31" width="4.7109375" style="427" customWidth="1"/>
    <col min="32" max="32" width="1.7109375" style="427" customWidth="1"/>
    <col min="33" max="16384" width="9.140625" style="427"/>
  </cols>
  <sheetData>
    <row r="1" spans="2:32" ht="13.5" thickBot="1"/>
    <row r="2" spans="2:32" ht="6" customHeight="1" thickBot="1">
      <c r="B2" s="428"/>
      <c r="C2" s="429"/>
      <c r="D2" s="429"/>
      <c r="E2" s="429"/>
      <c r="F2" s="429"/>
      <c r="G2" s="429"/>
      <c r="H2" s="429"/>
      <c r="I2" s="429"/>
      <c r="J2" s="429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  <c r="AA2" s="429"/>
      <c r="AB2" s="429"/>
      <c r="AC2" s="429"/>
      <c r="AD2" s="429"/>
      <c r="AE2" s="429"/>
      <c r="AF2" s="430"/>
    </row>
    <row r="3" spans="2:32" ht="13.5" thickBot="1">
      <c r="B3" s="431"/>
      <c r="C3" s="428"/>
      <c r="D3" s="429"/>
      <c r="E3" s="429"/>
      <c r="F3" s="429"/>
      <c r="G3" s="429"/>
      <c r="H3" s="429"/>
      <c r="I3" s="429"/>
      <c r="J3" s="429"/>
      <c r="K3" s="429"/>
      <c r="L3" s="429"/>
      <c r="M3" s="429"/>
      <c r="N3" s="429"/>
      <c r="O3" s="429"/>
      <c r="P3" s="429"/>
      <c r="Q3" s="429"/>
      <c r="R3" s="429"/>
      <c r="S3" s="429"/>
      <c r="T3" s="429"/>
      <c r="U3" s="429"/>
      <c r="V3" s="429"/>
      <c r="W3" s="429"/>
      <c r="X3" s="429"/>
      <c r="Y3" s="429"/>
      <c r="Z3" s="429"/>
      <c r="AA3" s="429"/>
      <c r="AB3" s="429"/>
      <c r="AC3" s="429"/>
      <c r="AD3" s="429"/>
      <c r="AE3" s="430"/>
      <c r="AF3" s="432"/>
    </row>
    <row r="4" spans="2:32" ht="12.75" customHeight="1" thickTop="1">
      <c r="B4" s="431"/>
      <c r="C4" s="431"/>
      <c r="D4" s="729" t="s">
        <v>1616</v>
      </c>
      <c r="E4" s="730"/>
      <c r="F4" s="730"/>
      <c r="G4" s="730"/>
      <c r="H4" s="730"/>
      <c r="I4" s="730"/>
      <c r="J4" s="730"/>
      <c r="K4" s="730"/>
      <c r="L4" s="730"/>
      <c r="M4" s="730"/>
      <c r="N4" s="730"/>
      <c r="O4" s="730"/>
      <c r="P4" s="730"/>
      <c r="Q4" s="730"/>
      <c r="R4" s="730"/>
      <c r="S4" s="730"/>
      <c r="T4" s="730"/>
      <c r="U4" s="730"/>
      <c r="V4" s="730"/>
      <c r="W4" s="730"/>
      <c r="X4" s="730"/>
      <c r="Y4" s="730"/>
      <c r="Z4" s="730"/>
      <c r="AA4" s="730"/>
      <c r="AB4" s="730"/>
      <c r="AC4" s="731"/>
      <c r="AD4" s="433"/>
      <c r="AE4" s="432"/>
      <c r="AF4" s="432"/>
    </row>
    <row r="5" spans="2:32" ht="13.5" customHeight="1" thickBot="1">
      <c r="B5" s="431"/>
      <c r="C5" s="431"/>
      <c r="D5" s="732"/>
      <c r="E5" s="733"/>
      <c r="F5" s="733"/>
      <c r="G5" s="733"/>
      <c r="H5" s="733"/>
      <c r="I5" s="733"/>
      <c r="J5" s="733"/>
      <c r="K5" s="733"/>
      <c r="L5" s="733"/>
      <c r="M5" s="733"/>
      <c r="N5" s="733"/>
      <c r="O5" s="733"/>
      <c r="P5" s="733"/>
      <c r="Q5" s="733"/>
      <c r="R5" s="733"/>
      <c r="S5" s="733"/>
      <c r="T5" s="733"/>
      <c r="U5" s="733"/>
      <c r="V5" s="733"/>
      <c r="W5" s="733"/>
      <c r="X5" s="733"/>
      <c r="Y5" s="733"/>
      <c r="Z5" s="733"/>
      <c r="AA5" s="733"/>
      <c r="AB5" s="733"/>
      <c r="AC5" s="734"/>
      <c r="AD5" s="433"/>
      <c r="AE5" s="432"/>
      <c r="AF5" s="432"/>
    </row>
    <row r="6" spans="2:32" ht="12.75" customHeight="1" thickTop="1">
      <c r="B6" s="431"/>
      <c r="C6" s="431"/>
      <c r="AE6" s="432"/>
      <c r="AF6" s="432"/>
    </row>
    <row r="7" spans="2:32" ht="12.75" customHeight="1">
      <c r="B7" s="431"/>
      <c r="C7" s="431"/>
      <c r="Z7" s="434"/>
      <c r="AA7" s="434"/>
      <c r="AB7" s="434"/>
      <c r="AC7" s="435"/>
      <c r="AD7" s="435"/>
      <c r="AE7" s="432"/>
      <c r="AF7" s="432"/>
    </row>
    <row r="8" spans="2:32" ht="12.75" customHeight="1">
      <c r="B8" s="431"/>
      <c r="C8" s="431"/>
      <c r="Z8" s="434"/>
      <c r="AA8" s="434"/>
      <c r="AB8" s="434"/>
      <c r="AC8" s="435"/>
      <c r="AD8" s="435"/>
      <c r="AE8" s="432"/>
      <c r="AF8" s="432"/>
    </row>
    <row r="9" spans="2:32" ht="12.75" customHeight="1">
      <c r="B9" s="431"/>
      <c r="C9" s="431"/>
      <c r="AE9" s="432"/>
      <c r="AF9" s="432"/>
    </row>
    <row r="10" spans="2:32" ht="12.75" customHeight="1">
      <c r="B10" s="431"/>
      <c r="C10" s="431"/>
      <c r="AE10" s="432"/>
      <c r="AF10" s="432"/>
    </row>
    <row r="11" spans="2:32">
      <c r="B11" s="431"/>
      <c r="C11" s="431"/>
      <c r="AE11" s="432"/>
      <c r="AF11" s="432"/>
    </row>
    <row r="12" spans="2:32">
      <c r="B12" s="431"/>
      <c r="C12" s="431"/>
      <c r="AE12" s="432"/>
      <c r="AF12" s="432"/>
    </row>
    <row r="13" spans="2:32">
      <c r="B13" s="431"/>
      <c r="C13" s="431"/>
      <c r="AE13" s="432"/>
      <c r="AF13" s="432"/>
    </row>
    <row r="14" spans="2:32">
      <c r="B14" s="431"/>
      <c r="C14" s="431"/>
      <c r="AE14" s="432"/>
      <c r="AF14" s="432"/>
    </row>
    <row r="15" spans="2:32">
      <c r="B15" s="431"/>
      <c r="C15" s="431"/>
      <c r="E15" s="436"/>
      <c r="AE15" s="432"/>
      <c r="AF15" s="432"/>
    </row>
    <row r="16" spans="2:32">
      <c r="B16" s="431"/>
      <c r="C16" s="431"/>
      <c r="AE16" s="432"/>
      <c r="AF16" s="432"/>
    </row>
    <row r="17" spans="2:32">
      <c r="B17" s="431"/>
      <c r="C17" s="431"/>
      <c r="AE17" s="432"/>
      <c r="AF17" s="432"/>
    </row>
    <row r="18" spans="2:32">
      <c r="B18" s="431"/>
      <c r="C18" s="431"/>
      <c r="AE18" s="432"/>
      <c r="AF18" s="432"/>
    </row>
    <row r="19" spans="2:32">
      <c r="B19" s="431"/>
      <c r="C19" s="431"/>
      <c r="AE19" s="432"/>
      <c r="AF19" s="432"/>
    </row>
    <row r="20" spans="2:32">
      <c r="B20" s="431"/>
      <c r="C20" s="431"/>
      <c r="AE20" s="432"/>
      <c r="AF20" s="432"/>
    </row>
    <row r="21" spans="2:32">
      <c r="B21" s="431"/>
      <c r="C21" s="431"/>
      <c r="AE21" s="432"/>
      <c r="AF21" s="432"/>
    </row>
    <row r="22" spans="2:32">
      <c r="B22" s="431"/>
      <c r="C22" s="431"/>
      <c r="AE22" s="432"/>
      <c r="AF22" s="432"/>
    </row>
    <row r="23" spans="2:32">
      <c r="B23" s="431"/>
      <c r="C23" s="431"/>
      <c r="AE23" s="432"/>
      <c r="AF23" s="432"/>
    </row>
    <row r="24" spans="2:32">
      <c r="B24" s="431"/>
      <c r="C24" s="431"/>
      <c r="AE24" s="432"/>
      <c r="AF24" s="432"/>
    </row>
    <row r="25" spans="2:32">
      <c r="B25" s="431"/>
      <c r="C25" s="431"/>
      <c r="AE25" s="432"/>
      <c r="AF25" s="432"/>
    </row>
    <row r="26" spans="2:32">
      <c r="B26" s="431"/>
      <c r="C26" s="431"/>
      <c r="AE26" s="432"/>
      <c r="AF26" s="432"/>
    </row>
    <row r="27" spans="2:32">
      <c r="B27" s="431"/>
      <c r="C27" s="431"/>
      <c r="AE27" s="432"/>
      <c r="AF27" s="432"/>
    </row>
    <row r="28" spans="2:32">
      <c r="B28" s="431"/>
      <c r="C28" s="431"/>
      <c r="AE28" s="432"/>
      <c r="AF28" s="432"/>
    </row>
    <row r="29" spans="2:32">
      <c r="B29" s="431"/>
      <c r="C29" s="431"/>
      <c r="AE29" s="432"/>
      <c r="AF29" s="432"/>
    </row>
    <row r="30" spans="2:32">
      <c r="B30" s="431"/>
      <c r="C30" s="431"/>
      <c r="AE30" s="432"/>
      <c r="AF30" s="432"/>
    </row>
    <row r="31" spans="2:32">
      <c r="B31" s="431"/>
      <c r="C31" s="431"/>
      <c r="AE31" s="432"/>
      <c r="AF31" s="432"/>
    </row>
    <row r="32" spans="2:32">
      <c r="B32" s="431"/>
      <c r="C32" s="431"/>
      <c r="AE32" s="432"/>
      <c r="AF32" s="432"/>
    </row>
    <row r="33" spans="2:32">
      <c r="B33" s="431"/>
      <c r="C33" s="431"/>
      <c r="AE33" s="432"/>
      <c r="AF33" s="432"/>
    </row>
    <row r="34" spans="2:32">
      <c r="B34" s="431"/>
      <c r="C34" s="431"/>
      <c r="AE34" s="432"/>
      <c r="AF34" s="432"/>
    </row>
    <row r="35" spans="2:32">
      <c r="B35" s="431"/>
      <c r="C35" s="431"/>
      <c r="AE35" s="432"/>
      <c r="AF35" s="432"/>
    </row>
    <row r="36" spans="2:32">
      <c r="B36" s="431"/>
      <c r="C36" s="431"/>
      <c r="AE36" s="432"/>
      <c r="AF36" s="432"/>
    </row>
    <row r="37" spans="2:32">
      <c r="B37" s="431"/>
      <c r="C37" s="431"/>
      <c r="AE37" s="432"/>
      <c r="AF37" s="432"/>
    </row>
    <row r="38" spans="2:32">
      <c r="B38" s="431"/>
      <c r="C38" s="431"/>
      <c r="AE38" s="432"/>
      <c r="AF38" s="432"/>
    </row>
    <row r="39" spans="2:32">
      <c r="B39" s="431"/>
      <c r="C39" s="431"/>
      <c r="AE39" s="432"/>
      <c r="AF39" s="432"/>
    </row>
    <row r="40" spans="2:32">
      <c r="B40" s="431"/>
      <c r="C40" s="431"/>
      <c r="AE40" s="432"/>
      <c r="AF40" s="432"/>
    </row>
    <row r="41" spans="2:32">
      <c r="B41" s="431"/>
      <c r="C41" s="431"/>
      <c r="AE41" s="432"/>
      <c r="AF41" s="432"/>
    </row>
    <row r="42" spans="2:32">
      <c r="B42" s="431"/>
      <c r="C42" s="431"/>
      <c r="AE42" s="432"/>
      <c r="AF42" s="432"/>
    </row>
    <row r="43" spans="2:32">
      <c r="B43" s="431"/>
      <c r="C43" s="431"/>
      <c r="AE43" s="432"/>
      <c r="AF43" s="432"/>
    </row>
    <row r="44" spans="2:32">
      <c r="B44" s="431"/>
      <c r="C44" s="431"/>
      <c r="AE44" s="432"/>
      <c r="AF44" s="432"/>
    </row>
    <row r="45" spans="2:32">
      <c r="B45" s="431"/>
      <c r="C45" s="431"/>
      <c r="AE45" s="432"/>
      <c r="AF45" s="432"/>
    </row>
    <row r="46" spans="2:32">
      <c r="B46" s="431"/>
      <c r="C46" s="431"/>
      <c r="AE46" s="432"/>
      <c r="AF46" s="432"/>
    </row>
    <row r="47" spans="2:32">
      <c r="B47" s="431"/>
      <c r="C47" s="431"/>
      <c r="AE47" s="432"/>
      <c r="AF47" s="432"/>
    </row>
    <row r="48" spans="2:32">
      <c r="B48" s="431"/>
      <c r="C48" s="431"/>
      <c r="AE48" s="432"/>
      <c r="AF48" s="432"/>
    </row>
    <row r="49" spans="2:32">
      <c r="B49" s="431"/>
      <c r="C49" s="431"/>
      <c r="AE49" s="432"/>
      <c r="AF49" s="432"/>
    </row>
    <row r="50" spans="2:32">
      <c r="B50" s="431"/>
      <c r="C50" s="431"/>
      <c r="AE50" s="432"/>
      <c r="AF50" s="432"/>
    </row>
    <row r="51" spans="2:32">
      <c r="B51" s="431"/>
      <c r="C51" s="431"/>
      <c r="AE51" s="432"/>
      <c r="AF51" s="432"/>
    </row>
    <row r="52" spans="2:32">
      <c r="B52" s="431"/>
      <c r="C52" s="431"/>
      <c r="AE52" s="432"/>
      <c r="AF52" s="432"/>
    </row>
    <row r="53" spans="2:32">
      <c r="B53" s="431"/>
      <c r="C53" s="431"/>
      <c r="AE53" s="432"/>
      <c r="AF53" s="432"/>
    </row>
    <row r="54" spans="2:32">
      <c r="B54" s="431"/>
      <c r="C54" s="431"/>
      <c r="AE54" s="432"/>
      <c r="AF54" s="432"/>
    </row>
    <row r="55" spans="2:32">
      <c r="B55" s="431"/>
      <c r="C55" s="431"/>
      <c r="AE55" s="432"/>
      <c r="AF55" s="432"/>
    </row>
    <row r="56" spans="2:32">
      <c r="B56" s="431"/>
      <c r="C56" s="431"/>
      <c r="AE56" s="432"/>
      <c r="AF56" s="432"/>
    </row>
    <row r="57" spans="2:32">
      <c r="B57" s="431"/>
      <c r="C57" s="431"/>
      <c r="S57" s="437"/>
      <c r="T57" s="437"/>
      <c r="U57" s="437"/>
      <c r="V57" s="438"/>
      <c r="W57" s="438"/>
      <c r="X57" s="438"/>
      <c r="Y57" s="438"/>
      <c r="Z57" s="438"/>
      <c r="AA57" s="438"/>
      <c r="AB57" s="438"/>
      <c r="AC57" s="438"/>
      <c r="AD57" s="438"/>
      <c r="AE57" s="439"/>
      <c r="AF57" s="432"/>
    </row>
    <row r="58" spans="2:32">
      <c r="B58" s="431"/>
      <c r="C58" s="431"/>
      <c r="S58" s="440"/>
      <c r="T58" s="437"/>
      <c r="U58" s="437"/>
      <c r="V58" s="438"/>
      <c r="W58" s="441"/>
      <c r="X58" s="438"/>
      <c r="Y58" s="438"/>
      <c r="Z58" s="438"/>
      <c r="AA58" s="438"/>
      <c r="AB58" s="441"/>
      <c r="AC58" s="441"/>
      <c r="AD58" s="441"/>
      <c r="AE58" s="442"/>
      <c r="AF58" s="432"/>
    </row>
    <row r="59" spans="2:32">
      <c r="B59" s="431"/>
      <c r="C59" s="431"/>
      <c r="V59" s="438"/>
      <c r="W59" s="441"/>
      <c r="X59" s="438"/>
      <c r="Y59" s="438"/>
      <c r="Z59" s="438"/>
      <c r="AA59" s="438"/>
      <c r="AB59" s="441"/>
      <c r="AC59" s="438"/>
      <c r="AD59" s="438"/>
      <c r="AE59" s="439"/>
      <c r="AF59" s="432"/>
    </row>
    <row r="60" spans="2:32">
      <c r="B60" s="431"/>
      <c r="C60" s="431"/>
      <c r="V60" s="438"/>
      <c r="W60" s="441"/>
      <c r="X60" s="438"/>
      <c r="Y60" s="438"/>
      <c r="Z60" s="438"/>
      <c r="AA60" s="438"/>
      <c r="AB60" s="438"/>
      <c r="AC60" s="438"/>
      <c r="AD60" s="438"/>
      <c r="AE60" s="439"/>
      <c r="AF60" s="432"/>
    </row>
    <row r="61" spans="2:32">
      <c r="B61" s="431"/>
      <c r="C61" s="431"/>
      <c r="V61" s="443"/>
      <c r="W61" s="443"/>
      <c r="X61" s="443"/>
      <c r="Y61" s="443"/>
      <c r="Z61" s="443"/>
      <c r="AA61" s="443"/>
      <c r="AB61" s="443"/>
      <c r="AC61" s="443"/>
      <c r="AD61" s="443"/>
      <c r="AE61" s="444"/>
      <c r="AF61" s="432"/>
    </row>
    <row r="62" spans="2:32">
      <c r="B62" s="431"/>
      <c r="C62" s="431"/>
      <c r="V62" s="438"/>
      <c r="W62" s="438"/>
      <c r="X62" s="438"/>
      <c r="Y62" s="438"/>
      <c r="Z62" s="438"/>
      <c r="AA62" s="438"/>
      <c r="AB62" s="438"/>
      <c r="AC62" s="438"/>
      <c r="AD62" s="438"/>
      <c r="AE62" s="439"/>
      <c r="AF62" s="432"/>
    </row>
    <row r="63" spans="2:32">
      <c r="B63" s="431"/>
      <c r="C63" s="431"/>
      <c r="V63" s="438"/>
      <c r="W63" s="441"/>
      <c r="X63" s="438"/>
      <c r="Y63" s="438"/>
      <c r="Z63" s="438"/>
      <c r="AA63" s="438"/>
      <c r="AB63" s="438"/>
      <c r="AC63" s="438"/>
      <c r="AD63" s="438"/>
      <c r="AE63" s="439"/>
      <c r="AF63" s="432"/>
    </row>
    <row r="64" spans="2:32">
      <c r="B64" s="431"/>
      <c r="C64" s="431"/>
      <c r="V64" s="438"/>
      <c r="W64" s="441"/>
      <c r="X64" s="438"/>
      <c r="Y64" s="438"/>
      <c r="Z64" s="438"/>
      <c r="AA64" s="438"/>
      <c r="AB64" s="438"/>
      <c r="AC64" s="438"/>
      <c r="AD64" s="438"/>
      <c r="AE64" s="439"/>
      <c r="AF64" s="432"/>
    </row>
    <row r="65" spans="2:32">
      <c r="B65" s="431"/>
      <c r="C65" s="431"/>
      <c r="V65" s="438"/>
      <c r="W65" s="441"/>
      <c r="X65" s="438"/>
      <c r="Y65" s="438"/>
      <c r="Z65" s="438"/>
      <c r="AA65" s="438"/>
      <c r="AB65" s="438"/>
      <c r="AC65" s="438"/>
      <c r="AD65" s="438"/>
      <c r="AE65" s="439"/>
      <c r="AF65" s="432"/>
    </row>
    <row r="66" spans="2:32">
      <c r="B66" s="431"/>
      <c r="C66" s="431"/>
      <c r="V66" s="438"/>
      <c r="W66" s="441"/>
      <c r="X66" s="438"/>
      <c r="Y66" s="438"/>
      <c r="Z66" s="438"/>
      <c r="AA66" s="438"/>
      <c r="AB66" s="438"/>
      <c r="AC66" s="438"/>
      <c r="AD66" s="438"/>
      <c r="AE66" s="439"/>
      <c r="AF66" s="432"/>
    </row>
    <row r="67" spans="2:32" ht="13.5" thickBot="1">
      <c r="B67" s="431"/>
      <c r="C67" s="445"/>
      <c r="D67" s="446"/>
      <c r="E67" s="446"/>
      <c r="F67" s="446"/>
      <c r="G67" s="446"/>
      <c r="H67" s="446"/>
      <c r="I67" s="446"/>
      <c r="J67" s="446"/>
      <c r="K67" s="446"/>
      <c r="L67" s="446"/>
      <c r="M67" s="446"/>
      <c r="N67" s="446"/>
      <c r="O67" s="446"/>
      <c r="P67" s="446"/>
      <c r="Q67" s="446"/>
      <c r="R67" s="446"/>
      <c r="S67" s="446"/>
      <c r="T67" s="446"/>
      <c r="U67" s="446"/>
      <c r="V67" s="447"/>
      <c r="W67" s="448"/>
      <c r="X67" s="447"/>
      <c r="Y67" s="447"/>
      <c r="Z67" s="447"/>
      <c r="AA67" s="447"/>
      <c r="AB67" s="447"/>
      <c r="AC67" s="447"/>
      <c r="AD67" s="447"/>
      <c r="AE67" s="449"/>
      <c r="AF67" s="432"/>
    </row>
    <row r="68" spans="2:32" ht="6" customHeight="1" thickBot="1">
      <c r="B68" s="445"/>
      <c r="C68" s="446"/>
      <c r="D68" s="446"/>
      <c r="E68" s="446"/>
      <c r="F68" s="446"/>
      <c r="G68" s="446"/>
      <c r="H68" s="446"/>
      <c r="I68" s="446"/>
      <c r="J68" s="446"/>
      <c r="K68" s="446"/>
      <c r="L68" s="446"/>
      <c r="M68" s="446"/>
      <c r="N68" s="446"/>
      <c r="O68" s="446"/>
      <c r="P68" s="446"/>
      <c r="Q68" s="446"/>
      <c r="R68" s="446"/>
      <c r="S68" s="446"/>
      <c r="T68" s="446"/>
      <c r="U68" s="446"/>
      <c r="V68" s="446"/>
      <c r="W68" s="446"/>
      <c r="X68" s="446"/>
      <c r="Y68" s="446"/>
      <c r="Z68" s="446"/>
      <c r="AA68" s="446"/>
      <c r="AB68" s="446"/>
      <c r="AC68" s="446"/>
      <c r="AD68" s="446"/>
      <c r="AE68" s="446"/>
      <c r="AF68" s="450"/>
    </row>
    <row r="75" spans="2:32">
      <c r="N75" s="451"/>
    </row>
    <row r="76" spans="2:32" ht="15" customHeight="1">
      <c r="F76" s="452"/>
      <c r="N76" s="451"/>
    </row>
    <row r="77" spans="2:32" ht="15" customHeight="1">
      <c r="F77" s="452"/>
      <c r="N77" s="451"/>
    </row>
    <row r="78" spans="2:32" ht="15" customHeight="1">
      <c r="F78" s="452"/>
      <c r="N78" s="451"/>
    </row>
    <row r="79" spans="2:32" ht="15" customHeight="1">
      <c r="F79" s="452"/>
      <c r="N79" s="451"/>
    </row>
    <row r="80" spans="2:32" ht="15" customHeight="1">
      <c r="F80" s="452"/>
      <c r="N80" s="451"/>
    </row>
    <row r="81" spans="6:14" ht="15" customHeight="1">
      <c r="F81" s="452"/>
      <c r="N81" s="451"/>
    </row>
    <row r="82" spans="6:14" ht="15" customHeight="1">
      <c r="F82" s="452"/>
      <c r="N82" s="451"/>
    </row>
    <row r="83" spans="6:14" ht="15" customHeight="1">
      <c r="F83" s="452"/>
      <c r="N83" s="451"/>
    </row>
    <row r="84" spans="6:14" ht="15" customHeight="1">
      <c r="F84" s="452"/>
      <c r="N84" s="451"/>
    </row>
    <row r="85" spans="6:14" ht="15" customHeight="1">
      <c r="F85" s="452"/>
      <c r="N85" s="451"/>
    </row>
    <row r="86" spans="6:14" ht="15" customHeight="1">
      <c r="F86" s="452"/>
      <c r="N86" s="451"/>
    </row>
    <row r="87" spans="6:14" ht="15" customHeight="1">
      <c r="F87" s="452"/>
      <c r="N87" s="451"/>
    </row>
    <row r="88" spans="6:14" ht="15" customHeight="1">
      <c r="F88" s="452"/>
      <c r="N88" s="451"/>
    </row>
    <row r="89" spans="6:14" ht="15" customHeight="1">
      <c r="F89" s="452"/>
      <c r="N89" s="451"/>
    </row>
    <row r="90" spans="6:14" ht="15" customHeight="1">
      <c r="F90" s="452"/>
      <c r="N90" s="451"/>
    </row>
    <row r="91" spans="6:14" ht="15" customHeight="1">
      <c r="F91" s="452"/>
      <c r="N91" s="451"/>
    </row>
    <row r="92" spans="6:14" ht="15" customHeight="1">
      <c r="F92" s="452"/>
      <c r="N92" s="451"/>
    </row>
    <row r="93" spans="6:14" ht="15" customHeight="1">
      <c r="F93" s="452"/>
      <c r="N93" s="451"/>
    </row>
    <row r="94" spans="6:14" ht="15" customHeight="1">
      <c r="F94" s="452"/>
      <c r="N94" s="451"/>
    </row>
    <row r="95" spans="6:14" ht="15" customHeight="1">
      <c r="F95" s="452"/>
      <c r="N95" s="451"/>
    </row>
    <row r="96" spans="6:14" ht="15" customHeight="1">
      <c r="F96" s="452"/>
      <c r="N96" s="451"/>
    </row>
    <row r="97" spans="6:14" ht="15" customHeight="1">
      <c r="F97" s="452"/>
      <c r="N97" s="451"/>
    </row>
    <row r="98" spans="6:14" ht="15" customHeight="1">
      <c r="F98" s="452"/>
    </row>
    <row r="99" spans="6:14" ht="15" customHeight="1">
      <c r="F99" s="452"/>
    </row>
    <row r="100" spans="6:14" ht="15" customHeight="1">
      <c r="F100" s="452"/>
    </row>
    <row r="101" spans="6:14" ht="15" customHeight="1">
      <c r="F101" s="452"/>
    </row>
    <row r="102" spans="6:14" ht="15" customHeight="1">
      <c r="F102" s="452"/>
    </row>
    <row r="103" spans="6:14" ht="15" customHeight="1">
      <c r="F103" s="452"/>
    </row>
    <row r="104" spans="6:14" ht="15" customHeight="1">
      <c r="F104" s="452"/>
    </row>
    <row r="105" spans="6:14" ht="15" customHeight="1">
      <c r="F105" s="452"/>
    </row>
    <row r="106" spans="6:14" ht="15" customHeight="1">
      <c r="F106" s="452"/>
    </row>
    <row r="107" spans="6:14" ht="15" customHeight="1">
      <c r="F107" s="452"/>
    </row>
    <row r="108" spans="6:14" ht="15" customHeight="1">
      <c r="F108" s="452"/>
    </row>
    <row r="109" spans="6:14" ht="15" customHeight="1">
      <c r="F109" s="452"/>
    </row>
    <row r="110" spans="6:14" ht="15" customHeight="1">
      <c r="F110" s="452"/>
    </row>
    <row r="111" spans="6:14" ht="15" customHeight="1">
      <c r="F111" s="452"/>
    </row>
    <row r="112" spans="6:14" ht="15" customHeight="1">
      <c r="F112" s="452"/>
    </row>
    <row r="113" spans="6:6" ht="15" customHeight="1">
      <c r="F113" s="452"/>
    </row>
    <row r="114" spans="6:6" ht="15" customHeight="1">
      <c r="F114" s="452"/>
    </row>
    <row r="115" spans="6:6" ht="15" customHeight="1">
      <c r="F115" s="452"/>
    </row>
    <row r="116" spans="6:6" ht="15" customHeight="1">
      <c r="F116" s="452"/>
    </row>
    <row r="117" spans="6:6" ht="15" customHeight="1">
      <c r="F117" s="452"/>
    </row>
    <row r="118" spans="6:6" ht="15" customHeight="1">
      <c r="F118" s="452"/>
    </row>
    <row r="119" spans="6:6" ht="15" customHeight="1">
      <c r="F119" s="452"/>
    </row>
    <row r="120" spans="6:6" ht="15" customHeight="1">
      <c r="F120" s="452"/>
    </row>
    <row r="121" spans="6:6" ht="15" customHeight="1">
      <c r="F121" s="452"/>
    </row>
    <row r="122" spans="6:6">
      <c r="F122" s="452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2">
        <v>1</v>
      </c>
    </row>
    <row r="2" spans="1:11" ht="48" customHeight="1">
      <c r="A2" s="382">
        <v>3</v>
      </c>
    </row>
    <row r="4" spans="1:11" ht="48" customHeight="1">
      <c r="C4" s="382">
        <v>1</v>
      </c>
    </row>
    <row r="5" spans="1:11" ht="48" customHeight="1">
      <c r="C5" s="382">
        <v>3</v>
      </c>
    </row>
    <row r="7" spans="1:11" ht="48" customHeight="1">
      <c r="E7" s="382">
        <v>1</v>
      </c>
    </row>
    <row r="8" spans="1:11" ht="48" customHeight="1">
      <c r="E8" s="382">
        <v>3</v>
      </c>
    </row>
    <row r="10" spans="1:11" ht="48" customHeight="1">
      <c r="G10" s="382">
        <v>3</v>
      </c>
    </row>
    <row r="11" spans="1:11" ht="48" customHeight="1">
      <c r="G11" s="382">
        <v>1</v>
      </c>
    </row>
    <row r="13" spans="1:11" ht="48" customHeight="1">
      <c r="I13" s="382">
        <v>3</v>
      </c>
    </row>
    <row r="14" spans="1:11" ht="48" customHeight="1">
      <c r="I14" s="382">
        <v>1</v>
      </c>
    </row>
    <row r="16" spans="1:11" ht="48" customHeight="1">
      <c r="K16" s="382">
        <v>3</v>
      </c>
    </row>
    <row r="17" spans="11:21" ht="48" customHeight="1">
      <c r="K17" s="382">
        <v>1</v>
      </c>
    </row>
    <row r="19" spans="11:21" ht="48" customHeight="1">
      <c r="M19" s="382">
        <v>3</v>
      </c>
    </row>
    <row r="20" spans="11:21" ht="48" customHeight="1">
      <c r="M20" s="382">
        <v>1</v>
      </c>
    </row>
    <row r="22" spans="11:21" ht="48" customHeight="1">
      <c r="O22" s="382">
        <v>3</v>
      </c>
    </row>
    <row r="23" spans="11:21" ht="48" customHeight="1">
      <c r="O23" s="382">
        <v>1</v>
      </c>
    </row>
    <row r="25" spans="11:21" ht="57" customHeight="1">
      <c r="Q25" s="382">
        <v>3</v>
      </c>
    </row>
    <row r="26" spans="11:21" ht="57" customHeight="1">
      <c r="Q26" s="382">
        <v>1</v>
      </c>
    </row>
    <row r="28" spans="11:21" ht="57" customHeight="1">
      <c r="S28" s="382">
        <v>3</v>
      </c>
    </row>
    <row r="29" spans="11:21" ht="57" customHeight="1">
      <c r="S29" s="382">
        <v>1</v>
      </c>
    </row>
    <row r="31" spans="11:21" ht="57" customHeight="1">
      <c r="U31" s="382">
        <v>3</v>
      </c>
    </row>
    <row r="32" spans="11:21" ht="57" customHeight="1">
      <c r="U32" s="38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HARGA SATUAN</vt:lpstr>
      <vt:lpstr>REKAP MATERIAL</vt:lpstr>
      <vt:lpstr>REKAP MDU</vt:lpstr>
      <vt:lpstr>REKAP TIANG</vt:lpstr>
      <vt:lpstr>DATA</vt:lpstr>
      <vt:lpstr>KKF</vt:lpstr>
      <vt:lpstr>KKO</vt:lpstr>
      <vt:lpstr>Sheet1</vt:lpstr>
      <vt:lpstr>RAB</vt:lpstr>
      <vt:lpstr>GAMBAR 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Eka Yoga Abimanyu</cp:lastModifiedBy>
  <cp:lastPrinted>2022-11-14T07:36:12Z</cp:lastPrinted>
  <dcterms:created xsi:type="dcterms:W3CDTF">2011-02-06T11:57:38Z</dcterms:created>
  <dcterms:modified xsi:type="dcterms:W3CDTF">2023-07-20T04:58:05Z</dcterms:modified>
</cp:coreProperties>
</file>