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5.xml" ContentType="application/vnd.openxmlformats-officedocument.spreadsheetml.comments+xml"/>
  <Override PartName="/xl/drawings/drawing9.xml" ContentType="application/vnd.openxmlformats-officedocument.drawing+xml"/>
  <Override PartName="/xl/comments6.xml" ContentType="application/vnd.openxmlformats-officedocument.spreadsheetml.comments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23C37DAD-F245-4F70-8A40-B029CF9F70B7}" xr6:coauthVersionLast="47" xr6:coauthVersionMax="47" xr10:uidLastSave="{00000000-0000-0000-0000-000000000000}"/>
  <bookViews>
    <workbookView xWindow="-120" yWindow="-120" windowWidth="29040" windowHeight="15840" tabRatio="859" activeTab="9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GAMBAR" sheetId="68" r:id="rId8"/>
    <sheet name="KKF" sheetId="54" r:id="rId9"/>
    <sheet name="RAB" sheetId="11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</externalReferences>
  <definedNames>
    <definedName name="\A" localSheetId="6">#REF!</definedName>
    <definedName name="\A" localSheetId="8">#REF!</definedName>
    <definedName name="\A" localSheetId="5">#REF!</definedName>
    <definedName name="\A">#REF!</definedName>
    <definedName name="\B" localSheetId="6">#REF!</definedName>
    <definedName name="\B" localSheetId="8">#REF!</definedName>
    <definedName name="\B">#REF!</definedName>
    <definedName name="\C" localSheetId="6">#REF!</definedName>
    <definedName name="\C" localSheetId="8">#REF!</definedName>
    <definedName name="\C">#REF!</definedName>
    <definedName name="\D" localSheetId="6">#REF!</definedName>
    <definedName name="\D" localSheetId="7">#REF!</definedName>
    <definedName name="\D" localSheetId="8">#REF!</definedName>
    <definedName name="\D">#REF!</definedName>
    <definedName name="\E" localSheetId="6">#REF!</definedName>
    <definedName name="\E" localSheetId="7">#REF!</definedName>
    <definedName name="\E" localSheetId="8">#REF!</definedName>
    <definedName name="\E">#REF!</definedName>
    <definedName name="\F" localSheetId="6">#REF!</definedName>
    <definedName name="\F" localSheetId="7">#REF!</definedName>
    <definedName name="\F" localSheetId="8">#REF!</definedName>
    <definedName name="\F">#REF!</definedName>
    <definedName name="\G" localSheetId="6">#REF!</definedName>
    <definedName name="\G" localSheetId="7">#REF!</definedName>
    <definedName name="\G" localSheetId="8">#REF!</definedName>
    <definedName name="\G">#REF!</definedName>
    <definedName name="\H" localSheetId="6">#REF!</definedName>
    <definedName name="\H" localSheetId="7">#REF!</definedName>
    <definedName name="\H" localSheetId="8">#REF!</definedName>
    <definedName name="\H">#REF!</definedName>
    <definedName name="\I" localSheetId="6">#REF!</definedName>
    <definedName name="\I" localSheetId="7">#REF!</definedName>
    <definedName name="\I" localSheetId="8">#REF!</definedName>
    <definedName name="\I">#REF!</definedName>
    <definedName name="\J" localSheetId="6">#REF!</definedName>
    <definedName name="\J" localSheetId="7">#REF!</definedName>
    <definedName name="\J" localSheetId="8">#REF!</definedName>
    <definedName name="\J">#REF!</definedName>
    <definedName name="\K" localSheetId="6">#REF!</definedName>
    <definedName name="\K" localSheetId="7">#REF!</definedName>
    <definedName name="\K" localSheetId="8">#REF!</definedName>
    <definedName name="\K">#REF!</definedName>
    <definedName name="\L" localSheetId="6">#REF!</definedName>
    <definedName name="\L" localSheetId="7">#REF!</definedName>
    <definedName name="\L" localSheetId="8">#REF!</definedName>
    <definedName name="\L">#REF!</definedName>
    <definedName name="\LX1" localSheetId="6">#REF!</definedName>
    <definedName name="\LX1" localSheetId="7">#REF!</definedName>
    <definedName name="\LX1" localSheetId="8">#REF!</definedName>
    <definedName name="\LX1">#REF!</definedName>
    <definedName name="\M" localSheetId="6">#REF!</definedName>
    <definedName name="\M" localSheetId="7">#REF!</definedName>
    <definedName name="\M" localSheetId="8">#REF!</definedName>
    <definedName name="\M">#REF!</definedName>
    <definedName name="\P" localSheetId="6">#REF!</definedName>
    <definedName name="\P" localSheetId="7">#REF!</definedName>
    <definedName name="\P" localSheetId="8">#REF!</definedName>
    <definedName name="\P">#REF!</definedName>
    <definedName name="\Q" localSheetId="6">#REF!</definedName>
    <definedName name="\Q" localSheetId="7">#REF!</definedName>
    <definedName name="\Q" localSheetId="8">#REF!</definedName>
    <definedName name="\Q">#REF!</definedName>
    <definedName name="\R" localSheetId="6">#REF!</definedName>
    <definedName name="\R" localSheetId="7">#REF!</definedName>
    <definedName name="\R" localSheetId="8">#REF!</definedName>
    <definedName name="\R">#REF!</definedName>
    <definedName name="\S" localSheetId="6">#REF!</definedName>
    <definedName name="\S" localSheetId="7">#REF!</definedName>
    <definedName name="\S" localSheetId="8">#REF!</definedName>
    <definedName name="\S">#REF!</definedName>
    <definedName name="\T" localSheetId="6">#REF!</definedName>
    <definedName name="\T" localSheetId="7">#REF!</definedName>
    <definedName name="\T" localSheetId="8">#REF!</definedName>
    <definedName name="\T">#REF!</definedName>
    <definedName name="\W" localSheetId="6">#REF!</definedName>
    <definedName name="\W" localSheetId="7">#REF!</definedName>
    <definedName name="\W" localSheetId="8">#REF!</definedName>
    <definedName name="\W">#REF!</definedName>
    <definedName name="\Z" localSheetId="6">#REF!</definedName>
    <definedName name="\Z" localSheetId="7">#REF!</definedName>
    <definedName name="\Z" localSheetId="8">#REF!</definedName>
    <definedName name="\Z">#REF!</definedName>
    <definedName name="_" localSheetId="6">#REF!</definedName>
    <definedName name="_" localSheetId="7">#REF!</definedName>
    <definedName name="_" localSheetId="8">#REF!</definedName>
    <definedName name="_">#REF!</definedName>
    <definedName name="____\A" localSheetId="6">#REF!</definedName>
    <definedName name="____\A" localSheetId="8">#REF!</definedName>
    <definedName name="____\A">#REF!</definedName>
    <definedName name="____\B" localSheetId="6">#REF!</definedName>
    <definedName name="____\B" localSheetId="8">#REF!</definedName>
    <definedName name="____\B">#REF!</definedName>
    <definedName name="____\C" localSheetId="6">#REF!</definedName>
    <definedName name="____\C" localSheetId="8">#REF!</definedName>
    <definedName name="____\C">#REF!</definedName>
    <definedName name="____\D" localSheetId="6">#REF!</definedName>
    <definedName name="____\D" localSheetId="8">#REF!</definedName>
    <definedName name="____\D">#REF!</definedName>
    <definedName name="____\E" localSheetId="6">#REF!</definedName>
    <definedName name="____\E" localSheetId="8">#REF!</definedName>
    <definedName name="____\E">#REF!</definedName>
    <definedName name="____\F" localSheetId="6">#REF!</definedName>
    <definedName name="____\F" localSheetId="8">#REF!</definedName>
    <definedName name="____\F">#REF!</definedName>
    <definedName name="____\G" localSheetId="6">#REF!</definedName>
    <definedName name="____\G" localSheetId="8">#REF!</definedName>
    <definedName name="____\G">#REF!</definedName>
    <definedName name="____\H" localSheetId="6">#REF!</definedName>
    <definedName name="____\H" localSheetId="8">#REF!</definedName>
    <definedName name="____\H">#REF!</definedName>
    <definedName name="____\I" localSheetId="6">#REF!</definedName>
    <definedName name="____\I" localSheetId="8">#REF!</definedName>
    <definedName name="____\I">#REF!</definedName>
    <definedName name="____\J" localSheetId="6">#REF!</definedName>
    <definedName name="____\J" localSheetId="8">#REF!</definedName>
    <definedName name="____\J">#REF!</definedName>
    <definedName name="____\K" localSheetId="6">#REF!</definedName>
    <definedName name="____\K" localSheetId="8">#REF!</definedName>
    <definedName name="____\K">#REF!</definedName>
    <definedName name="____\L" localSheetId="6">#REF!</definedName>
    <definedName name="____\L" localSheetId="8">#REF!</definedName>
    <definedName name="____\L">#REF!</definedName>
    <definedName name="____\LX1" localSheetId="6">#REF!</definedName>
    <definedName name="____\LX1" localSheetId="8">#REF!</definedName>
    <definedName name="____\LX1">#REF!</definedName>
    <definedName name="____\M" localSheetId="6">#REF!</definedName>
    <definedName name="____\M" localSheetId="8">#REF!</definedName>
    <definedName name="____\M">#REF!</definedName>
    <definedName name="____\P" localSheetId="6">#REF!</definedName>
    <definedName name="____\P" localSheetId="8">#REF!</definedName>
    <definedName name="____\P">#REF!</definedName>
    <definedName name="____\Q" localSheetId="6">#REF!</definedName>
    <definedName name="____\Q" localSheetId="8">#REF!</definedName>
    <definedName name="____\Q">#REF!</definedName>
    <definedName name="____\R" localSheetId="6">#REF!</definedName>
    <definedName name="____\R" localSheetId="8">#REF!</definedName>
    <definedName name="____\R">#REF!</definedName>
    <definedName name="____\S" localSheetId="6">#REF!</definedName>
    <definedName name="____\S" localSheetId="8">#REF!</definedName>
    <definedName name="____\S">#REF!</definedName>
    <definedName name="____\T" localSheetId="6">#REF!</definedName>
    <definedName name="____\T" localSheetId="8">#REF!</definedName>
    <definedName name="____\T">#REF!</definedName>
    <definedName name="____\W" localSheetId="6">#REF!</definedName>
    <definedName name="____\W" localSheetId="8">#REF!</definedName>
    <definedName name="____\W">#REF!</definedName>
    <definedName name="____\Z" localSheetId="6">#REF!</definedName>
    <definedName name="____\Z" localSheetId="8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8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8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8">[2]prod03!#REF!</definedName>
    <definedName name="____DIL1">[2]prod03!#REF!</definedName>
    <definedName name="____END1" localSheetId="6">[2]prod03!#REF!</definedName>
    <definedName name="____END1" localSheetId="8">[2]prod03!#REF!</definedName>
    <definedName name="____END1">[2]prod03!#REF!</definedName>
    <definedName name="____KUP1" localSheetId="6">[2]prod03!#REF!</definedName>
    <definedName name="____KUP1" localSheetId="8">[2]prod03!#REF!</definedName>
    <definedName name="____KUP1">[2]prod03!#REF!</definedName>
    <definedName name="____MAT1" localSheetId="6">[2]prod03!#REF!</definedName>
    <definedName name="____MAT1" localSheetId="8">[2]prod03!#REF!</definedName>
    <definedName name="____MAT1">[2]prod03!#REF!</definedName>
    <definedName name="____SIN1" localSheetId="6">[2]prod03!#REF!</definedName>
    <definedName name="____SIN1" localSheetId="8">[2]prod03!#REF!</definedName>
    <definedName name="____SIN1">[2]prod03!#REF!</definedName>
    <definedName name="____SUM1" localSheetId="6">[2]prod03!#REF!</definedName>
    <definedName name="____SUM1" localSheetId="8">[2]prod03!#REF!</definedName>
    <definedName name="____SUM1">[2]prod03!#REF!</definedName>
    <definedName name="____WAI1" localSheetId="6">[2]prod03!#REF!</definedName>
    <definedName name="____WAI1" localSheetId="8">[2]prod03!#REF!</definedName>
    <definedName name="____WAI1">[2]prod03!#REF!</definedName>
    <definedName name="____WIL1" localSheetId="6">[2]prod03!#REF!</definedName>
    <definedName name="____WIL1" localSheetId="8">[2]prod03!#REF!</definedName>
    <definedName name="____WIL1">[2]prod03!#REF!</definedName>
    <definedName name="___BIM1" localSheetId="6">[2]prod03!#REF!</definedName>
    <definedName name="___BIM1" localSheetId="8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8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8">[2]prod03!#REF!</definedName>
    <definedName name="___DIL1">[2]prod03!#REF!</definedName>
    <definedName name="___END1" localSheetId="6">[2]prod03!#REF!</definedName>
    <definedName name="___END1" localSheetId="8">[2]prod03!#REF!</definedName>
    <definedName name="___END1">[2]prod03!#REF!</definedName>
    <definedName name="___KUP1" localSheetId="6">[2]prod03!#REF!</definedName>
    <definedName name="___KUP1" localSheetId="8">[2]prod03!#REF!</definedName>
    <definedName name="___KUP1">[2]prod03!#REF!</definedName>
    <definedName name="___MAT1" localSheetId="6">[2]prod03!#REF!</definedName>
    <definedName name="___MAT1" localSheetId="8">[2]prod03!#REF!</definedName>
    <definedName name="___MAT1">[2]prod03!#REF!</definedName>
    <definedName name="___MEI92" localSheetId="6">#REF!</definedName>
    <definedName name="___MEI92" localSheetId="8">#REF!</definedName>
    <definedName name="___MEI92" localSheetId="5">#REF!</definedName>
    <definedName name="___MEI92">#REF!</definedName>
    <definedName name="___SIN1" localSheetId="6">[2]prod03!#REF!</definedName>
    <definedName name="___SIN1" localSheetId="8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8">[2]prod03!#REF!</definedName>
    <definedName name="___SUM1">[2]prod03!#REF!</definedName>
    <definedName name="___WAI1" localSheetId="6">[2]prod03!#REF!</definedName>
    <definedName name="___WAI1" localSheetId="8">[2]prod03!#REF!</definedName>
    <definedName name="___WAI1">[2]prod03!#REF!</definedName>
    <definedName name="___WIL1" localSheetId="6">[2]prod03!#REF!</definedName>
    <definedName name="___WIL1" localSheetId="8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7" hidden="1">[6]DExp.Lmb!#REF!</definedName>
    <definedName name="__123Graph_A" localSheetId="8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8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7" hidden="1">[6]DExp.Lmb!#REF!</definedName>
    <definedName name="__123Graph_B" localSheetId="8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7" hidden="1">[9]PkRp!#REF!</definedName>
    <definedName name="__123Graph_D" localSheetId="8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7" hidden="1">[6]DExp.Lmb!#REF!</definedName>
    <definedName name="__123Graph_X" localSheetId="8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8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8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8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8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8">[2]prod03!#REF!</definedName>
    <definedName name="__DIL1">[2]prod03!#REF!</definedName>
    <definedName name="__END1" localSheetId="6">[2]prod03!#REF!</definedName>
    <definedName name="__END1" localSheetId="8">[2]prod03!#REF!</definedName>
    <definedName name="__END1">[2]prod03!#REF!</definedName>
    <definedName name="__KUP1" localSheetId="6">[2]prod03!#REF!</definedName>
    <definedName name="__KUP1" localSheetId="8">[2]prod03!#REF!</definedName>
    <definedName name="__KUP1">[2]prod03!#REF!</definedName>
    <definedName name="__MAT1" localSheetId="6">[2]prod03!#REF!</definedName>
    <definedName name="__MAT1" localSheetId="8">[2]prod03!#REF!</definedName>
    <definedName name="__MAT1">[2]prod03!#REF!</definedName>
    <definedName name="__mat2" localSheetId="6">#REF!</definedName>
    <definedName name="__mat2" localSheetId="8">#REF!</definedName>
    <definedName name="__mat2" localSheetId="5">#REF!</definedName>
    <definedName name="__mat2">#REF!</definedName>
    <definedName name="__MEI92" localSheetId="6">#REF!</definedName>
    <definedName name="__MEI92" localSheetId="8">#REF!</definedName>
    <definedName name="__MEI92">#REF!</definedName>
    <definedName name="__SIN1" localSheetId="6">[2]prod03!#REF!</definedName>
    <definedName name="__SIN1" localSheetId="8">[2]prod03!#REF!</definedName>
    <definedName name="__SIN1">[2]prod03!#REF!</definedName>
    <definedName name="__SUM1" localSheetId="6">[2]prod03!#REF!</definedName>
    <definedName name="__SUM1" localSheetId="8">[2]prod03!#REF!</definedName>
    <definedName name="__SUM1">[2]prod03!#REF!</definedName>
    <definedName name="__TGL1" localSheetId="6">#REF!</definedName>
    <definedName name="__TGL1" localSheetId="8">#REF!</definedName>
    <definedName name="__TGL1" localSheetId="5">#REF!</definedName>
    <definedName name="__TGL1">#REF!</definedName>
    <definedName name="__TGL2" localSheetId="6">#REF!</definedName>
    <definedName name="__TGL2" localSheetId="8">#REF!</definedName>
    <definedName name="__TGL2">#REF!</definedName>
    <definedName name="__WAI1" localSheetId="6">[2]prod03!#REF!</definedName>
    <definedName name="__WAI1" localSheetId="8">[2]prod03!#REF!</definedName>
    <definedName name="__WAI1">[2]prod03!#REF!</definedName>
    <definedName name="__WIL1" localSheetId="6">[2]prod03!#REF!</definedName>
    <definedName name="__WIL1" localSheetId="8">[2]prod03!#REF!</definedName>
    <definedName name="__WIL1">[2]prod03!#REF!</definedName>
    <definedName name="_1" localSheetId="6">#REF!</definedName>
    <definedName name="_1" localSheetId="8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7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8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7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8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7">#REF!</definedName>
    <definedName name="_10BAHAS_DISTURB" localSheetId="8">#REF!</definedName>
    <definedName name="_10BAHAS_DISTURB">#REF!</definedName>
    <definedName name="_10GH_2_SPINDEL" localSheetId="6">#REF!</definedName>
    <definedName name="_10GH_2_SPINDEL" localSheetId="7">#REF!</definedName>
    <definedName name="_10GH_2_SPINDEL" localSheetId="8">#REF!</definedName>
    <definedName name="_10GH_2_SPINDEL">#REF!</definedName>
    <definedName name="_10INV_PERUSAHAA_2" localSheetId="6">#REF!</definedName>
    <definedName name="_10INV_PERUSAHAA_2" localSheetId="7">#REF!</definedName>
    <definedName name="_10INV_PERUSAHAA_2" localSheetId="8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8">#REF!</definedName>
    <definedName name="_11_INV_PERUSAHAAN" localSheetId="5">#REF!</definedName>
    <definedName name="_11_INV_PERUSAHAAN">#REF!</definedName>
    <definedName name="_117" localSheetId="6">#REF!</definedName>
    <definedName name="_117" localSheetId="8">#REF!</definedName>
    <definedName name="_117">#REF!</definedName>
    <definedName name="_11INV_PERUSAHAA_2" localSheetId="6">#REF!</definedName>
    <definedName name="_11INV_PERUSAHAA_2" localSheetId="7">#REF!</definedName>
    <definedName name="_11INV_PERUSAHAA_2" localSheetId="8">#REF!</definedName>
    <definedName name="_11INV_PERUSAHAA_2">#REF!</definedName>
    <definedName name="_11INV_PERUSAHAAN" localSheetId="6">#REF!</definedName>
    <definedName name="_11INV_PERUSAHAAN" localSheetId="7">#REF!</definedName>
    <definedName name="_11INV_PERUSAHAAN" localSheetId="8">#REF!</definedName>
    <definedName name="_11INV_PERUSAHAAN">#REF!</definedName>
    <definedName name="_12__123Graph_LBL_ACHART_2" localSheetId="7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7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8">#REF!</definedName>
    <definedName name="_12_JTM_PER_TW" localSheetId="5">#REF!</definedName>
    <definedName name="_12_JTM_PER_TW">#REF!</definedName>
    <definedName name="_12FORM_A" localSheetId="6">#REF!</definedName>
    <definedName name="_12FORM_A" localSheetId="7">#REF!</definedName>
    <definedName name="_12FORM_A" localSheetId="8">#REF!</definedName>
    <definedName name="_12FORM_A">#REF!</definedName>
    <definedName name="_12INV_PERUSAHAAN" localSheetId="6">#REF!</definedName>
    <definedName name="_12INV_PERUSAHAAN" localSheetId="7">#REF!</definedName>
    <definedName name="_12INV_PERUSAHAAN" localSheetId="8">#REF!</definedName>
    <definedName name="_12INV_PERUSAHAAN">#REF!</definedName>
    <definedName name="_12JTM_PER_TW" localSheetId="6">#REF!</definedName>
    <definedName name="_12JTM_PER_TW" localSheetId="7">#REF!</definedName>
    <definedName name="_12JTM_PER_TW" localSheetId="8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8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7">#REF!</definedName>
    <definedName name="_13JTM_PER_TW" localSheetId="8">#REF!</definedName>
    <definedName name="_13JTM_PER_TW">#REF!</definedName>
    <definedName name="_13REKAP_KEGIATAN" localSheetId="6">#REF!</definedName>
    <definedName name="_13REKAP_KEGIATAN" localSheetId="7">#REF!</definedName>
    <definedName name="_13REKAP_KEGIATAN" localSheetId="8">#REF!</definedName>
    <definedName name="_13REKAP_KEGIATAN">#REF!</definedName>
    <definedName name="_14__123Graph_XCHART_2" localSheetId="7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8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7">#REF!</definedName>
    <definedName name="_14FORM_B" localSheetId="8">#REF!</definedName>
    <definedName name="_14FORM_B">#REF!</definedName>
    <definedName name="_14REKAP_KEGIATAN" localSheetId="6">#REF!</definedName>
    <definedName name="_14REKAP_KEGIATAN" localSheetId="7">#REF!</definedName>
    <definedName name="_14REKAP_KEGIATAN" localSheetId="8">#REF!</definedName>
    <definedName name="_14REKAP_KEGIATAN">#REF!</definedName>
    <definedName name="_14REKAP_PAK_AEP" localSheetId="6">#REF!</definedName>
    <definedName name="_14REKAP_PAK_AEP" localSheetId="7">#REF!</definedName>
    <definedName name="_14REKAP_PAK_AEP" localSheetId="8">#REF!</definedName>
    <definedName name="_14REKAP_PAK_AEP">#REF!</definedName>
    <definedName name="_15___123Graph_ACHART_2" hidden="1">[3]graf2!$D$10:$L$10</definedName>
    <definedName name="_15__123Graph_LBL_BCHART_2" localSheetId="7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8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8">#REF!</definedName>
    <definedName name="_15REKAP_PAK_AEP">#REF!</definedName>
    <definedName name="_15SUM_MUTDAL" localSheetId="6">#REF!</definedName>
    <definedName name="_15SUM_MUTDAL" localSheetId="7">#REF!</definedName>
    <definedName name="_15SUM_MUTDAL" localSheetId="8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8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8">#REF!</definedName>
    <definedName name="_16GD_PER_TW">#REF!</definedName>
    <definedName name="_16SUM_MUTDAL" localSheetId="6">#REF!</definedName>
    <definedName name="_16SUM_MUTDAL" localSheetId="7">#REF!</definedName>
    <definedName name="_16SUM_MUTDAL" localSheetId="8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8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8">#REF!</definedName>
    <definedName name="_17ANGG_PERUSAHA_2">#REF!</definedName>
    <definedName name="_18___123Graph_LBL_ACHART_2" hidden="1">[3]graf2!$D$10:$L$10</definedName>
    <definedName name="_18__123Graph_LBL_CCHART_2" localSheetId="7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8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8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8">#REF!</definedName>
    <definedName name="_19BAHAS_ANGG." localSheetId="5">#REF!</definedName>
    <definedName name="_19BAHAS_ANGG.">#REF!</definedName>
    <definedName name="_2" localSheetId="6">#REF!</definedName>
    <definedName name="_2" localSheetId="8">#REF!</definedName>
    <definedName name="_2">#REF!</definedName>
    <definedName name="_2_____123Graph_BCHART_2" hidden="1">[3]graf2!$D$12:$L$12</definedName>
    <definedName name="_2__123Graph_ACHART_2" localSheetId="7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8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8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8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8">#REF!</definedName>
    <definedName name="_20INV_PERUSAHAA_2">#REF!</definedName>
    <definedName name="_21___123Graph_XCHART_2" hidden="1">[3]graf2!$D$8:$L$8</definedName>
    <definedName name="_21__123Graph_XCHART_2" localSheetId="7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8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8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8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8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8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8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8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8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8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8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8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8">#REF!</definedName>
    <definedName name="_28REKAP_PAK_AEP">#REF!</definedName>
    <definedName name="_29REKAP_PAK_AEP" localSheetId="6">#REF!</definedName>
    <definedName name="_29REKAP_PAK_AEP" localSheetId="8">#REF!</definedName>
    <definedName name="_29REKAP_PAK_AEP">#REF!</definedName>
    <definedName name="_2ANGG_PERUSAHA_2" localSheetId="6">#REF!</definedName>
    <definedName name="_2ANGG_PERUSAHA_2" localSheetId="7">#REF!</definedName>
    <definedName name="_2ANGG_PERUSAHA_2" localSheetId="8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7">#REF!</definedName>
    <definedName name="_3" localSheetId="8">#REF!</definedName>
    <definedName name="_3">#REF!</definedName>
    <definedName name="_3_____123Graph_CCHART_2" hidden="1">[3]graf2!$D$14:$L$14</definedName>
    <definedName name="_3__123Graph_ACHART_2" localSheetId="7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8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8">#REF!</definedName>
    <definedName name="_30SUM_MUTDAL">#REF!</definedName>
    <definedName name="_3ANGG_PERUSAHA_2" localSheetId="6">#REF!</definedName>
    <definedName name="_3ANGG_PERUSAHA_2" localSheetId="7">#REF!</definedName>
    <definedName name="_3ANGG_PERUSAHA_2" localSheetId="8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7">#REF!</definedName>
    <definedName name="_3ANGG_PERUSAHAAN" localSheetId="8">#REF!</definedName>
    <definedName name="_3ANGG_PERUSAHAAN">#REF!</definedName>
    <definedName name="_4" localSheetId="6">#REF!</definedName>
    <definedName name="_4" localSheetId="7">#REF!</definedName>
    <definedName name="_4" localSheetId="8">#REF!</definedName>
    <definedName name="_4">#REF!</definedName>
    <definedName name="_4_____123Graph_LBL_ACHART_2" hidden="1">[3]graf2!$D$10:$L$10</definedName>
    <definedName name="_4__123Graph_BCHART_2" localSheetId="7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8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8">#REF!</definedName>
    <definedName name="_4ANGG_PERUSAHA_2">#REF!</definedName>
    <definedName name="_4ANGG_PERUSAHAAN" localSheetId="6">#REF!</definedName>
    <definedName name="_4ANGG_PERUSAHAAN" localSheetId="7">#REF!</definedName>
    <definedName name="_4ANGG_PERUSAHAAN" localSheetId="8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7">#REF!</definedName>
    <definedName name="_4BAHAS_ANGG." localSheetId="8">#REF!</definedName>
    <definedName name="_4BAHAS_ANGG.">#REF!</definedName>
    <definedName name="_5" localSheetId="6">#REF!</definedName>
    <definedName name="_5" localSheetId="7">#REF!</definedName>
    <definedName name="_5" localSheetId="8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8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8">#REF!</definedName>
    <definedName name="_5BAHAS_ANGG.">#REF!</definedName>
    <definedName name="_5BAHAS_DISTURB" localSheetId="6">#REF!</definedName>
    <definedName name="_5BAHAS_DISTURB" localSheetId="7">#REF!</definedName>
    <definedName name="_5BAHAS_DISTURB" localSheetId="8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7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7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8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8">#REF!</definedName>
    <definedName name="_6ANGG_PERUSAHAAN">#REF!</definedName>
    <definedName name="_6BAHAS_DISTURB" localSheetId="6">#REF!</definedName>
    <definedName name="_6BAHAS_DISTURB" localSheetId="7">#REF!</definedName>
    <definedName name="_6BAHAS_DISTURB" localSheetId="8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7">#REF!</definedName>
    <definedName name="_6FORM_A" localSheetId="8">#REF!</definedName>
    <definedName name="_6FORM_A">#REF!</definedName>
    <definedName name="_7" localSheetId="6">#REF!</definedName>
    <definedName name="_7" localSheetId="7">#REF!</definedName>
    <definedName name="_7" localSheetId="8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8">#REF!</definedName>
    <definedName name="_7_FORM_B" localSheetId="5">#REF!</definedName>
    <definedName name="_7_FORM_B">#REF!</definedName>
    <definedName name="_7FORM_A" localSheetId="6">#REF!</definedName>
    <definedName name="_7FORM_A" localSheetId="8">#REF!</definedName>
    <definedName name="_7FORM_A">#REF!</definedName>
    <definedName name="_7FORM_B" localSheetId="6">#REF!</definedName>
    <definedName name="_7FORM_B" localSheetId="7">#REF!</definedName>
    <definedName name="_7FORM_B" localSheetId="8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7">#REF!</definedName>
    <definedName name="_8" localSheetId="8">#REF!</definedName>
    <definedName name="_8">#REF!</definedName>
    <definedName name="_8__123Graph_ACHART_2" hidden="1">[3]graf2!$D$10:$L$10</definedName>
    <definedName name="_8__123Graph_LBL_ACHART_2" localSheetId="7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8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7">#REF!</definedName>
    <definedName name="_8BAHAS_ANGG." localSheetId="8">#REF!</definedName>
    <definedName name="_8BAHAS_ANGG.">#REF!</definedName>
    <definedName name="_8FORM_B" localSheetId="6">#REF!</definedName>
    <definedName name="_8FORM_B" localSheetId="7">#REF!</definedName>
    <definedName name="_8FORM_B" localSheetId="8">#REF!</definedName>
    <definedName name="_8FORM_B">#REF!</definedName>
    <definedName name="_8GD_PER_TW" localSheetId="6">#REF!</definedName>
    <definedName name="_8GD_PER_TW" localSheetId="7">#REF!</definedName>
    <definedName name="_8GD_PER_TW" localSheetId="8">#REF!</definedName>
    <definedName name="_8GD_PER_TW">#REF!</definedName>
    <definedName name="_9__123Graph_BCHART_2" hidden="1">[3]graf2!$D$12:$L$12</definedName>
    <definedName name="_9__123Graph_CCHART_2" localSheetId="7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8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7">#REF!</definedName>
    <definedName name="_9GD_PER_TW" localSheetId="8">#REF!</definedName>
    <definedName name="_9GD_PER_TW">#REF!</definedName>
    <definedName name="_9GH_2_SPINDEL" localSheetId="6">#REF!</definedName>
    <definedName name="_9GH_2_SPINDEL" localSheetId="7">#REF!</definedName>
    <definedName name="_9GH_2_SPINDEL" localSheetId="8">#REF!</definedName>
    <definedName name="_9GH_2_SPINDEL">#REF!</definedName>
    <definedName name="_A" localSheetId="6">#REF!</definedName>
    <definedName name="_A" localSheetId="7">#REF!</definedName>
    <definedName name="_A" localSheetId="8">#REF!</definedName>
    <definedName name="_A">#REF!</definedName>
    <definedName name="_add55" localSheetId="6">#REF!</definedName>
    <definedName name="_add55" localSheetId="8">#REF!</definedName>
    <definedName name="_add55">#REF!</definedName>
    <definedName name="_B" localSheetId="6">#REF!</definedName>
    <definedName name="_B" localSheetId="7">#REF!</definedName>
    <definedName name="_B" localSheetId="8">#REF!</definedName>
    <definedName name="_B">#REF!</definedName>
    <definedName name="_bap22" localSheetId="6">#REF!</definedName>
    <definedName name="_bap22" localSheetId="8">#REF!</definedName>
    <definedName name="_bap22">#REF!</definedName>
    <definedName name="_bap23" localSheetId="6">#REF!</definedName>
    <definedName name="_bap23" localSheetId="8">#REF!</definedName>
    <definedName name="_bap23">#REF!</definedName>
    <definedName name="_bap24" localSheetId="6">#REF!</definedName>
    <definedName name="_bap24" localSheetId="8">#REF!</definedName>
    <definedName name="_bap24">#REF!</definedName>
    <definedName name="_bap25" localSheetId="6">#REF!</definedName>
    <definedName name="_bap25" localSheetId="8">#REF!</definedName>
    <definedName name="_bap25">#REF!</definedName>
    <definedName name="_bap26" localSheetId="6">#REF!</definedName>
    <definedName name="_bap26" localSheetId="8">#REF!</definedName>
    <definedName name="_bap26">#REF!</definedName>
    <definedName name="_bap27" localSheetId="6">#REF!</definedName>
    <definedName name="_bap27" localSheetId="8">#REF!</definedName>
    <definedName name="_bap27">#REF!</definedName>
    <definedName name="_bap28" localSheetId="6">#REF!</definedName>
    <definedName name="_bap28" localSheetId="8">#REF!</definedName>
    <definedName name="_bap28">#REF!</definedName>
    <definedName name="_bap29" localSheetId="6">#REF!</definedName>
    <definedName name="_bap29" localSheetId="8">#REF!</definedName>
    <definedName name="_bap29">#REF!</definedName>
    <definedName name="_bap30" localSheetId="6">#REF!</definedName>
    <definedName name="_bap30" localSheetId="8">#REF!</definedName>
    <definedName name="_bap30">#REF!</definedName>
    <definedName name="_bap31" localSheetId="6">#REF!</definedName>
    <definedName name="_bap31" localSheetId="8">#REF!</definedName>
    <definedName name="_bap31">#REF!</definedName>
    <definedName name="_bap32" localSheetId="6">#REF!</definedName>
    <definedName name="_bap32" localSheetId="8">#REF!</definedName>
    <definedName name="_bap32">#REF!</definedName>
    <definedName name="_bap33" localSheetId="6">#REF!</definedName>
    <definedName name="_bap33" localSheetId="8">#REF!</definedName>
    <definedName name="_bap33">#REF!</definedName>
    <definedName name="_bap34" localSheetId="6">#REF!</definedName>
    <definedName name="_bap34" localSheetId="8">#REF!</definedName>
    <definedName name="_bap34">#REF!</definedName>
    <definedName name="_bap35" localSheetId="6">#REF!</definedName>
    <definedName name="_bap35" localSheetId="8">#REF!</definedName>
    <definedName name="_bap35">#REF!</definedName>
    <definedName name="_bap36" localSheetId="6">#REF!</definedName>
    <definedName name="_bap36" localSheetId="8">#REF!</definedName>
    <definedName name="_bap36">#REF!</definedName>
    <definedName name="_bap37" localSheetId="6">#REF!</definedName>
    <definedName name="_bap37" localSheetId="8">#REF!</definedName>
    <definedName name="_bap37">#REF!</definedName>
    <definedName name="_bap38" localSheetId="6">#REF!</definedName>
    <definedName name="_bap38" localSheetId="8">#REF!</definedName>
    <definedName name="_bap38">#REF!</definedName>
    <definedName name="_bap39" localSheetId="6">#REF!</definedName>
    <definedName name="_bap39" localSheetId="8">#REF!</definedName>
    <definedName name="_bap39">#REF!</definedName>
    <definedName name="_bap399" localSheetId="6">#REF!</definedName>
    <definedName name="_bap399" localSheetId="8">#REF!</definedName>
    <definedName name="_bap399">#REF!</definedName>
    <definedName name="_bap40" localSheetId="6">#REF!</definedName>
    <definedName name="_bap40" localSheetId="8">#REF!</definedName>
    <definedName name="_bap40">#REF!</definedName>
    <definedName name="_bap41" localSheetId="6">#REF!</definedName>
    <definedName name="_bap41" localSheetId="8">#REF!</definedName>
    <definedName name="_bap41">#REF!</definedName>
    <definedName name="_bap42" localSheetId="6">#REF!</definedName>
    <definedName name="_bap42" localSheetId="8">#REF!</definedName>
    <definedName name="_bap42">#REF!</definedName>
    <definedName name="_BIM1" localSheetId="6">[2]prod03!#REF!</definedName>
    <definedName name="_BIM1" localSheetId="8">[2]prod03!#REF!</definedName>
    <definedName name="_BIM1">[2]prod03!#REF!</definedName>
    <definedName name="_cch1" localSheetId="6">#REF!</definedName>
    <definedName name="_cch1" localSheetId="8">#REF!</definedName>
    <definedName name="_cch1" localSheetId="5">#REF!</definedName>
    <definedName name="_cch1">#REF!</definedName>
    <definedName name="_DAF1" localSheetId="6">#REF!</definedName>
    <definedName name="_DAF1" localSheetId="7">#REF!</definedName>
    <definedName name="_DAF1" localSheetId="8">#REF!</definedName>
    <definedName name="_DAF1">#REF!</definedName>
    <definedName name="_DAF11" localSheetId="6">#REF!</definedName>
    <definedName name="_DAF11" localSheetId="7">#REF!</definedName>
    <definedName name="_DAF11" localSheetId="8">#REF!</definedName>
    <definedName name="_DAF11">#REF!</definedName>
    <definedName name="_DAF12" localSheetId="6">#REF!</definedName>
    <definedName name="_DAF12" localSheetId="7">#REF!</definedName>
    <definedName name="_DAF12" localSheetId="8">#REF!</definedName>
    <definedName name="_DAF12">#REF!</definedName>
    <definedName name="_DAF13" localSheetId="6">#REF!</definedName>
    <definedName name="_DAF13" localSheetId="7">#REF!</definedName>
    <definedName name="_DAF13" localSheetId="8">#REF!</definedName>
    <definedName name="_DAF13">#REF!</definedName>
    <definedName name="_daf133" localSheetId="6">#REF!</definedName>
    <definedName name="_daf133" localSheetId="7">#REF!</definedName>
    <definedName name="_daf133" localSheetId="8">#REF!</definedName>
    <definedName name="_daf133">#REF!</definedName>
    <definedName name="_DAF14" localSheetId="6">#REF!</definedName>
    <definedName name="_DAF14" localSheetId="7">#REF!</definedName>
    <definedName name="_DAF14" localSheetId="8">#REF!</definedName>
    <definedName name="_DAF14">#REF!</definedName>
    <definedName name="_DAF15" localSheetId="6">#REF!</definedName>
    <definedName name="_DAF15" localSheetId="7">#REF!</definedName>
    <definedName name="_DAF15" localSheetId="8">#REF!</definedName>
    <definedName name="_DAF15">#REF!</definedName>
    <definedName name="_DAF16" localSheetId="6">#REF!</definedName>
    <definedName name="_DAF16" localSheetId="7">#REF!</definedName>
    <definedName name="_DAF16" localSheetId="8">#REF!</definedName>
    <definedName name="_DAF16">#REF!</definedName>
    <definedName name="_DAF17" localSheetId="6">#REF!</definedName>
    <definedName name="_DAF17" localSheetId="7">#REF!</definedName>
    <definedName name="_DAF17" localSheetId="8">#REF!</definedName>
    <definedName name="_DAF17">#REF!</definedName>
    <definedName name="_DAF2" localSheetId="6">#REF!</definedName>
    <definedName name="_DAF2" localSheetId="7">#REF!</definedName>
    <definedName name="_DAF2" localSheetId="8">#REF!</definedName>
    <definedName name="_DAF2">#REF!</definedName>
    <definedName name="_DAF3" localSheetId="6">#REF!</definedName>
    <definedName name="_DAF3" localSheetId="7">#REF!</definedName>
    <definedName name="_DAF3" localSheetId="8">#REF!</definedName>
    <definedName name="_DAF3">#REF!</definedName>
    <definedName name="_DEN1" localSheetId="6">[2]prod03!#REF!</definedName>
    <definedName name="_DEN1" localSheetId="8">[2]prod03!#REF!</definedName>
    <definedName name="_DEN1">[2]prod03!#REF!</definedName>
    <definedName name="_DIL1" localSheetId="6">[2]prod03!#REF!</definedName>
    <definedName name="_DIL1" localSheetId="8">[2]prod03!#REF!</definedName>
    <definedName name="_DIL1">[2]prod03!#REF!</definedName>
    <definedName name="_END1" localSheetId="6">[2]prod03!#REF!</definedName>
    <definedName name="_END1" localSheetId="8">[2]prod03!#REF!</definedName>
    <definedName name="_END1">[2]prod03!#REF!</definedName>
    <definedName name="_Fill" localSheetId="6" hidden="1">#REF!</definedName>
    <definedName name="_Fill" localSheetId="7" hidden="1">#REF!</definedName>
    <definedName name="_Fill" localSheetId="8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8" hidden="1">#REF!</definedName>
    <definedName name="_Fill1" hidden="1">#REF!</definedName>
    <definedName name="_xlnm._FilterDatabase" localSheetId="4" hidden="1">'HARGA SATUAN'!$A$4:$IU$4</definedName>
    <definedName name="_xlnm._FilterDatabase" localSheetId="9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8">#REF!</definedName>
    <definedName name="_gmb1" localSheetId="5">#REF!</definedName>
    <definedName name="_gmb1">#REF!</definedName>
    <definedName name="_isi" localSheetId="6" hidden="1">#REF!</definedName>
    <definedName name="_isi" localSheetId="7" hidden="1">#REF!</definedName>
    <definedName name="_isi" localSheetId="8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7" hidden="1">#REF!</definedName>
    <definedName name="_ke2" localSheetId="8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7" hidden="1">#REF!</definedName>
    <definedName name="_Key1" localSheetId="8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7" hidden="1">#REF!</definedName>
    <definedName name="_Key2" localSheetId="8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7" hidden="1">#REF!</definedName>
    <definedName name="_Kunci2" localSheetId="8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8">[2]prod03!#REF!</definedName>
    <definedName name="_KUP1">[2]prod03!#REF!</definedName>
    <definedName name="_MAT1" localSheetId="6">[2]prod03!#REF!</definedName>
    <definedName name="_MAT1" localSheetId="8">[2]prod03!#REF!</definedName>
    <definedName name="_MAT1">[2]prod03!#REF!</definedName>
    <definedName name="_mat2" localSheetId="6">#REF!</definedName>
    <definedName name="_mat2" localSheetId="8">#REF!</definedName>
    <definedName name="_mat2" localSheetId="5">#REF!</definedName>
    <definedName name="_mat2">#REF!</definedName>
    <definedName name="_MEI92" localSheetId="6">#REF!</definedName>
    <definedName name="_MEI92" localSheetId="8">#REF!</definedName>
    <definedName name="_MEI92">#REF!</definedName>
    <definedName name="_no23" localSheetId="6">#REF!</definedName>
    <definedName name="_no23" localSheetId="8">#REF!</definedName>
    <definedName name="_no23">#REF!</definedName>
    <definedName name="_no24" localSheetId="6">#REF!</definedName>
    <definedName name="_no24" localSheetId="8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7">#REF!</definedName>
    <definedName name="_P" localSheetId="8">#REF!</definedName>
    <definedName name="_P">#REF!</definedName>
    <definedName name="_pot22" localSheetId="6">#REF!</definedName>
    <definedName name="_pot22" localSheetId="8">#REF!</definedName>
    <definedName name="_pot22">#REF!</definedName>
    <definedName name="_pot23" localSheetId="6">#REF!</definedName>
    <definedName name="_pot23" localSheetId="8">#REF!</definedName>
    <definedName name="_pot23">#REF!</definedName>
    <definedName name="_pot24" localSheetId="6">#REF!</definedName>
    <definedName name="_pot24" localSheetId="8">#REF!</definedName>
    <definedName name="_pot24">#REF!</definedName>
    <definedName name="_pot25" localSheetId="6">#REF!</definedName>
    <definedName name="_pot25" localSheetId="8">#REF!</definedName>
    <definedName name="_pot25">#REF!</definedName>
    <definedName name="_pot26" localSheetId="6">#REF!</definedName>
    <definedName name="_pot26" localSheetId="8">#REF!</definedName>
    <definedName name="_pot26">#REF!</definedName>
    <definedName name="_pot27" localSheetId="6">#REF!</definedName>
    <definedName name="_pot27" localSheetId="8">#REF!</definedName>
    <definedName name="_pot27">#REF!</definedName>
    <definedName name="_pot28" localSheetId="6">#REF!</definedName>
    <definedName name="_pot28" localSheetId="8">#REF!</definedName>
    <definedName name="_pot28">#REF!</definedName>
    <definedName name="_pot29" localSheetId="6">#REF!</definedName>
    <definedName name="_pot29" localSheetId="8">#REF!</definedName>
    <definedName name="_pot29">#REF!</definedName>
    <definedName name="_pot30" localSheetId="6">#REF!</definedName>
    <definedName name="_pot30" localSheetId="8">#REF!</definedName>
    <definedName name="_pot30">#REF!</definedName>
    <definedName name="_pot31" localSheetId="6">#REF!</definedName>
    <definedName name="_pot31" localSheetId="8">#REF!</definedName>
    <definedName name="_pot31">#REF!</definedName>
    <definedName name="_pot32" localSheetId="6">#REF!</definedName>
    <definedName name="_pot32" localSheetId="8">#REF!</definedName>
    <definedName name="_pot32">#REF!</definedName>
    <definedName name="_pot322" localSheetId="6">#REF!</definedName>
    <definedName name="_pot322" localSheetId="8">#REF!</definedName>
    <definedName name="_pot322">#REF!</definedName>
    <definedName name="_pot33" localSheetId="6">#REF!</definedName>
    <definedName name="_pot33" localSheetId="8">#REF!</definedName>
    <definedName name="_pot33">#REF!</definedName>
    <definedName name="_pot34" localSheetId="6">#REF!</definedName>
    <definedName name="_pot34" localSheetId="8">#REF!</definedName>
    <definedName name="_pot34">#REF!</definedName>
    <definedName name="_PRSB_A11..B_O1" localSheetId="6">#REF!</definedName>
    <definedName name="_PRSB_A11..B_O1" localSheetId="7">#REF!</definedName>
    <definedName name="_PRSB_A11..B_O1" localSheetId="8">#REF!</definedName>
    <definedName name="_PRSB_A11..B_O1">#REF!</definedName>
    <definedName name="_PRSS1..AD1683_" localSheetId="6">#REF!</definedName>
    <definedName name="_PRSS1..AD1683_" localSheetId="7">#REF!</definedName>
    <definedName name="_PRSS1..AD1683_" localSheetId="8">#REF!</definedName>
    <definedName name="_PRSS1..AD1683_">#REF!</definedName>
    <definedName name="_R" localSheetId="6">#REF!</definedName>
    <definedName name="_R" localSheetId="7">#REF!</definedName>
    <definedName name="_R" localSheetId="8">#REF!</definedName>
    <definedName name="_R">#REF!</definedName>
    <definedName name="_Regression_Int">1</definedName>
    <definedName name="_S" localSheetId="6">#REF!</definedName>
    <definedName name="_S" localSheetId="7">#REF!</definedName>
    <definedName name="_S" localSheetId="8">#REF!</definedName>
    <definedName name="_S">#REF!</definedName>
    <definedName name="_SIN1" localSheetId="6">[2]prod03!#REF!</definedName>
    <definedName name="_SIN1" localSheetId="8">[2]prod03!#REF!</definedName>
    <definedName name="_SIN1">[2]prod03!#REF!</definedName>
    <definedName name="_SMSJM" localSheetId="6" hidden="1">#REF!</definedName>
    <definedName name="_SMSJM" localSheetId="8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7" hidden="1">#REF!</definedName>
    <definedName name="_Sort" localSheetId="8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7" hidden="1">#REF!</definedName>
    <definedName name="_Sortir" localSheetId="8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7" hidden="1">#REF!</definedName>
    <definedName name="_srot" localSheetId="8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8">[2]prod03!#REF!</definedName>
    <definedName name="_SUM1">[2]prod03!#REF!</definedName>
    <definedName name="_TGL1" localSheetId="6">#REF!</definedName>
    <definedName name="_TGL1" localSheetId="8">#REF!</definedName>
    <definedName name="_TGL1" localSheetId="5">#REF!</definedName>
    <definedName name="_TGL1">#REF!</definedName>
    <definedName name="_TGL2" localSheetId="6">#REF!</definedName>
    <definedName name="_TGL2" localSheetId="8">#REF!</definedName>
    <definedName name="_TGL2">#REF!</definedName>
    <definedName name="_tgl22" localSheetId="6">#REF!</definedName>
    <definedName name="_tgl22" localSheetId="8">#REF!</definedName>
    <definedName name="_tgl22">#REF!</definedName>
    <definedName name="_tgl23" localSheetId="6">#REF!</definedName>
    <definedName name="_tgl23" localSheetId="8">#REF!</definedName>
    <definedName name="_tgl23">#REF!</definedName>
    <definedName name="_tgl24" localSheetId="6">#REF!</definedName>
    <definedName name="_tgl24" localSheetId="8">#REF!</definedName>
    <definedName name="_tgl24">#REF!</definedName>
    <definedName name="_tgl25" localSheetId="6">#REF!</definedName>
    <definedName name="_tgl25" localSheetId="8">#REF!</definedName>
    <definedName name="_tgl25">#REF!</definedName>
    <definedName name="_tgl26" localSheetId="6">#REF!</definedName>
    <definedName name="_tgl26" localSheetId="8">#REF!</definedName>
    <definedName name="_tgl26">#REF!</definedName>
    <definedName name="_tgl27" localSheetId="6">#REF!</definedName>
    <definedName name="_tgl27" localSheetId="8">#REF!</definedName>
    <definedName name="_tgl27">#REF!</definedName>
    <definedName name="_tgl28" localSheetId="6">#REF!</definedName>
    <definedName name="_tgl28" localSheetId="8">#REF!</definedName>
    <definedName name="_tgl28">#REF!</definedName>
    <definedName name="_tgl29" localSheetId="6">#REF!</definedName>
    <definedName name="_tgl29" localSheetId="8">#REF!</definedName>
    <definedName name="_tgl29">#REF!</definedName>
    <definedName name="_tgl30" localSheetId="6">#REF!</definedName>
    <definedName name="_tgl30" localSheetId="8">#REF!</definedName>
    <definedName name="_tgl30">#REF!</definedName>
    <definedName name="_tgl31" localSheetId="6">#REF!</definedName>
    <definedName name="_tgl31" localSheetId="8">#REF!</definedName>
    <definedName name="_tgl31">#REF!</definedName>
    <definedName name="_tgl32" localSheetId="6">#REF!</definedName>
    <definedName name="_tgl32" localSheetId="8">#REF!</definedName>
    <definedName name="_tgl32">#REF!</definedName>
    <definedName name="_tgl33" localSheetId="6">#REF!</definedName>
    <definedName name="_tgl33" localSheetId="8">#REF!</definedName>
    <definedName name="_tgl33">#REF!</definedName>
    <definedName name="_tgl34" localSheetId="6">#REF!</definedName>
    <definedName name="_tgl34" localSheetId="8">#REF!</definedName>
    <definedName name="_tgl34">#REF!</definedName>
    <definedName name="_TH1" localSheetId="6" hidden="1">{#N/A,#N/A,FALSE,"M.34"}</definedName>
    <definedName name="_TH1" localSheetId="7" hidden="1">{#N/A,#N/A,FALSE,"M.34"}</definedName>
    <definedName name="_TH1" localSheetId="8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7" hidden="1">{#N/A,#N/A,FALSE,"M.34"}</definedName>
    <definedName name="_TH1A" localSheetId="8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7" hidden="1">{#N/A,#N/A,FALSE,"M.42"}</definedName>
    <definedName name="_th2" localSheetId="8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8">#REF!</definedName>
    <definedName name="_TW1" localSheetId="5">#REF!</definedName>
    <definedName name="_TW1">#REF!</definedName>
    <definedName name="_TW2" localSheetId="6">#REF!</definedName>
    <definedName name="_TW2" localSheetId="7">#REF!</definedName>
    <definedName name="_TW2" localSheetId="8">#REF!</definedName>
    <definedName name="_TW2">#REF!</definedName>
    <definedName name="_WAI1" localSheetId="6">[2]prod03!#REF!</definedName>
    <definedName name="_WAI1" localSheetId="8">[2]prod03!#REF!</definedName>
    <definedName name="_WAI1">[2]prod03!#REF!</definedName>
    <definedName name="_WIL1" localSheetId="6">[2]prod03!#REF!</definedName>
    <definedName name="_WIL1" localSheetId="8">[2]prod03!#REF!</definedName>
    <definedName name="_WIL1">[2]prod03!#REF!</definedName>
    <definedName name="_Z" localSheetId="6">#REF!</definedName>
    <definedName name="_Z" localSheetId="7">#REF!</definedName>
    <definedName name="_Z" localSheetId="8">#REF!</definedName>
    <definedName name="_Z">#REF!</definedName>
    <definedName name="a" localSheetId="6">[15]JAN07!#REF!</definedName>
    <definedName name="a" localSheetId="7">#REF!</definedName>
    <definedName name="a" localSheetId="8">[15]JAN07!#REF!</definedName>
    <definedName name="a">#REF!</definedName>
    <definedName name="a3c" localSheetId="6">#REF!</definedName>
    <definedName name="a3c" localSheetId="8">#REF!</definedName>
    <definedName name="a3c">#REF!</definedName>
    <definedName name="aa" localSheetId="6">#REF!</definedName>
    <definedName name="aa" localSheetId="8">#REF!</definedName>
    <definedName name="AA">#REF!</definedName>
    <definedName name="aaa" localSheetId="6">#REF!</definedName>
    <definedName name="aaa" localSheetId="7">#REF!</definedName>
    <definedName name="aaa" localSheetId="8">#REF!</definedName>
    <definedName name="aaa">#REF!</definedName>
    <definedName name="AAAA" localSheetId="6">#REF!</definedName>
    <definedName name="AAAA" localSheetId="8">#REF!</definedName>
    <definedName name="AAAA">#REF!</definedName>
    <definedName name="AAAAA">[16]x!$H$9:$H$47</definedName>
    <definedName name="aaaaaaaa" localSheetId="6">#REF!</definedName>
    <definedName name="aaaaaaaa" localSheetId="8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8" hidden="1">#REF!</definedName>
    <definedName name="aaaaaaaaaaaaaa" hidden="1">#REF!</definedName>
    <definedName name="AAAB" localSheetId="6">#REF!</definedName>
    <definedName name="AAAB" localSheetId="8">#REF!</definedName>
    <definedName name="AAAB">#REF!</definedName>
    <definedName name="AAAC" localSheetId="6">#REF!</definedName>
    <definedName name="AAAC" localSheetId="8">#REF!</definedName>
    <definedName name="AAAC">#REF!</definedName>
    <definedName name="AAAD" localSheetId="6">#REF!</definedName>
    <definedName name="AAAD" localSheetId="8">#REF!</definedName>
    <definedName name="AAAD">#REF!</definedName>
    <definedName name="AAAE" localSheetId="6">#REF!</definedName>
    <definedName name="AAAE" localSheetId="8">#REF!</definedName>
    <definedName name="AAAE">#REF!</definedName>
    <definedName name="AAAF" localSheetId="6">#REF!</definedName>
    <definedName name="AAAF" localSheetId="8">#REF!</definedName>
    <definedName name="AAAF">#REF!</definedName>
    <definedName name="AAAG" localSheetId="6">#REF!</definedName>
    <definedName name="AAAG" localSheetId="8">#REF!</definedName>
    <definedName name="AAAG">#REF!</definedName>
    <definedName name="AAAH" localSheetId="6">#REF!</definedName>
    <definedName name="AAAH" localSheetId="8">#REF!</definedName>
    <definedName name="AAAH">#REF!</definedName>
    <definedName name="AAAI" localSheetId="6">#REF!</definedName>
    <definedName name="AAAI" localSheetId="8">#REF!</definedName>
    <definedName name="AAAI">#REF!</definedName>
    <definedName name="AAAJ" localSheetId="6">#REF!</definedName>
    <definedName name="AAAJ" localSheetId="8">#REF!</definedName>
    <definedName name="AAAJ">#REF!</definedName>
    <definedName name="AABA" localSheetId="6">#REF!</definedName>
    <definedName name="AABA" localSheetId="8">#REF!</definedName>
    <definedName name="AABA">#REF!</definedName>
    <definedName name="AABB" localSheetId="6">#REF!</definedName>
    <definedName name="AABB" localSheetId="8">#REF!</definedName>
    <definedName name="AABB">#REF!</definedName>
    <definedName name="AABC" localSheetId="6">#REF!</definedName>
    <definedName name="AABC" localSheetId="8">#REF!</definedName>
    <definedName name="AABC">#REF!</definedName>
    <definedName name="AABD" localSheetId="6">#REF!</definedName>
    <definedName name="AABD" localSheetId="8">#REF!</definedName>
    <definedName name="AABD">#REF!</definedName>
    <definedName name="AABE" localSheetId="6">#REF!</definedName>
    <definedName name="AABE" localSheetId="8">#REF!</definedName>
    <definedName name="AABE">#REF!</definedName>
    <definedName name="AABF" localSheetId="6">#REF!</definedName>
    <definedName name="AABF" localSheetId="8">#REF!</definedName>
    <definedName name="AABF">#REF!</definedName>
    <definedName name="AABG" localSheetId="6">#REF!</definedName>
    <definedName name="AABG" localSheetId="8">#REF!</definedName>
    <definedName name="AABG">#REF!</definedName>
    <definedName name="AABH" localSheetId="6">#REF!</definedName>
    <definedName name="AABH" localSheetId="8">#REF!</definedName>
    <definedName name="AABH">#REF!</definedName>
    <definedName name="AABI" localSheetId="6">#REF!</definedName>
    <definedName name="AABI" localSheetId="8">#REF!</definedName>
    <definedName name="AABI">#REF!</definedName>
    <definedName name="AABJ" localSheetId="6">#REF!</definedName>
    <definedName name="AABJ" localSheetId="8">#REF!</definedName>
    <definedName name="AABJ">#REF!</definedName>
    <definedName name="AACA" localSheetId="6">#REF!</definedName>
    <definedName name="AACA" localSheetId="8">#REF!</definedName>
    <definedName name="AACA">#REF!</definedName>
    <definedName name="AACB" localSheetId="6">#REF!</definedName>
    <definedName name="AACB" localSheetId="8">#REF!</definedName>
    <definedName name="AACB">#REF!</definedName>
    <definedName name="AACC" localSheetId="6">#REF!</definedName>
    <definedName name="AACC" localSheetId="8">#REF!</definedName>
    <definedName name="AACC">#REF!</definedName>
    <definedName name="AACD" localSheetId="6">#REF!</definedName>
    <definedName name="AACD" localSheetId="8">#REF!</definedName>
    <definedName name="AACD">#REF!</definedName>
    <definedName name="AACE" localSheetId="6">#REF!</definedName>
    <definedName name="AACE" localSheetId="8">#REF!</definedName>
    <definedName name="AACE">#REF!</definedName>
    <definedName name="AACF" localSheetId="6">#REF!</definedName>
    <definedName name="AACF" localSheetId="8">#REF!</definedName>
    <definedName name="AACF">#REF!</definedName>
    <definedName name="AACG" localSheetId="6">#REF!</definedName>
    <definedName name="AACG" localSheetId="8">#REF!</definedName>
    <definedName name="AACG">#REF!</definedName>
    <definedName name="AACH" localSheetId="6">#REF!</definedName>
    <definedName name="AACH" localSheetId="8">#REF!</definedName>
    <definedName name="AACH">#REF!</definedName>
    <definedName name="AACI" localSheetId="6">#REF!</definedName>
    <definedName name="AACI" localSheetId="8">#REF!</definedName>
    <definedName name="AACI">#REF!</definedName>
    <definedName name="AACJ" localSheetId="6">#REF!</definedName>
    <definedName name="AACJ" localSheetId="8">#REF!</definedName>
    <definedName name="AACJ">#REF!</definedName>
    <definedName name="AADA" localSheetId="6">#REF!</definedName>
    <definedName name="AADA" localSheetId="8">#REF!</definedName>
    <definedName name="AADA">#REF!</definedName>
    <definedName name="AADB" localSheetId="6">#REF!</definedName>
    <definedName name="AADB" localSheetId="8">#REF!</definedName>
    <definedName name="AADB">#REF!</definedName>
    <definedName name="AADC" localSheetId="6">#REF!</definedName>
    <definedName name="AADC" localSheetId="8">#REF!</definedName>
    <definedName name="AADC">#REF!</definedName>
    <definedName name="AADD" localSheetId="6">#REF!</definedName>
    <definedName name="AADD" localSheetId="8">#REF!</definedName>
    <definedName name="AADD">#REF!</definedName>
    <definedName name="AADE" localSheetId="6">#REF!</definedName>
    <definedName name="AADE" localSheetId="8">#REF!</definedName>
    <definedName name="AADE">#REF!</definedName>
    <definedName name="AADF" localSheetId="6">#REF!</definedName>
    <definedName name="AADF" localSheetId="8">#REF!</definedName>
    <definedName name="AADF">#REF!</definedName>
    <definedName name="AADG" localSheetId="6">#REF!</definedName>
    <definedName name="AADG" localSheetId="8">#REF!</definedName>
    <definedName name="AADG">#REF!</definedName>
    <definedName name="AADH" localSheetId="6">#REF!</definedName>
    <definedName name="AADH" localSheetId="8">#REF!</definedName>
    <definedName name="AADH">#REF!</definedName>
    <definedName name="AADI" localSheetId="6">#REF!</definedName>
    <definedName name="AADI" localSheetId="8">#REF!</definedName>
    <definedName name="AADI">#REF!</definedName>
    <definedName name="AADJ" localSheetId="6">#REF!</definedName>
    <definedName name="AADJ" localSheetId="8">#REF!</definedName>
    <definedName name="AADJ">#REF!</definedName>
    <definedName name="AAEA" localSheetId="6">#REF!</definedName>
    <definedName name="AAEA" localSheetId="8">#REF!</definedName>
    <definedName name="AAEA">#REF!</definedName>
    <definedName name="AAEB" localSheetId="6">#REF!</definedName>
    <definedName name="AAEB" localSheetId="8">#REF!</definedName>
    <definedName name="AAEB">#REF!</definedName>
    <definedName name="AAEC" localSheetId="6">#REF!</definedName>
    <definedName name="AAEC" localSheetId="8">#REF!</definedName>
    <definedName name="AAEC">#REF!</definedName>
    <definedName name="AAED" localSheetId="6">#REF!</definedName>
    <definedName name="AAED" localSheetId="8">#REF!</definedName>
    <definedName name="AAED">#REF!</definedName>
    <definedName name="AAEE" localSheetId="6">#REF!</definedName>
    <definedName name="AAEE" localSheetId="8">#REF!</definedName>
    <definedName name="AAEE">#REF!</definedName>
    <definedName name="AAEF" localSheetId="6">#REF!</definedName>
    <definedName name="AAEF" localSheetId="8">#REF!</definedName>
    <definedName name="AAEF">#REF!</definedName>
    <definedName name="AAEG" localSheetId="6">#REF!</definedName>
    <definedName name="AAEG" localSheetId="8">#REF!</definedName>
    <definedName name="AAEG">#REF!</definedName>
    <definedName name="AAEH" localSheetId="6">#REF!</definedName>
    <definedName name="AAEH" localSheetId="8">#REF!</definedName>
    <definedName name="AAEH">#REF!</definedName>
    <definedName name="AAEI" localSheetId="6">#REF!</definedName>
    <definedName name="AAEI" localSheetId="8">#REF!</definedName>
    <definedName name="AAEI">#REF!</definedName>
    <definedName name="AAEJ" localSheetId="6">#REF!</definedName>
    <definedName name="AAEJ" localSheetId="8">#REF!</definedName>
    <definedName name="AAEJ">#REF!</definedName>
    <definedName name="AAFA" localSheetId="6">#REF!</definedName>
    <definedName name="AAFA" localSheetId="8">#REF!</definedName>
    <definedName name="AAFA">#REF!</definedName>
    <definedName name="AAFB" localSheetId="6">#REF!</definedName>
    <definedName name="AAFB" localSheetId="8">#REF!</definedName>
    <definedName name="AAFB">#REF!</definedName>
    <definedName name="AAFC" localSheetId="6">#REF!</definedName>
    <definedName name="AAFC" localSheetId="8">#REF!</definedName>
    <definedName name="AAFC">#REF!</definedName>
    <definedName name="AAFD" localSheetId="6">#REF!</definedName>
    <definedName name="AAFD" localSheetId="8">#REF!</definedName>
    <definedName name="AAFD">#REF!</definedName>
    <definedName name="AAFE" localSheetId="6">#REF!</definedName>
    <definedName name="AAFE" localSheetId="8">#REF!</definedName>
    <definedName name="AAFE">#REF!</definedName>
    <definedName name="AAFF" localSheetId="6">#REF!</definedName>
    <definedName name="AAFF" localSheetId="8">#REF!</definedName>
    <definedName name="AAFF">#REF!</definedName>
    <definedName name="AAFG" localSheetId="6">#REF!</definedName>
    <definedName name="AAFG" localSheetId="8">#REF!</definedName>
    <definedName name="AAFG">#REF!</definedName>
    <definedName name="AAFH" localSheetId="6">#REF!</definedName>
    <definedName name="AAFH" localSheetId="8">#REF!</definedName>
    <definedName name="AAFH">#REF!</definedName>
    <definedName name="AAFI" localSheetId="6">#REF!</definedName>
    <definedName name="AAFI" localSheetId="8">#REF!</definedName>
    <definedName name="AAFI">#REF!</definedName>
    <definedName name="AAFJ" localSheetId="6">#REF!</definedName>
    <definedName name="AAFJ" localSheetId="8">#REF!</definedName>
    <definedName name="AAFJ">#REF!</definedName>
    <definedName name="AAGA" localSheetId="6">#REF!</definedName>
    <definedName name="AAGA" localSheetId="8">#REF!</definedName>
    <definedName name="AAGA">#REF!</definedName>
    <definedName name="AAGB" localSheetId="6">#REF!</definedName>
    <definedName name="AAGB" localSheetId="8">#REF!</definedName>
    <definedName name="AAGB">#REF!</definedName>
    <definedName name="AAGC" localSheetId="6">#REF!</definedName>
    <definedName name="AAGC" localSheetId="8">#REF!</definedName>
    <definedName name="AAGC">#REF!</definedName>
    <definedName name="AAGD" localSheetId="6">#REF!</definedName>
    <definedName name="AAGD" localSheetId="8">#REF!</definedName>
    <definedName name="AAGD">#REF!</definedName>
    <definedName name="AAGE" localSheetId="6">#REF!</definedName>
    <definedName name="AAGE" localSheetId="8">#REF!</definedName>
    <definedName name="AAGE">#REF!</definedName>
    <definedName name="AAGF" localSheetId="6">#REF!</definedName>
    <definedName name="AAGF" localSheetId="8">#REF!</definedName>
    <definedName name="AAGF">#REF!</definedName>
    <definedName name="AAGG" localSheetId="6">#REF!</definedName>
    <definedName name="AAGG" localSheetId="8">#REF!</definedName>
    <definedName name="AAGG">#REF!</definedName>
    <definedName name="AAGH" localSheetId="6">#REF!</definedName>
    <definedName name="AAGH" localSheetId="8">#REF!</definedName>
    <definedName name="AAGH">#REF!</definedName>
    <definedName name="AAGI" localSheetId="6">#REF!</definedName>
    <definedName name="AAGI" localSheetId="8">#REF!</definedName>
    <definedName name="AAGI">#REF!</definedName>
    <definedName name="AAGJ" localSheetId="6">#REF!</definedName>
    <definedName name="AAGJ" localSheetId="8">#REF!</definedName>
    <definedName name="AAGJ">#REF!</definedName>
    <definedName name="AAHA" localSheetId="6">#REF!</definedName>
    <definedName name="AAHA" localSheetId="8">#REF!</definedName>
    <definedName name="AAHA">#REF!</definedName>
    <definedName name="AAHB" localSheetId="6">#REF!</definedName>
    <definedName name="AAHB" localSheetId="8">#REF!</definedName>
    <definedName name="AAHB">#REF!</definedName>
    <definedName name="AAHC" localSheetId="6">#REF!</definedName>
    <definedName name="AAHC" localSheetId="8">#REF!</definedName>
    <definedName name="AAHC">#REF!</definedName>
    <definedName name="AAHD" localSheetId="6">#REF!</definedName>
    <definedName name="AAHD" localSheetId="8">#REF!</definedName>
    <definedName name="AAHD">#REF!</definedName>
    <definedName name="AAHE" localSheetId="6">#REF!</definedName>
    <definedName name="AAHE" localSheetId="8">#REF!</definedName>
    <definedName name="AAHE">#REF!</definedName>
    <definedName name="AAHF" localSheetId="6">#REF!</definedName>
    <definedName name="AAHF" localSheetId="8">#REF!</definedName>
    <definedName name="AAHF">#REF!</definedName>
    <definedName name="AAHG" localSheetId="6">#REF!</definedName>
    <definedName name="AAHG" localSheetId="8">#REF!</definedName>
    <definedName name="AAHG">#REF!</definedName>
    <definedName name="AAHH" localSheetId="6">#REF!</definedName>
    <definedName name="AAHH" localSheetId="8">#REF!</definedName>
    <definedName name="AAHH">#REF!</definedName>
    <definedName name="AAHI" localSheetId="6">#REF!</definedName>
    <definedName name="AAHI" localSheetId="8">#REF!</definedName>
    <definedName name="AAHI">#REF!</definedName>
    <definedName name="AAHJ" localSheetId="6">#REF!</definedName>
    <definedName name="AAHJ" localSheetId="8">#REF!</definedName>
    <definedName name="AAHJ">#REF!</definedName>
    <definedName name="AAIA" localSheetId="6">#REF!</definedName>
    <definedName name="AAIA" localSheetId="8">#REF!</definedName>
    <definedName name="AAIA">#REF!</definedName>
    <definedName name="AAIB" localSheetId="6">#REF!</definedName>
    <definedName name="AAIB" localSheetId="8">#REF!</definedName>
    <definedName name="AAIB">#REF!</definedName>
    <definedName name="AAIC" localSheetId="6">#REF!</definedName>
    <definedName name="AAIC" localSheetId="8">#REF!</definedName>
    <definedName name="AAIC">#REF!</definedName>
    <definedName name="AAID" localSheetId="6">#REF!</definedName>
    <definedName name="AAID" localSheetId="8">#REF!</definedName>
    <definedName name="AAID">#REF!</definedName>
    <definedName name="AAIE" localSheetId="6">#REF!</definedName>
    <definedName name="AAIE" localSheetId="8">#REF!</definedName>
    <definedName name="AAIE">#REF!</definedName>
    <definedName name="AAIF" localSheetId="6">#REF!</definedName>
    <definedName name="AAIF" localSheetId="8">#REF!</definedName>
    <definedName name="AAIF">#REF!</definedName>
    <definedName name="AAIG" localSheetId="6">#REF!</definedName>
    <definedName name="AAIG" localSheetId="8">#REF!</definedName>
    <definedName name="AAIG">#REF!</definedName>
    <definedName name="AAIH" localSheetId="6">#REF!</definedName>
    <definedName name="AAIH" localSheetId="8">#REF!</definedName>
    <definedName name="AAIH">#REF!</definedName>
    <definedName name="AAII" localSheetId="6">#REF!</definedName>
    <definedName name="AAII" localSheetId="8">#REF!</definedName>
    <definedName name="AAII">#REF!</definedName>
    <definedName name="AAIJ" localSheetId="6">#REF!</definedName>
    <definedName name="AAIJ" localSheetId="8">#REF!</definedName>
    <definedName name="AAIJ">#REF!</definedName>
    <definedName name="AAJA" localSheetId="6">#REF!</definedName>
    <definedName name="AAJA" localSheetId="8">#REF!</definedName>
    <definedName name="AAJA">#REF!</definedName>
    <definedName name="AAJB" localSheetId="6">#REF!</definedName>
    <definedName name="AAJB" localSheetId="8">#REF!</definedName>
    <definedName name="AAJB">#REF!</definedName>
    <definedName name="AAJC" localSheetId="6">#REF!</definedName>
    <definedName name="AAJC" localSheetId="8">#REF!</definedName>
    <definedName name="AAJC">#REF!</definedName>
    <definedName name="AAJD" localSheetId="6">#REF!</definedName>
    <definedName name="AAJD" localSheetId="8">#REF!</definedName>
    <definedName name="AAJD">#REF!</definedName>
    <definedName name="AAJE" localSheetId="6">#REF!</definedName>
    <definedName name="AAJE" localSheetId="8">#REF!</definedName>
    <definedName name="AAJE">#REF!</definedName>
    <definedName name="AAJF" localSheetId="6">#REF!</definedName>
    <definedName name="AAJF" localSheetId="8">#REF!</definedName>
    <definedName name="AAJF">#REF!</definedName>
    <definedName name="AAJG" localSheetId="6">#REF!</definedName>
    <definedName name="AAJG" localSheetId="8">#REF!</definedName>
    <definedName name="AAJG">#REF!</definedName>
    <definedName name="AAJH" localSheetId="6">#REF!</definedName>
    <definedName name="AAJH" localSheetId="8">#REF!</definedName>
    <definedName name="AAJH">#REF!</definedName>
    <definedName name="AAJI" localSheetId="6">#REF!</definedName>
    <definedName name="AAJI" localSheetId="8">#REF!</definedName>
    <definedName name="AAJI">#REF!</definedName>
    <definedName name="AAJJ" localSheetId="6">#REF!</definedName>
    <definedName name="AAJJ" localSheetId="8">#REF!</definedName>
    <definedName name="AAJJ">#REF!</definedName>
    <definedName name="AASS">[2]prod03!#REF!</definedName>
    <definedName name="ab" localSheetId="6" hidden="1">{#N/A,#N/A,FALSE,"M.01"}</definedName>
    <definedName name="ab" localSheetId="7" hidden="1">{#N/A,#N/A,FALSE,"M.01"}</definedName>
    <definedName name="ab" localSheetId="8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8">#REF!</definedName>
    <definedName name="ABAA" localSheetId="5">#REF!</definedName>
    <definedName name="ABAA">#REF!</definedName>
    <definedName name="ABAB" localSheetId="6">#REF!</definedName>
    <definedName name="ABAB" localSheetId="8">#REF!</definedName>
    <definedName name="ABAB">#REF!</definedName>
    <definedName name="ABAC" localSheetId="6">#REF!</definedName>
    <definedName name="ABAC" localSheetId="8">#REF!</definedName>
    <definedName name="ABAC">#REF!</definedName>
    <definedName name="ABAD" localSheetId="6">#REF!</definedName>
    <definedName name="ABAD" localSheetId="8">#REF!</definedName>
    <definedName name="ABAD">#REF!</definedName>
    <definedName name="ABAE" localSheetId="6">#REF!</definedName>
    <definedName name="ABAE" localSheetId="8">#REF!</definedName>
    <definedName name="ABAE">#REF!</definedName>
    <definedName name="ABAF" localSheetId="6">#REF!</definedName>
    <definedName name="ABAF" localSheetId="8">#REF!</definedName>
    <definedName name="ABAF">#REF!</definedName>
    <definedName name="ABAG" localSheetId="6">#REF!</definedName>
    <definedName name="ABAG" localSheetId="8">#REF!</definedName>
    <definedName name="ABAG">#REF!</definedName>
    <definedName name="ABAH" localSheetId="6">#REF!</definedName>
    <definedName name="ABAH" localSheetId="8">#REF!</definedName>
    <definedName name="ABAH">#REF!</definedName>
    <definedName name="ABAI" localSheetId="6">#REF!</definedName>
    <definedName name="ABAI" localSheetId="8">#REF!</definedName>
    <definedName name="ABAI">#REF!</definedName>
    <definedName name="ABAJ" localSheetId="6">#REF!</definedName>
    <definedName name="ABAJ" localSheetId="8">#REF!</definedName>
    <definedName name="ABAJ">#REF!</definedName>
    <definedName name="ABBA" localSheetId="6">#REF!</definedName>
    <definedName name="ABBA" localSheetId="8">#REF!</definedName>
    <definedName name="ABBA">#REF!</definedName>
    <definedName name="ABBB" localSheetId="6">#REF!</definedName>
    <definedName name="ABBB" localSheetId="8">#REF!</definedName>
    <definedName name="ABBB">#REF!</definedName>
    <definedName name="ABBC" localSheetId="6">#REF!</definedName>
    <definedName name="ABBC" localSheetId="8">#REF!</definedName>
    <definedName name="ABBC">#REF!</definedName>
    <definedName name="ABBD" localSheetId="6">#REF!</definedName>
    <definedName name="ABBD" localSheetId="8">#REF!</definedName>
    <definedName name="ABBD">#REF!</definedName>
    <definedName name="ABBE" localSheetId="6">#REF!</definedName>
    <definedName name="ABBE" localSheetId="8">#REF!</definedName>
    <definedName name="ABBE">#REF!</definedName>
    <definedName name="ABBF" localSheetId="6">#REF!</definedName>
    <definedName name="ABBF" localSheetId="8">#REF!</definedName>
    <definedName name="ABBF">#REF!</definedName>
    <definedName name="ABBG" localSheetId="6">#REF!</definedName>
    <definedName name="ABBG" localSheetId="8">#REF!</definedName>
    <definedName name="ABBG">#REF!</definedName>
    <definedName name="ABBH" localSheetId="6">#REF!</definedName>
    <definedName name="ABBH" localSheetId="8">#REF!</definedName>
    <definedName name="ABBH">#REF!</definedName>
    <definedName name="ABBI" localSheetId="6">#REF!</definedName>
    <definedName name="ABBI" localSheetId="8">#REF!</definedName>
    <definedName name="ABBI">#REF!</definedName>
    <definedName name="ABBJ" localSheetId="6">#REF!</definedName>
    <definedName name="ABBJ" localSheetId="8">#REF!</definedName>
    <definedName name="ABBJ">#REF!</definedName>
    <definedName name="ABC" localSheetId="6">#REF!</definedName>
    <definedName name="ABC" localSheetId="8">#REF!</definedName>
    <definedName name="ABC">#REF!</definedName>
    <definedName name="ABCA" localSheetId="6">#REF!</definedName>
    <definedName name="ABCA" localSheetId="8">#REF!</definedName>
    <definedName name="ABCA">#REF!</definedName>
    <definedName name="ABCB" localSheetId="6">#REF!</definedName>
    <definedName name="ABCB" localSheetId="8">#REF!</definedName>
    <definedName name="ABCB">#REF!</definedName>
    <definedName name="ABCC" localSheetId="6">#REF!</definedName>
    <definedName name="ABCC" localSheetId="8">#REF!</definedName>
    <definedName name="ABCC">#REF!</definedName>
    <definedName name="ABCD">[16]x!$B$100:$B$101</definedName>
    <definedName name="ABCE" localSheetId="6">#REF!</definedName>
    <definedName name="ABCE" localSheetId="8">#REF!</definedName>
    <definedName name="ABCE" localSheetId="5">#REF!</definedName>
    <definedName name="ABCE">#REF!</definedName>
    <definedName name="ABCF" localSheetId="6">#REF!</definedName>
    <definedName name="ABCF" localSheetId="8">#REF!</definedName>
    <definedName name="ABCF">#REF!</definedName>
    <definedName name="ABCG" localSheetId="6">#REF!</definedName>
    <definedName name="ABCG" localSheetId="8">#REF!</definedName>
    <definedName name="ABCG">#REF!</definedName>
    <definedName name="ABCH" localSheetId="6">#REF!</definedName>
    <definedName name="ABCH" localSheetId="8">#REF!</definedName>
    <definedName name="ABCH">#REF!</definedName>
    <definedName name="ABCI" localSheetId="6">#REF!</definedName>
    <definedName name="ABCI" localSheetId="8">#REF!</definedName>
    <definedName name="ABCI">#REF!</definedName>
    <definedName name="ABCJ" localSheetId="6">#REF!</definedName>
    <definedName name="ABCJ" localSheetId="8">#REF!</definedName>
    <definedName name="ABCJ">#REF!</definedName>
    <definedName name="ABDA" localSheetId="6">#REF!</definedName>
    <definedName name="ABDA" localSheetId="8">#REF!</definedName>
    <definedName name="ABDA">#REF!</definedName>
    <definedName name="ABDB" localSheetId="6">#REF!</definedName>
    <definedName name="ABDB" localSheetId="8">#REF!</definedName>
    <definedName name="ABDB">#REF!</definedName>
    <definedName name="ABDC" localSheetId="6">#REF!</definedName>
    <definedName name="ABDC" localSheetId="8">#REF!</definedName>
    <definedName name="ABDC">#REF!</definedName>
    <definedName name="ABDD" localSheetId="6">#REF!</definedName>
    <definedName name="ABDD" localSheetId="8">#REF!</definedName>
    <definedName name="ABDD">#REF!</definedName>
    <definedName name="ABDE" localSheetId="6">#REF!</definedName>
    <definedName name="ABDE" localSheetId="8">#REF!</definedName>
    <definedName name="ABDE">#REF!</definedName>
    <definedName name="ABDF" localSheetId="6">#REF!</definedName>
    <definedName name="ABDF" localSheetId="8">#REF!</definedName>
    <definedName name="ABDF">#REF!</definedName>
    <definedName name="ABDG" localSheetId="6">#REF!</definedName>
    <definedName name="ABDG" localSheetId="8">#REF!</definedName>
    <definedName name="ABDG">#REF!</definedName>
    <definedName name="ABDH" localSheetId="6">#REF!</definedName>
    <definedName name="ABDH" localSheetId="8">#REF!</definedName>
    <definedName name="ABDH">#REF!</definedName>
    <definedName name="ABDI" localSheetId="6">#REF!</definedName>
    <definedName name="ABDI" localSheetId="8">#REF!</definedName>
    <definedName name="ABDI">#REF!</definedName>
    <definedName name="ABDJ" localSheetId="6">#REF!</definedName>
    <definedName name="ABDJ" localSheetId="8">#REF!</definedName>
    <definedName name="ABDJ">#REF!</definedName>
    <definedName name="ABEA" localSheetId="6">#REF!</definedName>
    <definedName name="ABEA" localSheetId="8">#REF!</definedName>
    <definedName name="ABEA">#REF!</definedName>
    <definedName name="ABEB" localSheetId="6">#REF!</definedName>
    <definedName name="ABEB" localSheetId="8">#REF!</definedName>
    <definedName name="ABEB">#REF!</definedName>
    <definedName name="ABEC" localSheetId="6">#REF!</definedName>
    <definedName name="ABEC" localSheetId="8">#REF!</definedName>
    <definedName name="ABEC">#REF!</definedName>
    <definedName name="ABED" localSheetId="6">#REF!</definedName>
    <definedName name="ABED" localSheetId="8">#REF!</definedName>
    <definedName name="ABED">#REF!</definedName>
    <definedName name="ABEE" localSheetId="6">#REF!</definedName>
    <definedName name="ABEE" localSheetId="8">#REF!</definedName>
    <definedName name="ABEE">#REF!</definedName>
    <definedName name="ABEF" localSheetId="6">#REF!</definedName>
    <definedName name="ABEF" localSheetId="8">#REF!</definedName>
    <definedName name="ABEF">#REF!</definedName>
    <definedName name="ABEG" localSheetId="6">#REF!</definedName>
    <definedName name="ABEG" localSheetId="8">#REF!</definedName>
    <definedName name="ABEG">#REF!</definedName>
    <definedName name="ABEH" localSheetId="6">#REF!</definedName>
    <definedName name="ABEH" localSheetId="8">#REF!</definedName>
    <definedName name="ABEH">#REF!</definedName>
    <definedName name="ABEI" localSheetId="6">#REF!</definedName>
    <definedName name="ABEI" localSheetId="8">#REF!</definedName>
    <definedName name="ABEI">#REF!</definedName>
    <definedName name="ABEJ" localSheetId="6">#REF!</definedName>
    <definedName name="ABEJ" localSheetId="8">#REF!</definedName>
    <definedName name="ABEJ">#REF!</definedName>
    <definedName name="ABFA" localSheetId="6">#REF!</definedName>
    <definedName name="ABFA" localSheetId="8">#REF!</definedName>
    <definedName name="ABFA">#REF!</definedName>
    <definedName name="ABFB" localSheetId="6">#REF!</definedName>
    <definedName name="ABFB" localSheetId="8">#REF!</definedName>
    <definedName name="ABFB">#REF!</definedName>
    <definedName name="ABFC" localSheetId="6">#REF!</definedName>
    <definedName name="ABFC" localSheetId="8">#REF!</definedName>
    <definedName name="ABFC">#REF!</definedName>
    <definedName name="ABFD" localSheetId="6">#REF!</definedName>
    <definedName name="ABFD" localSheetId="8">#REF!</definedName>
    <definedName name="ABFD">#REF!</definedName>
    <definedName name="ABFE" localSheetId="6">#REF!</definedName>
    <definedName name="ABFE" localSheetId="8">#REF!</definedName>
    <definedName name="ABFE">#REF!</definedName>
    <definedName name="ABFF" localSheetId="6">#REF!</definedName>
    <definedName name="ABFF" localSheetId="8">#REF!</definedName>
    <definedName name="ABFF">#REF!</definedName>
    <definedName name="ABFG" localSheetId="6">#REF!</definedName>
    <definedName name="ABFG" localSheetId="8">#REF!</definedName>
    <definedName name="ABFG">#REF!</definedName>
    <definedName name="ABFH" localSheetId="6">#REF!</definedName>
    <definedName name="ABFH" localSheetId="8">#REF!</definedName>
    <definedName name="ABFH">#REF!</definedName>
    <definedName name="ABFI" localSheetId="6">#REF!</definedName>
    <definedName name="ABFI" localSheetId="8">#REF!</definedName>
    <definedName name="ABFI">#REF!</definedName>
    <definedName name="ABFJ" localSheetId="6">#REF!</definedName>
    <definedName name="ABFJ" localSheetId="8">#REF!</definedName>
    <definedName name="ABFJ">#REF!</definedName>
    <definedName name="ABGA" localSheetId="6">#REF!</definedName>
    <definedName name="ABGA" localSheetId="8">#REF!</definedName>
    <definedName name="ABGA">#REF!</definedName>
    <definedName name="ABGB" localSheetId="6">#REF!</definedName>
    <definedName name="ABGB" localSheetId="8">#REF!</definedName>
    <definedName name="ABGB">#REF!</definedName>
    <definedName name="ABGC" localSheetId="6">#REF!</definedName>
    <definedName name="ABGC" localSheetId="8">#REF!</definedName>
    <definedName name="ABGC">#REF!</definedName>
    <definedName name="ABGD" localSheetId="6">#REF!</definedName>
    <definedName name="ABGD" localSheetId="8">#REF!</definedName>
    <definedName name="ABGD">#REF!</definedName>
    <definedName name="ABGE" localSheetId="6">#REF!</definedName>
    <definedName name="ABGE" localSheetId="8">#REF!</definedName>
    <definedName name="ABGE">#REF!</definedName>
    <definedName name="ABGF" localSheetId="6">#REF!</definedName>
    <definedName name="ABGF" localSheetId="8">#REF!</definedName>
    <definedName name="ABGF">#REF!</definedName>
    <definedName name="ABGG" localSheetId="6">#REF!</definedName>
    <definedName name="ABGG" localSheetId="8">#REF!</definedName>
    <definedName name="ABGG">#REF!</definedName>
    <definedName name="ABGH" localSheetId="6">#REF!</definedName>
    <definedName name="ABGH" localSheetId="8">#REF!</definedName>
    <definedName name="ABGH">#REF!</definedName>
    <definedName name="ABGI" localSheetId="6">#REF!</definedName>
    <definedName name="ABGI" localSheetId="8">#REF!</definedName>
    <definedName name="ABGI">#REF!</definedName>
    <definedName name="ABGJ" localSheetId="6">#REF!</definedName>
    <definedName name="ABGJ" localSheetId="8">#REF!</definedName>
    <definedName name="ABGJ">#REF!</definedName>
    <definedName name="ABHA" localSheetId="6">#REF!</definedName>
    <definedName name="ABHA" localSheetId="8">#REF!</definedName>
    <definedName name="ABHA">#REF!</definedName>
    <definedName name="ABHB" localSheetId="6">#REF!</definedName>
    <definedName name="ABHB" localSheetId="8">#REF!</definedName>
    <definedName name="ABHB">#REF!</definedName>
    <definedName name="ABHC" localSheetId="6">#REF!</definedName>
    <definedName name="ABHC" localSheetId="8">#REF!</definedName>
    <definedName name="ABHC">#REF!</definedName>
    <definedName name="ABHD" localSheetId="6">#REF!</definedName>
    <definedName name="ABHD" localSheetId="8">#REF!</definedName>
    <definedName name="ABHD">#REF!</definedName>
    <definedName name="ABHE" localSheetId="6">#REF!</definedName>
    <definedName name="ABHE" localSheetId="8">#REF!</definedName>
    <definedName name="ABHE">#REF!</definedName>
    <definedName name="ABHF" localSheetId="6">#REF!</definedName>
    <definedName name="ABHF" localSheetId="8">#REF!</definedName>
    <definedName name="ABHF">#REF!</definedName>
    <definedName name="ABHG" localSheetId="6">#REF!</definedName>
    <definedName name="ABHG" localSheetId="8">#REF!</definedName>
    <definedName name="ABHG">#REF!</definedName>
    <definedName name="ABHH" localSheetId="6">#REF!</definedName>
    <definedName name="ABHH" localSheetId="8">#REF!</definedName>
    <definedName name="ABHH">#REF!</definedName>
    <definedName name="ABHI" localSheetId="6">#REF!</definedName>
    <definedName name="ABHI" localSheetId="8">#REF!</definedName>
    <definedName name="ABHI">#REF!</definedName>
    <definedName name="ABHJ" localSheetId="6">#REF!</definedName>
    <definedName name="ABHJ" localSheetId="8">#REF!</definedName>
    <definedName name="ABHJ">#REF!</definedName>
    <definedName name="ABIA" localSheetId="6">#REF!</definedName>
    <definedName name="ABIA" localSheetId="8">#REF!</definedName>
    <definedName name="ABIA">#REF!</definedName>
    <definedName name="ABIB" localSheetId="6">#REF!</definedName>
    <definedName name="ABIB" localSheetId="8">#REF!</definedName>
    <definedName name="ABIB">#REF!</definedName>
    <definedName name="ABIC" localSheetId="6">#REF!</definedName>
    <definedName name="ABIC" localSheetId="8">#REF!</definedName>
    <definedName name="ABIC">#REF!</definedName>
    <definedName name="ABID" localSheetId="6">#REF!</definedName>
    <definedName name="ABID" localSheetId="8">#REF!</definedName>
    <definedName name="ABID">#REF!</definedName>
    <definedName name="ABIE" localSheetId="6">#REF!</definedName>
    <definedName name="ABIE" localSheetId="8">#REF!</definedName>
    <definedName name="ABIE">#REF!</definedName>
    <definedName name="ABIF" localSheetId="6">#REF!</definedName>
    <definedName name="ABIF" localSheetId="8">#REF!</definedName>
    <definedName name="ABIF">#REF!</definedName>
    <definedName name="ABIG" localSheetId="6">#REF!</definedName>
    <definedName name="ABIG" localSheetId="8">#REF!</definedName>
    <definedName name="ABIG">#REF!</definedName>
    <definedName name="ABIH" localSheetId="6">#REF!</definedName>
    <definedName name="ABIH" localSheetId="8">#REF!</definedName>
    <definedName name="ABIH">#REF!</definedName>
    <definedName name="ABII" localSheetId="6">#REF!</definedName>
    <definedName name="ABII" localSheetId="8">#REF!</definedName>
    <definedName name="ABII">#REF!</definedName>
    <definedName name="ABIJ" localSheetId="6">#REF!</definedName>
    <definedName name="ABIJ" localSheetId="8">#REF!</definedName>
    <definedName name="ABIJ">#REF!</definedName>
    <definedName name="ABJA" localSheetId="6">#REF!</definedName>
    <definedName name="ABJA" localSheetId="8">#REF!</definedName>
    <definedName name="ABJA">#REF!</definedName>
    <definedName name="ABJAD">[17]MEMO!$A$1:$B$65536</definedName>
    <definedName name="ABJB" localSheetId="6">#REF!</definedName>
    <definedName name="ABJB" localSheetId="8">#REF!</definedName>
    <definedName name="ABJB" localSheetId="5">#REF!</definedName>
    <definedName name="ABJB">#REF!</definedName>
    <definedName name="ABJC" localSheetId="6">#REF!</definedName>
    <definedName name="ABJC" localSheetId="8">#REF!</definedName>
    <definedName name="ABJC">#REF!</definedName>
    <definedName name="ABJD" localSheetId="6">#REF!</definedName>
    <definedName name="ABJD" localSheetId="8">#REF!</definedName>
    <definedName name="ABJD">#REF!</definedName>
    <definedName name="ABJE" localSheetId="6">#REF!</definedName>
    <definedName name="ABJE" localSheetId="8">#REF!</definedName>
    <definedName name="ABJE">#REF!</definedName>
    <definedName name="ABJF" localSheetId="6">#REF!</definedName>
    <definedName name="ABJF" localSheetId="8">#REF!</definedName>
    <definedName name="ABJF">#REF!</definedName>
    <definedName name="ABJG" localSheetId="6">#REF!</definedName>
    <definedName name="ABJG" localSheetId="8">#REF!</definedName>
    <definedName name="ABJG">#REF!</definedName>
    <definedName name="ABJH" localSheetId="6">#REF!</definedName>
    <definedName name="ABJH" localSheetId="8">#REF!</definedName>
    <definedName name="ABJH">#REF!</definedName>
    <definedName name="ABJI" localSheetId="6">#REF!</definedName>
    <definedName name="ABJI" localSheetId="8">#REF!</definedName>
    <definedName name="ABJI">#REF!</definedName>
    <definedName name="ABJJ" localSheetId="6">#REF!</definedName>
    <definedName name="ABJJ" localSheetId="8">#REF!</definedName>
    <definedName name="ABJJ">#REF!</definedName>
    <definedName name="ABSW" localSheetId="6">#REF!</definedName>
    <definedName name="ABSW" localSheetId="8">#REF!</definedName>
    <definedName name="ABSW">#REF!</definedName>
    <definedName name="acaa" localSheetId="6">#REF!</definedName>
    <definedName name="acaa" localSheetId="8">#REF!</definedName>
    <definedName name="acaa">#REF!</definedName>
    <definedName name="ACAB" localSheetId="6">#REF!</definedName>
    <definedName name="ACAB" localSheetId="8">#REF!</definedName>
    <definedName name="ACAB">#REF!</definedName>
    <definedName name="ACAC" localSheetId="6">#REF!</definedName>
    <definedName name="ACAC" localSheetId="8">#REF!</definedName>
    <definedName name="ACAC">#REF!</definedName>
    <definedName name="acad" localSheetId="6">#REF!</definedName>
    <definedName name="acad" localSheetId="8">#REF!</definedName>
    <definedName name="acad">#REF!</definedName>
    <definedName name="acae" localSheetId="6">#REF!</definedName>
    <definedName name="acae" localSheetId="8">#REF!</definedName>
    <definedName name="acae">#REF!</definedName>
    <definedName name="acaf" localSheetId="6">#REF!</definedName>
    <definedName name="acaf" localSheetId="8">#REF!</definedName>
    <definedName name="acaf">#REF!</definedName>
    <definedName name="acag" localSheetId="6">#REF!</definedName>
    <definedName name="acag" localSheetId="8">#REF!</definedName>
    <definedName name="acag">#REF!</definedName>
    <definedName name="ACAH" localSheetId="6">#REF!</definedName>
    <definedName name="ACAH" localSheetId="8">#REF!</definedName>
    <definedName name="ACAH">#REF!</definedName>
    <definedName name="ACAI" localSheetId="6">#REF!</definedName>
    <definedName name="ACAI" localSheetId="8">#REF!</definedName>
    <definedName name="ACAI">#REF!</definedName>
    <definedName name="ACAJ" localSheetId="6">#REF!</definedName>
    <definedName name="ACAJ" localSheetId="8">#REF!</definedName>
    <definedName name="ACAJ">#REF!</definedName>
    <definedName name="ACBA" localSheetId="6">#REF!</definedName>
    <definedName name="ACBA" localSheetId="8">#REF!</definedName>
    <definedName name="ACBA">#REF!</definedName>
    <definedName name="ACBB" localSheetId="6">#REF!</definedName>
    <definedName name="ACBB" localSheetId="8">#REF!</definedName>
    <definedName name="ACBB">#REF!</definedName>
    <definedName name="ACBC" localSheetId="6">#REF!</definedName>
    <definedName name="ACBC" localSheetId="8">#REF!</definedName>
    <definedName name="ACBC">#REF!</definedName>
    <definedName name="ACBD" localSheetId="6">#REF!</definedName>
    <definedName name="ACBD" localSheetId="8">#REF!</definedName>
    <definedName name="ACBD">#REF!</definedName>
    <definedName name="acbe" localSheetId="6">#REF!</definedName>
    <definedName name="acbe" localSheetId="8">#REF!</definedName>
    <definedName name="acbe">#REF!</definedName>
    <definedName name="ACBF" localSheetId="6">#REF!</definedName>
    <definedName name="ACBF" localSheetId="8">#REF!</definedName>
    <definedName name="ACBF">#REF!</definedName>
    <definedName name="ACBG" localSheetId="6">#REF!</definedName>
    <definedName name="ACBG" localSheetId="8">#REF!</definedName>
    <definedName name="ACBG">#REF!</definedName>
    <definedName name="ACBH" localSheetId="6">#REF!</definedName>
    <definedName name="ACBH" localSheetId="8">#REF!</definedName>
    <definedName name="ACBH">#REF!</definedName>
    <definedName name="ACBI" localSheetId="6">#REF!</definedName>
    <definedName name="ACBI" localSheetId="8">#REF!</definedName>
    <definedName name="ACBI">#REF!</definedName>
    <definedName name="ACBJ" localSheetId="6">#REF!</definedName>
    <definedName name="ACBJ" localSheetId="8">#REF!</definedName>
    <definedName name="ACBJ">#REF!</definedName>
    <definedName name="ACCA" localSheetId="6">#REF!</definedName>
    <definedName name="ACCA" localSheetId="8">#REF!</definedName>
    <definedName name="ACCA">#REF!</definedName>
    <definedName name="ACCB" localSheetId="6">#REF!</definedName>
    <definedName name="ACCB" localSheetId="8">#REF!</definedName>
    <definedName name="ACCB">#REF!</definedName>
    <definedName name="ACCC" localSheetId="6">#REF!</definedName>
    <definedName name="ACCC" localSheetId="8">#REF!</definedName>
    <definedName name="ACCC">#REF!</definedName>
    <definedName name="ACCD" localSheetId="6">#REF!</definedName>
    <definedName name="ACCD" localSheetId="8">#REF!</definedName>
    <definedName name="ACCD">#REF!</definedName>
    <definedName name="ACCE" localSheetId="6">#REF!</definedName>
    <definedName name="ACCE" localSheetId="8">#REF!</definedName>
    <definedName name="ACCE">#REF!</definedName>
    <definedName name="ACCF" localSheetId="6">#REF!</definedName>
    <definedName name="ACCF" localSheetId="8">#REF!</definedName>
    <definedName name="ACCF">#REF!</definedName>
    <definedName name="ACCG" localSheetId="6">#REF!</definedName>
    <definedName name="ACCG" localSheetId="8">#REF!</definedName>
    <definedName name="ACCG">#REF!</definedName>
    <definedName name="ACCH" localSheetId="6">#REF!</definedName>
    <definedName name="ACCH" localSheetId="8">#REF!</definedName>
    <definedName name="ACCH">#REF!</definedName>
    <definedName name="ACCI" localSheetId="6">#REF!</definedName>
    <definedName name="ACCI" localSheetId="8">#REF!</definedName>
    <definedName name="ACCI">#REF!</definedName>
    <definedName name="ACCJ" localSheetId="6">#REF!</definedName>
    <definedName name="ACCJ" localSheetId="8">#REF!</definedName>
    <definedName name="ACCJ">#REF!</definedName>
    <definedName name="ACDA" localSheetId="6">#REF!</definedName>
    <definedName name="ACDA" localSheetId="8">#REF!</definedName>
    <definedName name="ACDA">#REF!</definedName>
    <definedName name="ACDB" localSheetId="6">#REF!</definedName>
    <definedName name="ACDB" localSheetId="8">#REF!</definedName>
    <definedName name="ACDB">#REF!</definedName>
    <definedName name="ACDC" localSheetId="6">#REF!</definedName>
    <definedName name="ACDC" localSheetId="8">#REF!</definedName>
    <definedName name="ACDC">#REF!</definedName>
    <definedName name="ACDD" localSheetId="6">#REF!</definedName>
    <definedName name="ACDD" localSheetId="8">#REF!</definedName>
    <definedName name="ACDD">#REF!</definedName>
    <definedName name="ACDE" localSheetId="6">#REF!</definedName>
    <definedName name="ACDE" localSheetId="8">#REF!</definedName>
    <definedName name="ACDE">#REF!</definedName>
    <definedName name="ACDF" localSheetId="6">#REF!</definedName>
    <definedName name="ACDF" localSheetId="8">#REF!</definedName>
    <definedName name="ACDF">#REF!</definedName>
    <definedName name="ACDG" localSheetId="6">#REF!</definedName>
    <definedName name="ACDG" localSheetId="8">#REF!</definedName>
    <definedName name="ACDG">#REF!</definedName>
    <definedName name="ACDH" localSheetId="6">#REF!</definedName>
    <definedName name="ACDH" localSheetId="8">#REF!</definedName>
    <definedName name="ACDH">#REF!</definedName>
    <definedName name="ACDI" localSheetId="6">#REF!</definedName>
    <definedName name="ACDI" localSheetId="8">#REF!</definedName>
    <definedName name="ACDI">#REF!</definedName>
    <definedName name="ACDJ" localSheetId="6">#REF!</definedName>
    <definedName name="ACDJ" localSheetId="8">#REF!</definedName>
    <definedName name="ACDJ">#REF!</definedName>
    <definedName name="ACEA" localSheetId="6">#REF!</definedName>
    <definedName name="ACEA" localSheetId="8">#REF!</definedName>
    <definedName name="ACEA">#REF!</definedName>
    <definedName name="ACEB" localSheetId="6">#REF!</definedName>
    <definedName name="ACEB" localSheetId="8">#REF!</definedName>
    <definedName name="ACEB">#REF!</definedName>
    <definedName name="ACEC" localSheetId="6">#REF!</definedName>
    <definedName name="ACEC" localSheetId="8">#REF!</definedName>
    <definedName name="ACEC">#REF!</definedName>
    <definedName name="ACED" localSheetId="6">#REF!</definedName>
    <definedName name="ACED" localSheetId="8">#REF!</definedName>
    <definedName name="ACED">#REF!</definedName>
    <definedName name="ACEE" localSheetId="6">#REF!</definedName>
    <definedName name="ACEE" localSheetId="8">#REF!</definedName>
    <definedName name="ACEE">#REF!</definedName>
    <definedName name="ACEF" localSheetId="6">#REF!</definedName>
    <definedName name="ACEF" localSheetId="8">#REF!</definedName>
    <definedName name="ACEF">#REF!</definedName>
    <definedName name="ACEG" localSheetId="6">#REF!</definedName>
    <definedName name="ACEG" localSheetId="8">#REF!</definedName>
    <definedName name="ACEG">#REF!</definedName>
    <definedName name="ACEH" localSheetId="6">#REF!</definedName>
    <definedName name="ACEH" localSheetId="8">#REF!</definedName>
    <definedName name="ACEH">#REF!</definedName>
    <definedName name="ACEI" localSheetId="6">#REF!</definedName>
    <definedName name="ACEI" localSheetId="8">#REF!</definedName>
    <definedName name="ACEI">#REF!</definedName>
    <definedName name="ACEJ" localSheetId="6">#REF!</definedName>
    <definedName name="ACEJ" localSheetId="8">#REF!</definedName>
    <definedName name="ACEJ">#REF!</definedName>
    <definedName name="ACFA" localSheetId="6">#REF!</definedName>
    <definedName name="ACFA" localSheetId="8">#REF!</definedName>
    <definedName name="ACFA">#REF!</definedName>
    <definedName name="ACFB" localSheetId="6">#REF!</definedName>
    <definedName name="ACFB" localSheetId="8">#REF!</definedName>
    <definedName name="ACFB">#REF!</definedName>
    <definedName name="ACFC" localSheetId="6">#REF!</definedName>
    <definedName name="ACFC" localSheetId="8">#REF!</definedName>
    <definedName name="ACFC">#REF!</definedName>
    <definedName name="ACFD" localSheetId="6">#REF!</definedName>
    <definedName name="ACFD" localSheetId="8">#REF!</definedName>
    <definedName name="ACFD">#REF!</definedName>
    <definedName name="ACFE" localSheetId="6">#REF!</definedName>
    <definedName name="ACFE" localSheetId="8">#REF!</definedName>
    <definedName name="ACFE">#REF!</definedName>
    <definedName name="ACFF" localSheetId="6">#REF!</definedName>
    <definedName name="ACFF" localSheetId="8">#REF!</definedName>
    <definedName name="ACFF">#REF!</definedName>
    <definedName name="ACFG" localSheetId="6">#REF!</definedName>
    <definedName name="ACFG" localSheetId="8">#REF!</definedName>
    <definedName name="ACFG">#REF!</definedName>
    <definedName name="ACFH" localSheetId="6">#REF!</definedName>
    <definedName name="ACFH" localSheetId="8">#REF!</definedName>
    <definedName name="ACFH">#REF!</definedName>
    <definedName name="ACFI" localSheetId="6">#REF!</definedName>
    <definedName name="ACFI" localSheetId="8">#REF!</definedName>
    <definedName name="ACFI">#REF!</definedName>
    <definedName name="ACFJ" localSheetId="6">#REF!</definedName>
    <definedName name="ACFJ" localSheetId="8">#REF!</definedName>
    <definedName name="ACFJ">#REF!</definedName>
    <definedName name="ACGA" localSheetId="6">#REF!</definedName>
    <definedName name="ACGA" localSheetId="8">#REF!</definedName>
    <definedName name="ACGA">#REF!</definedName>
    <definedName name="ACGB" localSheetId="6">#REF!</definedName>
    <definedName name="ACGB" localSheetId="8">#REF!</definedName>
    <definedName name="ACGB">#REF!</definedName>
    <definedName name="ACGC" localSheetId="6">#REF!</definedName>
    <definedName name="ACGC" localSheetId="8">#REF!</definedName>
    <definedName name="ACGC">#REF!</definedName>
    <definedName name="ACGD" localSheetId="6">#REF!</definedName>
    <definedName name="ACGD" localSheetId="8">#REF!</definedName>
    <definedName name="ACGD">#REF!</definedName>
    <definedName name="ACGE" localSheetId="6">#REF!</definedName>
    <definedName name="ACGE" localSheetId="8">#REF!</definedName>
    <definedName name="ACGE">#REF!</definedName>
    <definedName name="ACGF" localSheetId="6">#REF!</definedName>
    <definedName name="ACGF" localSheetId="8">#REF!</definedName>
    <definedName name="ACGF">#REF!</definedName>
    <definedName name="ACGG" localSheetId="6">#REF!</definedName>
    <definedName name="ACGG" localSheetId="8">#REF!</definedName>
    <definedName name="ACGG">#REF!</definedName>
    <definedName name="ACGH" localSheetId="6">#REF!</definedName>
    <definedName name="ACGH" localSheetId="8">#REF!</definedName>
    <definedName name="ACGH">#REF!</definedName>
    <definedName name="ACGI" localSheetId="6">#REF!</definedName>
    <definedName name="ACGI" localSheetId="8">#REF!</definedName>
    <definedName name="ACGI">#REF!</definedName>
    <definedName name="ACGJ" localSheetId="6">#REF!</definedName>
    <definedName name="ACGJ" localSheetId="8">#REF!</definedName>
    <definedName name="ACGJ">#REF!</definedName>
    <definedName name="ACHA" localSheetId="6">#REF!</definedName>
    <definedName name="ACHA" localSheetId="8">#REF!</definedName>
    <definedName name="ACHA">#REF!</definedName>
    <definedName name="ACHB" localSheetId="6">#REF!</definedName>
    <definedName name="ACHB" localSheetId="8">#REF!</definedName>
    <definedName name="ACHB">#REF!</definedName>
    <definedName name="ACHC" localSheetId="6">#REF!</definedName>
    <definedName name="ACHC" localSheetId="8">#REF!</definedName>
    <definedName name="ACHC">#REF!</definedName>
    <definedName name="ACHD" localSheetId="6">#REF!</definedName>
    <definedName name="ACHD" localSheetId="8">#REF!</definedName>
    <definedName name="ACHD">#REF!</definedName>
    <definedName name="ACHE" localSheetId="6">#REF!</definedName>
    <definedName name="ACHE" localSheetId="8">#REF!</definedName>
    <definedName name="ACHE">#REF!</definedName>
    <definedName name="ACHF" localSheetId="6">#REF!</definedName>
    <definedName name="ACHF" localSheetId="8">#REF!</definedName>
    <definedName name="ACHF">#REF!</definedName>
    <definedName name="ACHG" localSheetId="6">#REF!</definedName>
    <definedName name="ACHG" localSheetId="8">#REF!</definedName>
    <definedName name="ACHG">#REF!</definedName>
    <definedName name="ACHH" localSheetId="6">#REF!</definedName>
    <definedName name="ACHH" localSheetId="8">#REF!</definedName>
    <definedName name="ACHH">#REF!</definedName>
    <definedName name="ACHI" localSheetId="6">#REF!</definedName>
    <definedName name="ACHI" localSheetId="8">#REF!</definedName>
    <definedName name="ACHI">#REF!</definedName>
    <definedName name="ACHJ" localSheetId="6">#REF!</definedName>
    <definedName name="ACHJ" localSheetId="8">#REF!</definedName>
    <definedName name="ACHJ">#REF!</definedName>
    <definedName name="ACIA" localSheetId="6">#REF!</definedName>
    <definedName name="ACIA" localSheetId="8">#REF!</definedName>
    <definedName name="ACIA">#REF!</definedName>
    <definedName name="ACIB" localSheetId="6">#REF!</definedName>
    <definedName name="ACIB" localSheetId="8">#REF!</definedName>
    <definedName name="ACIB">#REF!</definedName>
    <definedName name="ACIC" localSheetId="6">#REF!</definedName>
    <definedName name="ACIC" localSheetId="8">#REF!</definedName>
    <definedName name="ACIC">#REF!</definedName>
    <definedName name="ACID" localSheetId="6">#REF!</definedName>
    <definedName name="ACID" localSheetId="8">#REF!</definedName>
    <definedName name="ACID">#REF!</definedName>
    <definedName name="ACIE" localSheetId="6">#REF!</definedName>
    <definedName name="ACIE" localSheetId="8">#REF!</definedName>
    <definedName name="ACIE">#REF!</definedName>
    <definedName name="ACIF" localSheetId="6">#REF!</definedName>
    <definedName name="ACIF" localSheetId="8">#REF!</definedName>
    <definedName name="ACIF">#REF!</definedName>
    <definedName name="ACIG" localSheetId="6">#REF!</definedName>
    <definedName name="ACIG" localSheetId="8">#REF!</definedName>
    <definedName name="ACIG">#REF!</definedName>
    <definedName name="ACIH" localSheetId="6">#REF!</definedName>
    <definedName name="ACIH" localSheetId="8">#REF!</definedName>
    <definedName name="ACIH">#REF!</definedName>
    <definedName name="ACII" localSheetId="6">#REF!</definedName>
    <definedName name="ACII" localSheetId="8">#REF!</definedName>
    <definedName name="ACII">#REF!</definedName>
    <definedName name="ACIJ" localSheetId="6">#REF!</definedName>
    <definedName name="ACIJ" localSheetId="8">#REF!</definedName>
    <definedName name="ACIJ">#REF!</definedName>
    <definedName name="ACJA" localSheetId="6">#REF!</definedName>
    <definedName name="ACJA" localSheetId="8">#REF!</definedName>
    <definedName name="ACJA">#REF!</definedName>
    <definedName name="ACJB" localSheetId="6">#REF!</definedName>
    <definedName name="ACJB" localSheetId="8">#REF!</definedName>
    <definedName name="ACJB">#REF!</definedName>
    <definedName name="ACJC" localSheetId="6">#REF!</definedName>
    <definedName name="ACJC" localSheetId="8">#REF!</definedName>
    <definedName name="ACJC">#REF!</definedName>
    <definedName name="ACJD" localSheetId="6">#REF!</definedName>
    <definedName name="ACJD" localSheetId="8">#REF!</definedName>
    <definedName name="ACJD">#REF!</definedName>
    <definedName name="ACJE" localSheetId="6">#REF!</definedName>
    <definedName name="ACJE" localSheetId="8">#REF!</definedName>
    <definedName name="ACJE">#REF!</definedName>
    <definedName name="ACJF" localSheetId="6">#REF!</definedName>
    <definedName name="ACJF" localSheetId="8">#REF!</definedName>
    <definedName name="ACJF">#REF!</definedName>
    <definedName name="ACJG" localSheetId="6">#REF!</definedName>
    <definedName name="ACJG" localSheetId="8">#REF!</definedName>
    <definedName name="ACJG">#REF!</definedName>
    <definedName name="ACJH" localSheetId="6">#REF!</definedName>
    <definedName name="ACJH" localSheetId="8">#REF!</definedName>
    <definedName name="ACJH">#REF!</definedName>
    <definedName name="ACJI" localSheetId="6">#REF!</definedName>
    <definedName name="ACJI" localSheetId="8">#REF!</definedName>
    <definedName name="ACJI">#REF!</definedName>
    <definedName name="ACJJ" localSheetId="6">#REF!</definedName>
    <definedName name="ACJJ" localSheetId="8">#REF!</definedName>
    <definedName name="ACJJ">#REF!</definedName>
    <definedName name="ad" localSheetId="6">[18]JAN09!#REF!</definedName>
    <definedName name="ad" localSheetId="8">[18]JAN09!#REF!</definedName>
    <definedName name="ad">[18]JAN09!#REF!</definedName>
    <definedName name="ADAA" localSheetId="6">#REF!</definedName>
    <definedName name="ADAA" localSheetId="8">#REF!</definedName>
    <definedName name="ADAA" localSheetId="5">#REF!</definedName>
    <definedName name="ADAA">#REF!</definedName>
    <definedName name="ADAB" localSheetId="6">#REF!</definedName>
    <definedName name="ADAB" localSheetId="8">#REF!</definedName>
    <definedName name="ADAB">#REF!</definedName>
    <definedName name="ADAC" localSheetId="6">#REF!</definedName>
    <definedName name="ADAC" localSheetId="8">#REF!</definedName>
    <definedName name="ADAC">#REF!</definedName>
    <definedName name="ADAD" localSheetId="6">#REF!</definedName>
    <definedName name="ADAD" localSheetId="8">#REF!</definedName>
    <definedName name="ADAD">#REF!</definedName>
    <definedName name="adadd">#REF!</definedName>
    <definedName name="ADAE" localSheetId="6">#REF!</definedName>
    <definedName name="ADAE" localSheetId="8">#REF!</definedName>
    <definedName name="ADAE">#REF!</definedName>
    <definedName name="ADAF" localSheetId="6">#REF!</definedName>
    <definedName name="ADAF" localSheetId="8">#REF!</definedName>
    <definedName name="ADAF">#REF!</definedName>
    <definedName name="ADAG" localSheetId="6">#REF!</definedName>
    <definedName name="ADAG" localSheetId="8">#REF!</definedName>
    <definedName name="ADAG">#REF!</definedName>
    <definedName name="ADAH" localSheetId="6">#REF!</definedName>
    <definedName name="ADAH" localSheetId="8">#REF!</definedName>
    <definedName name="ADAH">#REF!</definedName>
    <definedName name="ADAI" localSheetId="6">#REF!</definedName>
    <definedName name="ADAI" localSheetId="8">#REF!</definedName>
    <definedName name="ADAI">#REF!</definedName>
    <definedName name="ADAJ" localSheetId="6">#REF!</definedName>
    <definedName name="ADAJ" localSheetId="8">#REF!</definedName>
    <definedName name="ADAJ">#REF!</definedName>
    <definedName name="ADBA" localSheetId="6">#REF!</definedName>
    <definedName name="ADBA" localSheetId="8">#REF!</definedName>
    <definedName name="ADBA">#REF!</definedName>
    <definedName name="ADBB" localSheetId="6">#REF!</definedName>
    <definedName name="ADBB" localSheetId="8">#REF!</definedName>
    <definedName name="ADBB">#REF!</definedName>
    <definedName name="ADBC" localSheetId="6">#REF!</definedName>
    <definedName name="ADBC" localSheetId="8">#REF!</definedName>
    <definedName name="ADBC">#REF!</definedName>
    <definedName name="ADBD" localSheetId="6">#REF!</definedName>
    <definedName name="ADBD" localSheetId="8">#REF!</definedName>
    <definedName name="ADBD">#REF!</definedName>
    <definedName name="ADBE" localSheetId="6">#REF!</definedName>
    <definedName name="ADBE" localSheetId="8">#REF!</definedName>
    <definedName name="ADBE">#REF!</definedName>
    <definedName name="ADBF" localSheetId="6">#REF!</definedName>
    <definedName name="ADBF" localSheetId="8">#REF!</definedName>
    <definedName name="ADBF">#REF!</definedName>
    <definedName name="ADBG" localSheetId="6">#REF!</definedName>
    <definedName name="ADBG" localSheetId="8">#REF!</definedName>
    <definedName name="ADBG">#REF!</definedName>
    <definedName name="ADBH" localSheetId="6">#REF!</definedName>
    <definedName name="ADBH" localSheetId="8">#REF!</definedName>
    <definedName name="ADBH">#REF!</definedName>
    <definedName name="ADBI" localSheetId="6">#REF!</definedName>
    <definedName name="ADBI" localSheetId="8">#REF!</definedName>
    <definedName name="ADBI">#REF!</definedName>
    <definedName name="ADBJ" localSheetId="6">#REF!</definedName>
    <definedName name="ADBJ" localSheetId="8">#REF!</definedName>
    <definedName name="ADBJ">#REF!</definedName>
    <definedName name="ADCA" localSheetId="6">#REF!</definedName>
    <definedName name="ADCA" localSheetId="8">#REF!</definedName>
    <definedName name="ADCA">#REF!</definedName>
    <definedName name="ADCJ" localSheetId="6">#REF!</definedName>
    <definedName name="ADCJ" localSheetId="8">#REF!</definedName>
    <definedName name="ADCJ">#REF!</definedName>
    <definedName name="adfasf" localSheetId="6">#REF!</definedName>
    <definedName name="adfasf" localSheetId="8">#REF!</definedName>
    <definedName name="adfasf">#REF!</definedName>
    <definedName name="ADJA" localSheetId="6">#REF!</definedName>
    <definedName name="ADJA" localSheetId="8">#REF!</definedName>
    <definedName name="ADJA">#REF!</definedName>
    <definedName name="ADJB" localSheetId="6">#REF!</definedName>
    <definedName name="ADJB" localSheetId="8">#REF!</definedName>
    <definedName name="ADJB">#REF!</definedName>
    <definedName name="ADJC" localSheetId="6">#REF!</definedName>
    <definedName name="ADJC" localSheetId="8">#REF!</definedName>
    <definedName name="ADJC">#REF!</definedName>
    <definedName name="ADJD" localSheetId="6">#REF!</definedName>
    <definedName name="ADJD" localSheetId="8">#REF!</definedName>
    <definedName name="ADJD">#REF!</definedName>
    <definedName name="ADJE" localSheetId="6">#REF!</definedName>
    <definedName name="ADJE" localSheetId="8">#REF!</definedName>
    <definedName name="ADJE">#REF!</definedName>
    <definedName name="ADJF" localSheetId="6">#REF!</definedName>
    <definedName name="ADJF" localSheetId="8">#REF!</definedName>
    <definedName name="ADJF">#REF!</definedName>
    <definedName name="ADJG" localSheetId="6">#REF!</definedName>
    <definedName name="ADJG" localSheetId="8">#REF!</definedName>
    <definedName name="ADJG">#REF!</definedName>
    <definedName name="ADJH" localSheetId="6">#REF!</definedName>
    <definedName name="ADJH" localSheetId="8">#REF!</definedName>
    <definedName name="ADJH">#REF!</definedName>
    <definedName name="ADJI" localSheetId="6">#REF!</definedName>
    <definedName name="ADJI" localSheetId="8">#REF!</definedName>
    <definedName name="ADJI">#REF!</definedName>
    <definedName name="ADJJ" localSheetId="6">#REF!</definedName>
    <definedName name="ADJJ" localSheetId="8">#REF!</definedName>
    <definedName name="ADJJ">#REF!</definedName>
    <definedName name="AdmProBln" localSheetId="7">'[19]AHS - Personel'!$F$9</definedName>
    <definedName name="AdmProBln">#N/A</definedName>
    <definedName name="aegbn" localSheetId="6">#REF!</definedName>
    <definedName name="aegbn" localSheetId="8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7" hidden="1">{#N/A,#N/A,FALSE,"M.43"}</definedName>
    <definedName name="afgggg" localSheetId="8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8">#REF!</definedName>
    <definedName name="AJAA" localSheetId="5">#REF!</definedName>
    <definedName name="AJAA">#REF!</definedName>
    <definedName name="AJAB" localSheetId="6">#REF!</definedName>
    <definedName name="AJAB" localSheetId="8">#REF!</definedName>
    <definedName name="AJAB">#REF!</definedName>
    <definedName name="AJAC" localSheetId="6">#REF!</definedName>
    <definedName name="AJAC" localSheetId="8">#REF!</definedName>
    <definedName name="AJAC">#REF!</definedName>
    <definedName name="AJAD" localSheetId="6">#REF!</definedName>
    <definedName name="AJAD" localSheetId="8">#REF!</definedName>
    <definedName name="AJAD">#REF!</definedName>
    <definedName name="AJAE" localSheetId="6">#REF!</definedName>
    <definedName name="AJAE" localSheetId="8">#REF!</definedName>
    <definedName name="AJAE">#REF!</definedName>
    <definedName name="AJAF" localSheetId="6">#REF!</definedName>
    <definedName name="AJAF" localSheetId="8">#REF!</definedName>
    <definedName name="AJAF">#REF!</definedName>
    <definedName name="AJAG" localSheetId="6">#REF!</definedName>
    <definedName name="AJAG" localSheetId="8">#REF!</definedName>
    <definedName name="AJAG">#REF!</definedName>
    <definedName name="AJAH" localSheetId="6">#REF!</definedName>
    <definedName name="AJAH" localSheetId="8">#REF!</definedName>
    <definedName name="AJAH">#REF!</definedName>
    <definedName name="AJAI" localSheetId="6">#REF!</definedName>
    <definedName name="AJAI" localSheetId="8">#REF!</definedName>
    <definedName name="AJAI">#REF!</definedName>
    <definedName name="AJAJ" localSheetId="6">#REF!</definedName>
    <definedName name="AJAJ" localSheetId="8">#REF!</definedName>
    <definedName name="AJAJ">#REF!</definedName>
    <definedName name="AJBA" localSheetId="6">#REF!</definedName>
    <definedName name="AJBA" localSheetId="8">#REF!</definedName>
    <definedName name="AJBA">#REF!</definedName>
    <definedName name="AJBB" localSheetId="6">#REF!</definedName>
    <definedName name="AJBB" localSheetId="8">#REF!</definedName>
    <definedName name="AJBB">#REF!</definedName>
    <definedName name="AJBC" localSheetId="6">#REF!</definedName>
    <definedName name="AJBC" localSheetId="8">#REF!</definedName>
    <definedName name="AJBC">#REF!</definedName>
    <definedName name="AJBD" localSheetId="6">#REF!</definedName>
    <definedName name="AJBD" localSheetId="8">#REF!</definedName>
    <definedName name="AJBD">#REF!</definedName>
    <definedName name="AJBE" localSheetId="6">#REF!</definedName>
    <definedName name="AJBE" localSheetId="8">#REF!</definedName>
    <definedName name="AJBE">#REF!</definedName>
    <definedName name="AJBF" localSheetId="6">#REF!</definedName>
    <definedName name="AJBF" localSheetId="8">#REF!</definedName>
    <definedName name="AJBF">#REF!</definedName>
    <definedName name="AJBG" localSheetId="6">#REF!</definedName>
    <definedName name="AJBG" localSheetId="8">#REF!</definedName>
    <definedName name="AJBG">#REF!</definedName>
    <definedName name="AJBH" localSheetId="6">#REF!</definedName>
    <definedName name="AJBH" localSheetId="8">#REF!</definedName>
    <definedName name="AJBH">#REF!</definedName>
    <definedName name="AJBI" localSheetId="6">#REF!</definedName>
    <definedName name="AJBI" localSheetId="8">#REF!</definedName>
    <definedName name="AJBI">#REF!</definedName>
    <definedName name="AJBJ" localSheetId="6">#REF!</definedName>
    <definedName name="AJBJ" localSheetId="8">#REF!</definedName>
    <definedName name="AJBJ">#REF!</definedName>
    <definedName name="AJCA" localSheetId="6">#REF!</definedName>
    <definedName name="AJCA" localSheetId="8">#REF!</definedName>
    <definedName name="AJCA">#REF!</definedName>
    <definedName name="AJCB" localSheetId="6">#REF!</definedName>
    <definedName name="AJCB" localSheetId="8">#REF!</definedName>
    <definedName name="AJCB">#REF!</definedName>
    <definedName name="AJCC" localSheetId="6">#REF!</definedName>
    <definedName name="AJCC" localSheetId="8">#REF!</definedName>
    <definedName name="AJCC">#REF!</definedName>
    <definedName name="AJCD" localSheetId="6">#REF!</definedName>
    <definedName name="AJCD" localSheetId="8">#REF!</definedName>
    <definedName name="AJCD">#REF!</definedName>
    <definedName name="AJCE" localSheetId="6">#REF!</definedName>
    <definedName name="AJCE" localSheetId="8">#REF!</definedName>
    <definedName name="AJCE">#REF!</definedName>
    <definedName name="AJCF" localSheetId="6">#REF!</definedName>
    <definedName name="AJCF" localSheetId="8">#REF!</definedName>
    <definedName name="AJCF">#REF!</definedName>
    <definedName name="AJCG" localSheetId="6">#REF!</definedName>
    <definedName name="AJCG" localSheetId="8">#REF!</definedName>
    <definedName name="AJCG">#REF!</definedName>
    <definedName name="AJCH" localSheetId="6">#REF!</definedName>
    <definedName name="AJCH" localSheetId="8">#REF!</definedName>
    <definedName name="AJCH">#REF!</definedName>
    <definedName name="AJCI" localSheetId="6">#REF!</definedName>
    <definedName name="AJCI" localSheetId="8">#REF!</definedName>
    <definedName name="AJCI">#REF!</definedName>
    <definedName name="AJCJ" localSheetId="6">#REF!</definedName>
    <definedName name="AJCJ" localSheetId="8">#REF!</definedName>
    <definedName name="AJCJ">#REF!</definedName>
    <definedName name="AJDA" localSheetId="6">#REF!</definedName>
    <definedName name="AJDA" localSheetId="8">#REF!</definedName>
    <definedName name="AJDA">#REF!</definedName>
    <definedName name="AJDB" localSheetId="6">#REF!</definedName>
    <definedName name="AJDB" localSheetId="8">#REF!</definedName>
    <definedName name="AJDB">#REF!</definedName>
    <definedName name="AJDC" localSheetId="6">#REF!</definedName>
    <definedName name="AJDC" localSheetId="8">#REF!</definedName>
    <definedName name="AJDC">#REF!</definedName>
    <definedName name="AJDD" localSheetId="6">#REF!</definedName>
    <definedName name="AJDD" localSheetId="8">#REF!</definedName>
    <definedName name="AJDD">#REF!</definedName>
    <definedName name="AJDE" localSheetId="6">#REF!</definedName>
    <definedName name="AJDE" localSheetId="8">#REF!</definedName>
    <definedName name="AJDE">#REF!</definedName>
    <definedName name="AJDF" localSheetId="6">#REF!</definedName>
    <definedName name="AJDF" localSheetId="8">#REF!</definedName>
    <definedName name="AJDF">#REF!</definedName>
    <definedName name="AJDG" localSheetId="6">#REF!</definedName>
    <definedName name="AJDG" localSheetId="8">#REF!</definedName>
    <definedName name="AJDG">#REF!</definedName>
    <definedName name="AJDH" localSheetId="6">#REF!</definedName>
    <definedName name="AJDH" localSheetId="8">#REF!</definedName>
    <definedName name="AJDH">#REF!</definedName>
    <definedName name="AJDI" localSheetId="6">#REF!</definedName>
    <definedName name="AJDI" localSheetId="8">#REF!</definedName>
    <definedName name="AJDI">#REF!</definedName>
    <definedName name="AJDJ" localSheetId="6">#REF!</definedName>
    <definedName name="AJDJ" localSheetId="8">#REF!</definedName>
    <definedName name="AJDJ">#REF!</definedName>
    <definedName name="AJEA" localSheetId="6">#REF!</definedName>
    <definedName name="AJEA" localSheetId="8">#REF!</definedName>
    <definedName name="AJEA">#REF!</definedName>
    <definedName name="AJEB" localSheetId="6">#REF!</definedName>
    <definedName name="AJEB" localSheetId="8">#REF!</definedName>
    <definedName name="AJEB">#REF!</definedName>
    <definedName name="AJEC" localSheetId="6">#REF!</definedName>
    <definedName name="AJEC" localSheetId="8">#REF!</definedName>
    <definedName name="AJEC">#REF!</definedName>
    <definedName name="AJED" localSheetId="6">#REF!</definedName>
    <definedName name="AJED" localSheetId="8">#REF!</definedName>
    <definedName name="AJED">#REF!</definedName>
    <definedName name="AJEE" localSheetId="6">#REF!</definedName>
    <definedName name="AJEE" localSheetId="8">#REF!</definedName>
    <definedName name="AJEE">#REF!</definedName>
    <definedName name="AJEF" localSheetId="6">#REF!</definedName>
    <definedName name="AJEF" localSheetId="8">#REF!</definedName>
    <definedName name="AJEF">#REF!</definedName>
    <definedName name="AJEG" localSheetId="6">#REF!</definedName>
    <definedName name="AJEG" localSheetId="8">#REF!</definedName>
    <definedName name="AJEG">#REF!</definedName>
    <definedName name="AJEH" localSheetId="6">#REF!</definedName>
    <definedName name="AJEH" localSheetId="8">#REF!</definedName>
    <definedName name="AJEH">#REF!</definedName>
    <definedName name="AJEI" localSheetId="6">#REF!</definedName>
    <definedName name="AJEI" localSheetId="8">#REF!</definedName>
    <definedName name="AJEI">#REF!</definedName>
    <definedName name="AJEJ" localSheetId="6">#REF!</definedName>
    <definedName name="AJEJ" localSheetId="8">#REF!</definedName>
    <definedName name="AJEJ">#REF!</definedName>
    <definedName name="AJFA" localSheetId="6">#REF!</definedName>
    <definedName name="AJFA" localSheetId="8">#REF!</definedName>
    <definedName name="AJFA">#REF!</definedName>
    <definedName name="AJFB" localSheetId="6">#REF!</definedName>
    <definedName name="AJFB" localSheetId="8">#REF!</definedName>
    <definedName name="AJFB">#REF!</definedName>
    <definedName name="AJFC" localSheetId="6">#REF!</definedName>
    <definedName name="AJFC" localSheetId="8">#REF!</definedName>
    <definedName name="AJFC">#REF!</definedName>
    <definedName name="AJFD" localSheetId="6">#REF!</definedName>
    <definedName name="AJFD" localSheetId="8">#REF!</definedName>
    <definedName name="AJFD">#REF!</definedName>
    <definedName name="AJFE" localSheetId="6">#REF!</definedName>
    <definedName name="AJFE" localSheetId="8">#REF!</definedName>
    <definedName name="AJFE">#REF!</definedName>
    <definedName name="AJFF" localSheetId="6">#REF!</definedName>
    <definedName name="AJFF" localSheetId="8">#REF!</definedName>
    <definedName name="AJFF">#REF!</definedName>
    <definedName name="AJFG" localSheetId="6">#REF!</definedName>
    <definedName name="AJFG" localSheetId="8">#REF!</definedName>
    <definedName name="AJFG">#REF!</definedName>
    <definedName name="AJFH" localSheetId="6">#REF!</definedName>
    <definedName name="AJFH" localSheetId="8">#REF!</definedName>
    <definedName name="AJFH">#REF!</definedName>
    <definedName name="AJFI" localSheetId="6">#REF!</definedName>
    <definedName name="AJFI" localSheetId="8">#REF!</definedName>
    <definedName name="AJFI">#REF!</definedName>
    <definedName name="AJFJ" localSheetId="6">#REF!</definedName>
    <definedName name="AJFJ" localSheetId="8">#REF!</definedName>
    <definedName name="AJFJ">#REF!</definedName>
    <definedName name="AJGA" localSheetId="6">#REF!</definedName>
    <definedName name="AJGA" localSheetId="8">#REF!</definedName>
    <definedName name="AJGA">#REF!</definedName>
    <definedName name="AJGB" localSheetId="6">#REF!</definedName>
    <definedName name="AJGB" localSheetId="8">#REF!</definedName>
    <definedName name="AJGB">#REF!</definedName>
    <definedName name="AJGC" localSheetId="6">#REF!</definedName>
    <definedName name="AJGC" localSheetId="8">#REF!</definedName>
    <definedName name="AJGC">#REF!</definedName>
    <definedName name="AJGD" localSheetId="6">#REF!</definedName>
    <definedName name="AJGD" localSheetId="8">#REF!</definedName>
    <definedName name="AJGD">#REF!</definedName>
    <definedName name="AJGE" localSheetId="6">#REF!</definedName>
    <definedName name="AJGE" localSheetId="8">#REF!</definedName>
    <definedName name="AJGE">#REF!</definedName>
    <definedName name="AJGF" localSheetId="6">#REF!</definedName>
    <definedName name="AJGF" localSheetId="8">#REF!</definedName>
    <definedName name="AJGF">#REF!</definedName>
    <definedName name="AJGG" localSheetId="6">#REF!</definedName>
    <definedName name="AJGG" localSheetId="8">#REF!</definedName>
    <definedName name="AJGG">#REF!</definedName>
    <definedName name="AJGH" localSheetId="6">#REF!</definedName>
    <definedName name="AJGH" localSheetId="8">#REF!</definedName>
    <definedName name="AJGH">#REF!</definedName>
    <definedName name="AJGI" localSheetId="6">#REF!</definedName>
    <definedName name="AJGI" localSheetId="8">#REF!</definedName>
    <definedName name="AJGI">#REF!</definedName>
    <definedName name="AJGJ" localSheetId="6">#REF!</definedName>
    <definedName name="AJGJ" localSheetId="8">#REF!</definedName>
    <definedName name="AJGJ">#REF!</definedName>
    <definedName name="AJHA" localSheetId="6">#REF!</definedName>
    <definedName name="AJHA" localSheetId="8">#REF!</definedName>
    <definedName name="AJHA">#REF!</definedName>
    <definedName name="AJHB" localSheetId="6">#REF!</definedName>
    <definedName name="AJHB" localSheetId="8">#REF!</definedName>
    <definedName name="AJHB">#REF!</definedName>
    <definedName name="AJHC" localSheetId="6">#REF!</definedName>
    <definedName name="AJHC" localSheetId="8">#REF!</definedName>
    <definedName name="AJHC">#REF!</definedName>
    <definedName name="AJHD" localSheetId="6">#REF!</definedName>
    <definedName name="AJHD" localSheetId="8">#REF!</definedName>
    <definedName name="AJHD">#REF!</definedName>
    <definedName name="AJHE" localSheetId="6">#REF!</definedName>
    <definedName name="AJHE" localSheetId="8">#REF!</definedName>
    <definedName name="AJHE">#REF!</definedName>
    <definedName name="AJHF" localSheetId="6">#REF!</definedName>
    <definedName name="AJHF" localSheetId="8">#REF!</definedName>
    <definedName name="AJHF">#REF!</definedName>
    <definedName name="AJHG" localSheetId="6">#REF!</definedName>
    <definedName name="AJHG" localSheetId="8">#REF!</definedName>
    <definedName name="AJHG">#REF!</definedName>
    <definedName name="AJHH" localSheetId="6">#REF!</definedName>
    <definedName name="AJHH" localSheetId="8">#REF!</definedName>
    <definedName name="AJHH">#REF!</definedName>
    <definedName name="AJHI" localSheetId="6">#REF!</definedName>
    <definedName name="AJHI" localSheetId="8">#REF!</definedName>
    <definedName name="AJHI">#REF!</definedName>
    <definedName name="AJHJ" localSheetId="6">#REF!</definedName>
    <definedName name="AJHJ" localSheetId="8">#REF!</definedName>
    <definedName name="AJHJ">#REF!</definedName>
    <definedName name="AJI">#REF!</definedName>
    <definedName name="AJIA" localSheetId="6">#REF!</definedName>
    <definedName name="AJIA" localSheetId="8">#REF!</definedName>
    <definedName name="AJIA">#REF!</definedName>
    <definedName name="AJIB" localSheetId="6">#REF!</definedName>
    <definedName name="AJIB" localSheetId="8">#REF!</definedName>
    <definedName name="AJIB">#REF!</definedName>
    <definedName name="AJIC" localSheetId="6">#REF!</definedName>
    <definedName name="AJIC" localSheetId="8">#REF!</definedName>
    <definedName name="AJIC">#REF!</definedName>
    <definedName name="AJID" localSheetId="6">#REF!</definedName>
    <definedName name="AJID" localSheetId="8">#REF!</definedName>
    <definedName name="AJID">#REF!</definedName>
    <definedName name="AJIE" localSheetId="6">#REF!</definedName>
    <definedName name="AJIE" localSheetId="8">#REF!</definedName>
    <definedName name="AJIE">#REF!</definedName>
    <definedName name="AJIF" localSheetId="6">#REF!</definedName>
    <definedName name="AJIF" localSheetId="8">#REF!</definedName>
    <definedName name="AJIF">#REF!</definedName>
    <definedName name="AJIG" localSheetId="6">#REF!</definedName>
    <definedName name="AJIG" localSheetId="8">#REF!</definedName>
    <definedName name="AJIG">#REF!</definedName>
    <definedName name="AJIH" localSheetId="6">#REF!</definedName>
    <definedName name="AJIH" localSheetId="8">#REF!</definedName>
    <definedName name="AJIH">#REF!</definedName>
    <definedName name="AJII" localSheetId="6">#REF!</definedName>
    <definedName name="AJII" localSheetId="8">#REF!</definedName>
    <definedName name="AJII">#REF!</definedName>
    <definedName name="AJIJ" localSheetId="6">#REF!</definedName>
    <definedName name="AJIJ" localSheetId="8">#REF!</definedName>
    <definedName name="AJIJ">#REF!</definedName>
    <definedName name="AJJA" localSheetId="6">#REF!</definedName>
    <definedName name="AJJA" localSheetId="8">#REF!</definedName>
    <definedName name="AJJA">#REF!</definedName>
    <definedName name="AJJB" localSheetId="6">#REF!</definedName>
    <definedName name="AJJB" localSheetId="8">#REF!</definedName>
    <definedName name="AJJB">#REF!</definedName>
    <definedName name="AJJC" localSheetId="6">#REF!</definedName>
    <definedName name="AJJC" localSheetId="8">#REF!</definedName>
    <definedName name="AJJC">#REF!</definedName>
    <definedName name="AJJD" localSheetId="6">#REF!</definedName>
    <definedName name="AJJD" localSheetId="8">#REF!</definedName>
    <definedName name="AJJD">#REF!</definedName>
    <definedName name="AJJE" localSheetId="6">#REF!</definedName>
    <definedName name="AJJE" localSheetId="8">#REF!</definedName>
    <definedName name="AJJE">#REF!</definedName>
    <definedName name="AJJF" localSheetId="6">#REF!</definedName>
    <definedName name="AJJF" localSheetId="8">#REF!</definedName>
    <definedName name="AJJF">#REF!</definedName>
    <definedName name="AJJG" localSheetId="6">#REF!</definedName>
    <definedName name="AJJG" localSheetId="8">#REF!</definedName>
    <definedName name="AJJG">#REF!</definedName>
    <definedName name="AJJH" localSheetId="6">#REF!</definedName>
    <definedName name="AJJH" localSheetId="8">#REF!</definedName>
    <definedName name="AJJH">#REF!</definedName>
    <definedName name="AJJI" localSheetId="6">#REF!</definedName>
    <definedName name="AJJI" localSheetId="8">#REF!</definedName>
    <definedName name="AJJI">#REF!</definedName>
    <definedName name="AkumATFungsi" localSheetId="6">#REF!</definedName>
    <definedName name="AkumATFungsi" localSheetId="8">#REF!</definedName>
    <definedName name="AkumATFungsi">#REF!</definedName>
    <definedName name="AkumATJenis" localSheetId="6">#REF!</definedName>
    <definedName name="AkumATJenis" localSheetId="7">#REF!</definedName>
    <definedName name="AkumATJenis" localSheetId="8">#REF!</definedName>
    <definedName name="AkumATJenis">#REF!</definedName>
    <definedName name="ALAMAT" localSheetId="6">#REF!</definedName>
    <definedName name="ALAMAT" localSheetId="8">#REF!</definedName>
    <definedName name="ALAMAT">#REF!</definedName>
    <definedName name="an" localSheetId="6">[18]JAN09!#REF!</definedName>
    <definedName name="an" localSheetId="8">[18]JAN09!#REF!</definedName>
    <definedName name="an">[18]JAN09!#REF!</definedName>
    <definedName name="analisa" localSheetId="6">#REF!</definedName>
    <definedName name="analisa" localSheetId="8">#REF!</definedName>
    <definedName name="analisa" localSheetId="5">#REF!</definedName>
    <definedName name="analisa">#REF!</definedName>
    <definedName name="AnalisaPenjualan" localSheetId="6">#REF!</definedName>
    <definedName name="AnalisaPenjualan" localSheetId="8">#REF!</definedName>
    <definedName name="AnalisaPenjualan">#REF!</definedName>
    <definedName name="AnalisHari" localSheetId="7">'[19]AHS - Personel'!$G$10</definedName>
    <definedName name="AnalisHari">#N/A</definedName>
    <definedName name="and" localSheetId="6">[20]JAN09!#REF!</definedName>
    <definedName name="and" localSheetId="8">[20]JAN09!#REF!</definedName>
    <definedName name="and">[20]JAN09!#REF!</definedName>
    <definedName name="andrea" localSheetId="6">[18]JAN09!#REF!</definedName>
    <definedName name="andrea" localSheetId="8">[18]JAN09!#REF!</definedName>
    <definedName name="andrea">[18]JAN09!#REF!</definedName>
    <definedName name="APRIL92" localSheetId="6">#REF!</definedName>
    <definedName name="APRIL92" localSheetId="8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8">#REF!</definedName>
    <definedName name="area_print" localSheetId="5">#REF!</definedName>
    <definedName name="area_print">#REF!</definedName>
    <definedName name="Area_print_Mi" localSheetId="6">#REF!</definedName>
    <definedName name="Area_print_Mi" localSheetId="8">#REF!</definedName>
    <definedName name="Area_print_Mi">#REF!</definedName>
    <definedName name="area_print1" localSheetId="6">#REF!</definedName>
    <definedName name="area_print1" localSheetId="8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8">#REF!</definedName>
    <definedName name="AREATAPRKAP" localSheetId="5">#REF!</definedName>
    <definedName name="AREATAPRKAP">#REF!</definedName>
    <definedName name="arest" localSheetId="6">#REF!</definedName>
    <definedName name="arest" localSheetId="8">#REF!</definedName>
    <definedName name="arest">#REF!</definedName>
    <definedName name="arus" localSheetId="6">#REF!</definedName>
    <definedName name="arus" localSheetId="8">#REF!</definedName>
    <definedName name="arus">#REF!</definedName>
    <definedName name="ArusKas" localSheetId="6">#REF!</definedName>
    <definedName name="ArusKas" localSheetId="7">#REF!</definedName>
    <definedName name="ArusKas" localSheetId="8">#REF!</definedName>
    <definedName name="ArusKas">#REF!</definedName>
    <definedName name="AS2DocOpenMode" hidden="1">"AS2DocumentBrowse"</definedName>
    <definedName name="ASASA" localSheetId="6">#REF!</definedName>
    <definedName name="ASASA" localSheetId="8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7" hidden="1">{#N/A,#N/A,FALSE,"M.42"}</definedName>
    <definedName name="asasdasd" localSheetId="8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7">#REF!</definedName>
    <definedName name="Asumsi" localSheetId="8">#REF!</definedName>
    <definedName name="Asumsi">#REF!</definedName>
    <definedName name="ATFungsi" localSheetId="6">#REF!</definedName>
    <definedName name="ATFungsi" localSheetId="7">#REF!</definedName>
    <definedName name="ATFungsi" localSheetId="8">#REF!</definedName>
    <definedName name="ATFungsi">#REF!</definedName>
    <definedName name="ATJenis" localSheetId="6">#REF!</definedName>
    <definedName name="ATJenis" localSheetId="7">#REF!</definedName>
    <definedName name="ATJenis" localSheetId="8">#REF!</definedName>
    <definedName name="ATJenis">#REF!</definedName>
    <definedName name="aw" localSheetId="6" hidden="1">{#N/A,#N/A,FALSE,"M.42"}</definedName>
    <definedName name="aw" localSheetId="7" hidden="1">{#N/A,#N/A,FALSE,"M.42"}</definedName>
    <definedName name="aw" localSheetId="8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8">#REF!</definedName>
    <definedName name="B" localSheetId="5">#REF!</definedName>
    <definedName name="B">#REF!</definedName>
    <definedName name="ba" localSheetId="6">[22]Usulan!#REF!</definedName>
    <definedName name="ba" localSheetId="8">[22]Usulan!#REF!</definedName>
    <definedName name="ba" localSheetId="5">[22]Usulan!#REF!</definedName>
    <definedName name="ba">[22]Usulan!#REF!</definedName>
    <definedName name="baba" localSheetId="6">#REF!</definedName>
    <definedName name="baba" localSheetId="7">#REF!</definedName>
    <definedName name="baba" localSheetId="5">#REF!</definedName>
    <definedName name="baba">#REF!</definedName>
    <definedName name="Bangsri" localSheetId="6" hidden="1">#REF!</definedName>
    <definedName name="Bangsri" localSheetId="7" hidden="1">#REF!</definedName>
    <definedName name="Bangsri" localSheetId="8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8">#REF!</definedName>
    <definedName name="bank">#REF!</definedName>
    <definedName name="BAR" localSheetId="6">'[23]FORM-B'!#REF!</definedName>
    <definedName name="BAR" localSheetId="8">'[23]FORM-B'!#REF!</definedName>
    <definedName name="BAR">'[23]FORM-B'!#REF!</definedName>
    <definedName name="BAR_19" localSheetId="6">'[23]FORM-B'!#REF!</definedName>
    <definedName name="BAR_19" localSheetId="8">'[23]FORM-B'!#REF!</definedName>
    <definedName name="BAR_19">'[23]FORM-B'!#REF!</definedName>
    <definedName name="BARU" localSheetId="6">#REF!</definedName>
    <definedName name="BARU" localSheetId="8">#REF!</definedName>
    <definedName name="BARU" localSheetId="5">#REF!</definedName>
    <definedName name="BARU">#REF!</definedName>
    <definedName name="Baru_19" localSheetId="6">'[23]FORM-B'!#REF!</definedName>
    <definedName name="Baru_19" localSheetId="8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8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7" hidden="1">{#N/A,#N/A,FALSE,"M.41"}</definedName>
    <definedName name="bbb" localSheetId="8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8">#REF!</definedName>
    <definedName name="BEBANKDS" localSheetId="5">#REF!</definedName>
    <definedName name="BEBANKDS">#REF!</definedName>
    <definedName name="BEBANSLG" localSheetId="6">#REF!</definedName>
    <definedName name="BEBANSLG" localSheetId="8">#REF!</definedName>
    <definedName name="BEBANSLG">#REF!</definedName>
    <definedName name="BEBANSMG" localSheetId="6">#REF!</definedName>
    <definedName name="BEBANSMG" localSheetId="8">#REF!</definedName>
    <definedName name="BEBANSMG">#REF!</definedName>
    <definedName name="bf" localSheetId="6" hidden="1">{#N/A,#N/A,FALSE,"M.01";#N/A,#N/A,FALSE,"M.01"}</definedName>
    <definedName name="bf" localSheetId="7" hidden="1">{#N/A,#N/A,FALSE,"M.01";#N/A,#N/A,FALSE,"M.01"}</definedName>
    <definedName name="bf" localSheetId="8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7" hidden="1">{#N/A,#N/A,FALSE,"M.01";#N/A,#N/A,FALSE,"M.01"}</definedName>
    <definedName name="bg" localSheetId="8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8">#REF!</definedName>
    <definedName name="BHVHY" localSheetId="5">#REF!</definedName>
    <definedName name="BHVHY">#REF!</definedName>
    <definedName name="Biak" localSheetId="6" hidden="1">{#N/A,#N/A,FALSE,"M.31"}</definedName>
    <definedName name="Biak" localSheetId="7" hidden="1">{#N/A,#N/A,FALSE,"M.31"}</definedName>
    <definedName name="Biak" localSheetId="8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7" hidden="1">{#N/A,#N/A,FALSE,"M.01"}</definedName>
    <definedName name="BIAYA" localSheetId="8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8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8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7" hidden="1">{#N/A,#N/A,FALSE,"M.02"}</definedName>
    <definedName name="bima3" localSheetId="8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7" hidden="1">{#N/A,#N/A,FALSE,"M.02"}</definedName>
    <definedName name="bjm" localSheetId="8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7" hidden="1">{#N/A,#N/A,FALSE,"M.32"}</definedName>
    <definedName name="bk" localSheetId="8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8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8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7" hidden="1">{#N/A,#N/A,FALSE,"M.01";#N/A,#N/A,FALSE,"M.01"}</definedName>
    <definedName name="BUANG" localSheetId="8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7" hidden="1">{#N/A,#N/A,FALSE,"M.01";#N/A,#N/A,FALSE,"M.01"}</definedName>
    <definedName name="BUANG1" localSheetId="8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8">#REF!</definedName>
    <definedName name="BukuBesar" localSheetId="5">#REF!</definedName>
    <definedName name="BukuBesar">#REF!</definedName>
    <definedName name="BULAN" localSheetId="7">[28]MENU1!$D$4:$T$15</definedName>
    <definedName name="BULAN" localSheetId="5">[28]MENU1!$D$4:$T$15</definedName>
    <definedName name="BULAN">[28]MENU1!$D$4:$T$15</definedName>
    <definedName name="Bulan_Ke" localSheetId="7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8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7" hidden="1">{#N/A,#N/A,FALSE,"M.41"}</definedName>
    <definedName name="Cab_APJ_3" localSheetId="8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7" hidden="1">{#N/A,#N/A,FALSE,"M.41"}</definedName>
    <definedName name="Cab_APJ4" localSheetId="8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7" hidden="1">{#N/A,#N/A,FALSE,"M.41"}</definedName>
    <definedName name="CAB_BRB1" localSheetId="8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8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7" hidden="1">{#N/A,#N/A,FALSE,"M.01";#N/A,#N/A,FALSE,"M.01"}</definedName>
    <definedName name="CBJM" localSheetId="8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7" hidden="1">{#N/A,#N/A,FALSE,"M.02"}</definedName>
    <definedName name="CBRB" localSheetId="8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7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8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8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8">#REF!</definedName>
    <definedName name="cibinong" localSheetId="5">#REF!</definedName>
    <definedName name="cibinong">#REF!</definedName>
    <definedName name="CITRA" localSheetId="6">#REF!</definedName>
    <definedName name="CITRA" localSheetId="8">#REF!</definedName>
    <definedName name="CITRA">#REF!</definedName>
    <definedName name="CKTB" localSheetId="6" hidden="1">{#N/A,#N/A,FALSE,"M.31"}</definedName>
    <definedName name="CKTB" localSheetId="7" hidden="1">{#N/A,#N/A,FALSE,"M.31"}</definedName>
    <definedName name="CKTB" localSheetId="8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7" hidden="1">{#N/A,#N/A,FALSE,"M.41"}</definedName>
    <definedName name="coba" localSheetId="8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8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8">#REF!</definedName>
    <definedName name="COREALLR" localSheetId="5">#REF!</definedName>
    <definedName name="COREALLR">#REF!</definedName>
    <definedName name="COUNTER" localSheetId="6">#REF!</definedName>
    <definedName name="COUNTER" localSheetId="8">#REF!</definedName>
    <definedName name="COUNTER">#REF!</definedName>
    <definedName name="Cover" localSheetId="6">#REF!</definedName>
    <definedName name="Cover" localSheetId="8">#REF!</definedName>
    <definedName name="Cover">#REF!</definedName>
    <definedName name="Crit" localSheetId="7">[29]CashFlow!$I$56:$J$57</definedName>
    <definedName name="Crit">#N/A</definedName>
    <definedName name="_xlnm.Criteria" localSheetId="6">#REF!</definedName>
    <definedName name="_xlnm.Criteria" localSheetId="7">#REF!</definedName>
    <definedName name="_xlnm.Criteria" localSheetId="8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7">#REF!</definedName>
    <definedName name="Criteria_MI" localSheetId="8">#REF!</definedName>
    <definedName name="Criteria_MI">#REF!</definedName>
    <definedName name="csa" localSheetId="6">[18]JAN09!#REF!</definedName>
    <definedName name="csa" localSheetId="8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8">#REF!</definedName>
    <definedName name="D" localSheetId="5">#REF!</definedName>
    <definedName name="D">#REF!</definedName>
    <definedName name="DAF13A" localSheetId="6">#REF!</definedName>
    <definedName name="DAF13A" localSheetId="7">#REF!</definedName>
    <definedName name="DAF13A" localSheetId="8">#REF!</definedName>
    <definedName name="DAF13A">#REF!</definedName>
    <definedName name="DAF13B" localSheetId="6">#REF!</definedName>
    <definedName name="DAF13B" localSheetId="7">#REF!</definedName>
    <definedName name="DAF13B" localSheetId="8">#REF!</definedName>
    <definedName name="DAF13B">#REF!</definedName>
    <definedName name="DAF14A" localSheetId="6">#REF!</definedName>
    <definedName name="DAF14A" localSheetId="7">#REF!</definedName>
    <definedName name="DAF14A" localSheetId="8">#REF!</definedName>
    <definedName name="DAF14A">#REF!</definedName>
    <definedName name="DAF14B" localSheetId="6">#REF!</definedName>
    <definedName name="DAF14B" localSheetId="7">#REF!</definedName>
    <definedName name="DAF14B" localSheetId="8">#REF!</definedName>
    <definedName name="DAF14B">#REF!</definedName>
    <definedName name="DAF14C" localSheetId="6">#REF!</definedName>
    <definedName name="DAF14C" localSheetId="7">#REF!</definedName>
    <definedName name="DAF14C" localSheetId="8">#REF!</definedName>
    <definedName name="DAF14C">#REF!</definedName>
    <definedName name="DAF14D" localSheetId="6">#REF!</definedName>
    <definedName name="DAF14D" localSheetId="7">#REF!</definedName>
    <definedName name="DAF14D" localSheetId="8">#REF!</definedName>
    <definedName name="DAF14D">#REF!</definedName>
    <definedName name="DAF14E" localSheetId="6">#REF!</definedName>
    <definedName name="DAF14E" localSheetId="7">#REF!</definedName>
    <definedName name="DAF14E" localSheetId="8">#REF!</definedName>
    <definedName name="DAF14E">#REF!</definedName>
    <definedName name="Dampak" localSheetId="6">#REF!</definedName>
    <definedName name="Dampak" localSheetId="7">#REF!</definedName>
    <definedName name="Dampak" localSheetId="8">#REF!</definedName>
    <definedName name="Dampak">#REF!</definedName>
    <definedName name="danny">#N/A</definedName>
    <definedName name="dasf" localSheetId="6">#REF!</definedName>
    <definedName name="dasf" localSheetId="7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8">#REF!</definedName>
    <definedName name="DATA309" localSheetId="5">#REF!</definedName>
    <definedName name="DATA309">#REF!</definedName>
    <definedName name="_xlnm.Database" localSheetId="6">#REF!</definedName>
    <definedName name="_xlnm.Database" localSheetId="7">#REF!</definedName>
    <definedName name="_xlnm.Database" localSheetId="8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8">#REF!</definedName>
    <definedName name="Database_MI">#REF!</definedName>
    <definedName name="DAWDFAFD" localSheetId="6">[32]Sheet5!#REF!</definedName>
    <definedName name="DAWDFAFD" localSheetId="8">[32]Sheet5!#REF!</definedName>
    <definedName name="DAWDFAFD">[32]Sheet5!#REF!</definedName>
    <definedName name="DBGGNSMG" localSheetId="6">#REF!</definedName>
    <definedName name="DBGGNSMG" localSheetId="8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8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7" hidden="1">{#N/A,#N/A,FALSE,"M.42"}</definedName>
    <definedName name="dd" localSheetId="8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8" hidden="1">[5]DExp.Lmb!#REF!</definedName>
    <definedName name="DDD" hidden="1">[5]DExp.Lmb!#REF!</definedName>
    <definedName name="DEN" localSheetId="6">[2]prod03!#REF!</definedName>
    <definedName name="DEN" localSheetId="8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7" hidden="1">{#N/A,#N/A,FALSE,"M.42"}</definedName>
    <definedName name="dfssfdhn" localSheetId="8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7" hidden="1">{#N/A,#N/A,FALSE,"M.41"}</definedName>
    <definedName name="dgx" localSheetId="8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8">[2]prod03!#REF!</definedName>
    <definedName name="DIL">[2]prod03!#REF!</definedName>
    <definedName name="DISPATCHER" localSheetId="7">[40]MENU!$H$17:$H$35</definedName>
    <definedName name="DISPATCHER">#N/A</definedName>
    <definedName name="DQDQWDQWDQWD" localSheetId="6">#REF!</definedName>
    <definedName name="DQDQWDQWDQWD" localSheetId="8">#REF!</definedName>
    <definedName name="DQDQWDQWDQWD" localSheetId="5">#REF!</definedName>
    <definedName name="DQDQWDQWDQWD">#REF!</definedName>
    <definedName name="DrafterHari" localSheetId="7">'[19]AHS - Personel'!$G$17</definedName>
    <definedName name="DrafterHari">#N/A</definedName>
    <definedName name="ds" localSheetId="6" hidden="1">{#N/A,#N/A,FALSE,"M.02"}</definedName>
    <definedName name="ds" localSheetId="7" hidden="1">{#N/A,#N/A,FALSE,"M.02"}</definedName>
    <definedName name="ds" localSheetId="8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7" hidden="1">{#N/A,#N/A,FALSE,"M.31"}</definedName>
    <definedName name="DSD" localSheetId="8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7" hidden="1">{#N/A,#N/A,FALSE,"M.31"}</definedName>
    <definedName name="dyah" localSheetId="8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8">#REF!</definedName>
    <definedName name="E" localSheetId="5">#REF!</definedName>
    <definedName name="E">#REF!</definedName>
    <definedName name="EHM" localSheetId="6" hidden="1">#REF!</definedName>
    <definedName name="EHM" localSheetId="8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8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7" hidden="1">{#N/A,#N/A,FALSE,"M.41"}</definedName>
    <definedName name="er" localSheetId="8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7" hidden="1">{#N/A,#N/A,FALSE,"M.34"}</definedName>
    <definedName name="ew" localSheetId="8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8">#REF!</definedName>
    <definedName name="ewr" localSheetId="5">#REF!</definedName>
    <definedName name="ewr">#REF!</definedName>
    <definedName name="ewrt" localSheetId="6" hidden="1">{#N/A,#N/A,FALSE,"M.33"}</definedName>
    <definedName name="ewrt" localSheetId="7" hidden="1">{#N/A,#N/A,FALSE,"M.33"}</definedName>
    <definedName name="ewrt" localSheetId="8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8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7">#REF!</definedName>
    <definedName name="Excel_BuiltIn_Print_Area_1" localSheetId="8">#REF!</definedName>
    <definedName name="Excel_BuiltIn_Print_Area_1">#REF!</definedName>
    <definedName name="Excel_BuiltIn_Print_Area_2" localSheetId="6">#REF!</definedName>
    <definedName name="Excel_BuiltIn_Print_Area_2" localSheetId="8">#REF!</definedName>
    <definedName name="Excel_BuiltIn_Print_Area_2">#REF!</definedName>
    <definedName name="Excel_BuiltIn_Print_Area_3" localSheetId="6">#REF!</definedName>
    <definedName name="Excel_BuiltIn_Print_Area_3" localSheetId="7">#REF!</definedName>
    <definedName name="Excel_BuiltIn_Print_Area_3" localSheetId="8">#REF!</definedName>
    <definedName name="Excel_BuiltIn_Print_Area_3">#REF!</definedName>
    <definedName name="Excel_BuiltIn_Print_Area_4" localSheetId="6">#REF!</definedName>
    <definedName name="Excel_BuiltIn_Print_Area_4" localSheetId="7">#REF!</definedName>
    <definedName name="Excel_BuiltIn_Print_Area_4" localSheetId="8">#REF!</definedName>
    <definedName name="Excel_BuiltIn_Print_Area_4">#REF!</definedName>
    <definedName name="Excel_BuiltIn_Print_Area_5" localSheetId="6">#REF!</definedName>
    <definedName name="Excel_BuiltIn_Print_Area_5" localSheetId="7">#REF!</definedName>
    <definedName name="Excel_BuiltIn_Print_Area_5" localSheetId="8">#REF!</definedName>
    <definedName name="Excel_BuiltIn_Print_Area_5">#REF!</definedName>
    <definedName name="Excel_BuiltIn_Print_Area_6" localSheetId="6">#REF!</definedName>
    <definedName name="Excel_BuiltIn_Print_Area_6" localSheetId="7">#REF!</definedName>
    <definedName name="Excel_BuiltIn_Print_Area_6" localSheetId="8">#REF!</definedName>
    <definedName name="Excel_BuiltIn_Print_Area_6">#REF!</definedName>
    <definedName name="Excel_BuiltIn_Print_Area_7" localSheetId="6">#REF!</definedName>
    <definedName name="Excel_BuiltIn_Print_Area_7" localSheetId="7">#REF!</definedName>
    <definedName name="Excel_BuiltIn_Print_Area_7" localSheetId="8">#REF!</definedName>
    <definedName name="Excel_BuiltIn_Print_Area_7">#REF!</definedName>
    <definedName name="Excel_BuiltIn_Print_Area_8" localSheetId="6">#REF!</definedName>
    <definedName name="Excel_BuiltIn_Print_Area_8" localSheetId="7">#REF!</definedName>
    <definedName name="Excel_BuiltIn_Print_Area_8" localSheetId="8">#REF!</definedName>
    <definedName name="Excel_BuiltIn_Print_Area_8">#REF!</definedName>
    <definedName name="Excel_BuiltIn_Print_Titles" localSheetId="6">#REF!</definedName>
    <definedName name="Excel_BuiltIn_Print_Titles" localSheetId="7">#REF!</definedName>
    <definedName name="Excel_BuiltIn_Print_Titles" localSheetId="8">#REF!</definedName>
    <definedName name="Excel_BuiltIn_Print_Titles">#REF!</definedName>
    <definedName name="Excel_BuiltIn_Print_Titles_1" localSheetId="6">#REF!</definedName>
    <definedName name="Excel_BuiltIn_Print_Titles_1" localSheetId="7">#REF!</definedName>
    <definedName name="Excel_BuiltIn_Print_Titles_1" localSheetId="8">#REF!</definedName>
    <definedName name="Excel_BuiltIn_Print_Titles_1">#REF!</definedName>
    <definedName name="Excel_BuiltIn_Print_Titles_19" localSheetId="6">#REF!</definedName>
    <definedName name="Excel_BuiltIn_Print_Titles_19" localSheetId="7">#REF!</definedName>
    <definedName name="Excel_BuiltIn_Print_Titles_19" localSheetId="8">#REF!</definedName>
    <definedName name="Excel_BuiltIn_Print_Titles_19">#REF!</definedName>
    <definedName name="Excel_BuiltIn_Print_Titles_2" localSheetId="6">(#REF!,#REF!)</definedName>
    <definedName name="Excel_BuiltIn_Print_Titles_2" localSheetId="8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7">#REF!</definedName>
    <definedName name="_xlnm.Extract" localSheetId="8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7">#REF!</definedName>
    <definedName name="Extract_MI" localSheetId="8">#REF!</definedName>
    <definedName name="Extract_MI">#REF!</definedName>
    <definedName name="F" localSheetId="6">#REF!</definedName>
    <definedName name="F" localSheetId="7">#REF!</definedName>
    <definedName name="F" localSheetId="8">#REF!</definedName>
    <definedName name="F">#REF!</definedName>
    <definedName name="FAD" localSheetId="6">#REF!</definedName>
    <definedName name="FAD" localSheetId="7">#REF!</definedName>
    <definedName name="FAD" localSheetId="8">#REF!</definedName>
    <definedName name="FAD">#REF!</definedName>
    <definedName name="FADF" localSheetId="6">#REF!</definedName>
    <definedName name="FADF" localSheetId="7">#REF!</definedName>
    <definedName name="FADF" localSheetId="8">#REF!</definedName>
    <definedName name="FADF">#REF!</definedName>
    <definedName name="FADS" localSheetId="6">#REF!</definedName>
    <definedName name="FADS" localSheetId="7">#REF!</definedName>
    <definedName name="FADS" localSheetId="8">#REF!</definedName>
    <definedName name="FADS">#REF!</definedName>
    <definedName name="FASDF" localSheetId="6">#REF!</definedName>
    <definedName name="FASDF" localSheetId="7">#REF!</definedName>
    <definedName name="FASDF" localSheetId="8">#REF!</definedName>
    <definedName name="FASDF">#REF!</definedName>
    <definedName name="FCO" localSheetId="6">#REF!</definedName>
    <definedName name="FCO" localSheetId="8">#REF!</definedName>
    <definedName name="FCO">#REF!</definedName>
    <definedName name="fdf" localSheetId="6" hidden="1">{#N/A,#N/A,FALSE,"M.31"}</definedName>
    <definedName name="fdf" localSheetId="7" hidden="1">{#N/A,#N/A,FALSE,"M.31"}</definedName>
    <definedName name="fdf" localSheetId="8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8">[15]JAN07!#REF!</definedName>
    <definedName name="FEEDERGGNKDS">[42]JAN07!#REF!</definedName>
    <definedName name="FEEDERGGNSLG" localSheetId="6">[15]JAN07!#REF!</definedName>
    <definedName name="FEEDERGGNSLG" localSheetId="8">[15]JAN07!#REF!</definedName>
    <definedName name="FEEDERGGNSLG">[42]JAN07!#REF!</definedName>
    <definedName name="FEEDERKDS" localSheetId="6">#REF!</definedName>
    <definedName name="FEEDERKDS" localSheetId="8">#REF!</definedName>
    <definedName name="FEEDERKDS" localSheetId="5">#REF!</definedName>
    <definedName name="FEEDERKDS">#REF!</definedName>
    <definedName name="FEEDERSLG" localSheetId="6">#REF!</definedName>
    <definedName name="FEEDERSLG" localSheetId="8">#REF!</definedName>
    <definedName name="FEEDERSLG">#REF!</definedName>
    <definedName name="FEEDERSMG" localSheetId="6">#REF!</definedName>
    <definedName name="FEEDERSMG" localSheetId="8">#REF!</definedName>
    <definedName name="FEEDERSMG">#REF!</definedName>
    <definedName name="ff" localSheetId="6" hidden="1">{#N/A,#N/A,FALSE,"M.01"}</definedName>
    <definedName name="ff" localSheetId="7" hidden="1">{#N/A,#N/A,FALSE,"M.01"}</definedName>
    <definedName name="ff" localSheetId="8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8">#REF!</definedName>
    <definedName name="ffe" localSheetId="5">#REF!</definedName>
    <definedName name="ffe">#REF!</definedName>
    <definedName name="fffff" localSheetId="6">#REF!</definedName>
    <definedName name="fffff" localSheetId="8">#REF!</definedName>
    <definedName name="fffff">#REF!</definedName>
    <definedName name="final" localSheetId="6" hidden="1">{#N/A,#N/A,FALSE,"M.34"}</definedName>
    <definedName name="final" localSheetId="7" hidden="1">{#N/A,#N/A,FALSE,"M.34"}</definedName>
    <definedName name="final" localSheetId="8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8">#REF!</definedName>
    <definedName name="Frekuensi" localSheetId="5">#REF!</definedName>
    <definedName name="Frekuensi">#REF!</definedName>
    <definedName name="FSDF" localSheetId="6">#REF!</definedName>
    <definedName name="FSDF" localSheetId="8">#REF!</definedName>
    <definedName name="FSDF">#REF!</definedName>
    <definedName name="FXXHBGH" localSheetId="6" hidden="1">#REF!</definedName>
    <definedName name="FXXHBGH" localSheetId="7" hidden="1">#REF!</definedName>
    <definedName name="FXXHBGH" localSheetId="8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8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7" hidden="1">{#N/A,#N/A,FALSE,"M.02"}</definedName>
    <definedName name="Gambar_2" localSheetId="8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7">[40]MENU!$M$11:$M$124</definedName>
    <definedName name="GANGGUAN">#N/A</definedName>
    <definedName name="GARDU" localSheetId="7">[40]PARAMETER!$A$11:$A$1059</definedName>
    <definedName name="GARDU">#N/A</definedName>
    <definedName name="GARDU1" localSheetId="7">[40]MENU!$A$11:$A$110</definedName>
    <definedName name="GARDU1">#N/A</definedName>
    <definedName name="GBR" localSheetId="7">INDEX([94]KKO!#REF!,MATCH([94]KKO!#REF!:[94]KKO!#REF!,0)*2)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7">#REF!</definedName>
    <definedName name="gf" localSheetId="5">#REF!</definedName>
    <definedName name="gf">#REF!</definedName>
    <definedName name="GFHHG" localSheetId="6">#REF!</definedName>
    <definedName name="GFHHG" localSheetId="8">#REF!</definedName>
    <definedName name="GFHHG">#REF!</definedName>
    <definedName name="GFRKDS" localSheetId="6">#REF!</definedName>
    <definedName name="GFRKDS" localSheetId="8">#REF!</definedName>
    <definedName name="GFRKDS">#REF!</definedName>
    <definedName name="GFRSLG" localSheetId="6">#REF!</definedName>
    <definedName name="GFRSLG" localSheetId="8">#REF!</definedName>
    <definedName name="GFRSLG">#REF!</definedName>
    <definedName name="GFRSMG" localSheetId="6">#REF!</definedName>
    <definedName name="GFRSMG" localSheetId="8">#REF!</definedName>
    <definedName name="GFRSMG">#REF!</definedName>
    <definedName name="gg" localSheetId="6">#REF!</definedName>
    <definedName name="gg" localSheetId="8">#REF!</definedName>
    <definedName name="gg">#REF!</definedName>
    <definedName name="ggg" localSheetId="6">#REF!</definedName>
    <definedName name="ggg" localSheetId="8">#REF!</definedName>
    <definedName name="ggg">#REF!</definedName>
    <definedName name="grafik" localSheetId="6" hidden="1">{#N/A,#N/A,FALSE,"M.41"}</definedName>
    <definedName name="grafik" localSheetId="7" hidden="1">{#N/A,#N/A,FALSE,"M.41"}</definedName>
    <definedName name="grafik" localSheetId="8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8" hidden="1">#REF!</definedName>
    <definedName name="GRAIK" localSheetId="5" hidden="1">#REF!</definedName>
    <definedName name="GRAIK" hidden="1">#REF!</definedName>
    <definedName name="H" localSheetId="6">#REF!</definedName>
    <definedName name="H" localSheetId="8">#REF!</definedName>
    <definedName name="H">#REF!</definedName>
    <definedName name="harga">[46]RAB!$F$12:$J$175</definedName>
    <definedName name="hari" localSheetId="7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8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8">#REF!</definedName>
    <definedName name="HarJaborTRWII">#REF!</definedName>
    <definedName name="HarJaborTRWIII" localSheetId="6">#REF!</definedName>
    <definedName name="HarJaborTRWIII" localSheetId="7">#REF!</definedName>
    <definedName name="HarJaborTRWIII" localSheetId="8">#REF!</definedName>
    <definedName name="HarJaborTRWIII">#REF!</definedName>
    <definedName name="HarJaborTRWIV" localSheetId="6">#REF!</definedName>
    <definedName name="HarJaborTRWIV" localSheetId="7">#REF!</definedName>
    <definedName name="HarJaborTRWIV" localSheetId="8">#REF!</definedName>
    <definedName name="HarJaborTRWIV">#REF!</definedName>
    <definedName name="HarMatTRWI" localSheetId="6">#REF!</definedName>
    <definedName name="HarMatTRWI" localSheetId="7">#REF!</definedName>
    <definedName name="HarMatTRWI" localSheetId="8">#REF!</definedName>
    <definedName name="HarMatTRWI">#REF!</definedName>
    <definedName name="HarMatTRWII" localSheetId="6">#REF!</definedName>
    <definedName name="HarMatTRWII" localSheetId="7">#REF!</definedName>
    <definedName name="HarMatTRWII" localSheetId="8">#REF!</definedName>
    <definedName name="HarMatTRWII">#REF!</definedName>
    <definedName name="HarMatTRWIII" localSheetId="6">#REF!</definedName>
    <definedName name="HarMatTRWIII" localSheetId="7">#REF!</definedName>
    <definedName name="HarMatTRWIII" localSheetId="8">#REF!</definedName>
    <definedName name="HarMatTRWIII">#REF!</definedName>
    <definedName name="HarMatTRWIV" localSheetId="6">#REF!</definedName>
    <definedName name="HarMatTRWIV" localSheetId="7">#REF!</definedName>
    <definedName name="HarMatTRWIV" localSheetId="8">#REF!</definedName>
    <definedName name="HarMatTRWIV">#REF!</definedName>
    <definedName name="HARTO" localSheetId="6">#REF!</definedName>
    <definedName name="HARTO" localSheetId="8">#REF!</definedName>
    <definedName name="HARTO">#REF!</definedName>
    <definedName name="HB" localSheetId="6">#REF!</definedName>
    <definedName name="HB" localSheetId="8">#REF!</definedName>
    <definedName name="HB">#REF!</definedName>
    <definedName name="HBDUA" localSheetId="6">#REF!</definedName>
    <definedName name="HBDUA" localSheetId="8">#REF!</definedName>
    <definedName name="HBDUA">#REF!</definedName>
    <definedName name="HBsatu" localSheetId="6">#REF!</definedName>
    <definedName name="HBsatu" localSheetId="8">#REF!</definedName>
    <definedName name="HBsatu">#REF!</definedName>
    <definedName name="hh" localSheetId="6" hidden="1">{#N/A,#N/A,FALSE,"M.32"}</definedName>
    <definedName name="hh" localSheetId="7" hidden="1">{#N/A,#N/A,FALSE,"M.32"}</definedName>
    <definedName name="hh" localSheetId="8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8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7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8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8">#REF!</definedName>
    <definedName name="i" localSheetId="5">#REF!</definedName>
    <definedName name="i">#REF!</definedName>
    <definedName name="ike" localSheetId="6">#REF!</definedName>
    <definedName name="ike" localSheetId="8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7">[40]MENU!$O$11:$O$124</definedName>
    <definedName name="INDEX_KODE">#N/A</definedName>
    <definedName name="INDEX1" localSheetId="7">[40]MENU!$C$11:$C$110</definedName>
    <definedName name="INDEX1">#N/A</definedName>
    <definedName name="Indikator210" localSheetId="6">#REF!</definedName>
    <definedName name="Indikator210" localSheetId="8">#REF!</definedName>
    <definedName name="Indikator210" localSheetId="5">#REF!</definedName>
    <definedName name="Indikator210">#REF!</definedName>
    <definedName name="Indikator215" localSheetId="6">#REF!</definedName>
    <definedName name="Indikator215" localSheetId="8">#REF!</definedName>
    <definedName name="Indikator215">#REF!</definedName>
    <definedName name="INDUK">[51]DTU!$B$2:$D$48</definedName>
    <definedName name="input" localSheetId="6">'[52]Neraca seAPJ'!#REF!</definedName>
    <definedName name="input" localSheetId="8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8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8">#REF!</definedName>
    <definedName name="IS" localSheetId="5">#REF!</definedName>
    <definedName name="IS">#REF!</definedName>
    <definedName name="itung" localSheetId="6">#REF!</definedName>
    <definedName name="itung" localSheetId="8">#REF!</definedName>
    <definedName name="itung">#REF!</definedName>
    <definedName name="iujnyhnuh" localSheetId="6">#REF!</definedName>
    <definedName name="iujnyhnuh" localSheetId="8">#REF!</definedName>
    <definedName name="iujnyhnuh">#REF!</definedName>
    <definedName name="j" localSheetId="6">#REF!</definedName>
    <definedName name="j" localSheetId="8">#REF!</definedName>
    <definedName name="j">#REF!</definedName>
    <definedName name="JAJA" localSheetId="6">'[53]W-NAD'!#REF!</definedName>
    <definedName name="JAJA" localSheetId="8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8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8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7" hidden="1">{#N/A,#N/A,FALSE,"M.31"}</definedName>
    <definedName name="JBRpst" localSheetId="8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7" hidden="1">{#N/A,#N/A,FALSE,"M.31"}</definedName>
    <definedName name="jbrpst2" localSheetId="8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8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7" hidden="1">{#N/A,#N/A,FALSE,"M.42"}</definedName>
    <definedName name="jj" localSheetId="8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8">#REF!</definedName>
    <definedName name="jjjj" localSheetId="5">#REF!</definedName>
    <definedName name="jjjj">#REF!</definedName>
    <definedName name="JKLJL" localSheetId="6">#REF!</definedName>
    <definedName name="JKLJL" localSheetId="8">#REF!</definedName>
    <definedName name="JKLJL">#REF!</definedName>
    <definedName name="JP" localSheetId="6">#REF!</definedName>
    <definedName name="JP" localSheetId="7">#REF!</definedName>
    <definedName name="JP" localSheetId="8">#REF!</definedName>
    <definedName name="JP">#REF!</definedName>
    <definedName name="JTR" localSheetId="6">#REF!</definedName>
    <definedName name="JTR" localSheetId="8">#REF!</definedName>
    <definedName name="JTR">#REF!</definedName>
    <definedName name="JualGLangTRWI" localSheetId="6">#REF!</definedName>
    <definedName name="JualGLangTRWI" localSheetId="7">#REF!</definedName>
    <definedName name="JualGLangTRWI" localSheetId="8">#REF!</definedName>
    <definedName name="JualGLangTRWI">#REF!</definedName>
    <definedName name="JualGLangTRWII" localSheetId="6">#REF!</definedName>
    <definedName name="JualGLangTRWII" localSheetId="7">#REF!</definedName>
    <definedName name="JualGLangTRWII" localSheetId="8">#REF!</definedName>
    <definedName name="JualGLangTRWII">#REF!</definedName>
    <definedName name="JualGLangTRWIII" localSheetId="6">#REF!</definedName>
    <definedName name="JualGLangTRWIII" localSheetId="7">#REF!</definedName>
    <definedName name="JualGLangTRWIII" localSheetId="8">#REF!</definedName>
    <definedName name="JualGLangTRWIII">#REF!</definedName>
    <definedName name="JualGLangTRWIV" localSheetId="6">#REF!</definedName>
    <definedName name="JualGLangTRWIV" localSheetId="7">#REF!</definedName>
    <definedName name="JualGLangTRWIV" localSheetId="8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8">#REF!</definedName>
    <definedName name="JUMLAH" localSheetId="5">#REF!</definedName>
    <definedName name="JUMLAH">#REF!</definedName>
    <definedName name="JUNI92" localSheetId="6">#REF!</definedName>
    <definedName name="JUNI92" localSheetId="8">#REF!</definedName>
    <definedName name="JUNI92">#REF!</definedName>
    <definedName name="jus" localSheetId="6" hidden="1">{#N/A,#N/A,FALSE,"M.41"}</definedName>
    <definedName name="jus" localSheetId="7" hidden="1">{#N/A,#N/A,FALSE,"M.41"}</definedName>
    <definedName name="jus" localSheetId="8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7" hidden="1">{#N/A,#N/A,FALSE,"M.02"}</definedName>
    <definedName name="Justy2" localSheetId="8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7">#REF!</definedName>
    <definedName name="jx" localSheetId="5">#REF!</definedName>
    <definedName name="jx">#REF!</definedName>
    <definedName name="JYJYTJ" localSheetId="6">#REF!</definedName>
    <definedName name="JYJYTJ" localSheetId="7">#REF!</definedName>
    <definedName name="JYJYTJ" localSheetId="8">#REF!</definedName>
    <definedName name="JYJYTJ">#REF!</definedName>
    <definedName name="K">#N/A</definedName>
    <definedName name="kal" localSheetId="6">[20]JAN09!#REF!</definedName>
    <definedName name="kal" localSheetId="8">[20]JAN09!#REF!</definedName>
    <definedName name="kal">[20]JAN09!#REF!</definedName>
    <definedName name="KALIKDS" localSheetId="6">[15]JAN07!#REF!</definedName>
    <definedName name="KALIKDS" localSheetId="8">[15]JAN07!#REF!</definedName>
    <definedName name="KALIKDS">[42]JAN07!#REF!</definedName>
    <definedName name="KALISLG" localSheetId="6">[15]JAN07!#REF!</definedName>
    <definedName name="KALISLG" localSheetId="8">[15]JAN07!#REF!</definedName>
    <definedName name="KALISLG">[42]JAN07!#REF!</definedName>
    <definedName name="Kategori" localSheetId="6">#REF!</definedName>
    <definedName name="Kategori" localSheetId="8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7" hidden="1">{#N/A,#N/A,FALSE,"M.31"}</definedName>
    <definedName name="KDRpst" localSheetId="8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7" hidden="1">{#N/A,#N/A,FALSE,"M.31"}</definedName>
    <definedName name="kdrtpst" localSheetId="8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8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8">#REF!</definedName>
    <definedName name="kjdhgf">#REF!</definedName>
    <definedName name="kjgjhg" localSheetId="6">#REF!</definedName>
    <definedName name="kjgjhg" localSheetId="8">#REF!</definedName>
    <definedName name="kjgjhg">#REF!</definedName>
    <definedName name="KK" localSheetId="6">[22]Usulan!#REF!</definedName>
    <definedName name="KK" localSheetId="8">[22]Usulan!#REF!</definedName>
    <definedName name="KK">[22]Usulan!#REF!</definedName>
    <definedName name="KODE" localSheetId="6">#REF!</definedName>
    <definedName name="KODE" localSheetId="8">#REF!</definedName>
    <definedName name="KODE" localSheetId="5">#REF!</definedName>
    <definedName name="KODE">#REF!</definedName>
    <definedName name="kode_Cabang" localSheetId="6">#REF!</definedName>
    <definedName name="kode_Cabang" localSheetId="8">#REF!</definedName>
    <definedName name="kode_Cabang">#REF!</definedName>
    <definedName name="KODE_GANGGUAN" localSheetId="7">[40]MENU!$N$11:$N$124</definedName>
    <definedName name="KODE_GANGGUAN">#N/A</definedName>
    <definedName name="kode_Kabupaten" localSheetId="6">#REF!</definedName>
    <definedName name="kode_Kabupaten" localSheetId="8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8">#REF!</definedName>
    <definedName name="Kode_Kecamatan">#REF!</definedName>
    <definedName name="KODE_OUTGOING" localSheetId="7">[40]PARAMETER!$D$11:$D$1059</definedName>
    <definedName name="KODE_OUTGOING">#N/A</definedName>
    <definedName name="KODE1" localSheetId="7">[40]MENU!$B$11:$B$110</definedName>
    <definedName name="KODE1">#N/A</definedName>
    <definedName name="kokp" localSheetId="6">#REF!</definedName>
    <definedName name="kokp" localSheetId="7">#REF!</definedName>
    <definedName name="kokp" localSheetId="5">#REF!</definedName>
    <definedName name="kokp">#REF!</definedName>
    <definedName name="komposisi">[39]KoMposisi!$A$6:$BV$22</definedName>
    <definedName name="KomunikasiBulan" localSheetId="7">'[19]AHS - Non Personel'!$D$22</definedName>
    <definedName name="KomunikasiBulan">#N/A</definedName>
    <definedName name="KomunikasiHari" localSheetId="7">'[19]AHS - Non Personel'!$D$21</definedName>
    <definedName name="KomunikasiHari">#N/A</definedName>
    <definedName name="Kontrol" localSheetId="6">#REF!</definedName>
    <definedName name="Kontrol" localSheetId="8">#REF!</definedName>
    <definedName name="Kontrol" localSheetId="5">#REF!</definedName>
    <definedName name="Kontrol">#REF!</definedName>
    <definedName name="KontrolBukuBesar" localSheetId="6">#REF!</definedName>
    <definedName name="KontrolBukuBesar" localSheetId="8">#REF!</definedName>
    <definedName name="KontrolBukuBesar">#REF!</definedName>
    <definedName name="KontrolPP" localSheetId="6">#REF!</definedName>
    <definedName name="KontrolPP" localSheetId="8">#REF!</definedName>
    <definedName name="KontrolPP">#REF!</definedName>
    <definedName name="koroperator_hari" localSheetId="7">'[19]AHS - Personel'!$G$18</definedName>
    <definedName name="koroperator_hari">#N/A</definedName>
    <definedName name="KorPajak" localSheetId="6">#REF!</definedName>
    <definedName name="KorPajak" localSheetId="8">#REF!</definedName>
    <definedName name="KorPajak" localSheetId="5">#REF!</definedName>
    <definedName name="KorPajak">#REF!</definedName>
    <definedName name="Kost" localSheetId="7">'[19]AHS - Non Personel'!$D$20</definedName>
    <definedName name="Kost">#N/A</definedName>
    <definedName name="KOTA" localSheetId="6">#REF!</definedName>
    <definedName name="KOTA" localSheetId="8">#REF!</definedName>
    <definedName name="KOTA" localSheetId="5">#REF!</definedName>
    <definedName name="KOTA">#REF!</definedName>
    <definedName name="KPP" localSheetId="6">#REF!</definedName>
    <definedName name="KPP" localSheetId="8">#REF!</definedName>
    <definedName name="KPP">#REF!</definedName>
    <definedName name="Kuat" localSheetId="6">#REF!</definedName>
    <definedName name="Kuat" localSheetId="8">#REF!</definedName>
    <definedName name="Kuat">#REF!</definedName>
    <definedName name="Kuat1" localSheetId="6">#REF!</definedName>
    <definedName name="Kuat1" localSheetId="8">#REF!</definedName>
    <definedName name="Kuat1">#REF!</definedName>
    <definedName name="kuh" localSheetId="6" hidden="1">{#N/A,#N/A,FALSE,"M.33"}</definedName>
    <definedName name="kuh" localSheetId="7" hidden="1">{#N/A,#N/A,FALSE,"M.33"}</definedName>
    <definedName name="kuh" localSheetId="8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8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8">#REF!</definedName>
    <definedName name="kurva" localSheetId="5">#REF!</definedName>
    <definedName name="kurva">#REF!</definedName>
    <definedName name="Kutools_PDL0_1" localSheetId="7">INDEX([94]PDL!$B$1:$B$3,IFERROR(MATCH([94]KKO!$D$16,[94]PDL!$A$1:$A$2,),3))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7">INDEX([94]PDL!$D$4:$D$6,IFERROR(MATCH([94]KKO!$D$16,[94]PDL!$C$4:$C$5,),3))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7">INDEX([94]PDL!$V$31:$V$33,IFERROR(MATCH([94]KKO!$K$16,[94]PDL!$U$31:$U$32,),3))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7">INDEX([94]PDL!$F$7:$F$9,IFERROR(MATCH([94]KKO!$K$16,[94]PDL!$E$7:$E$8,),3))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7">INDEX([94]PDL!$H$10:$H$12,IFERROR(MATCH([94]KKO!$D$16,[94]PDL!$G$10:$G$11,),3))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7">INDEX([94]PDL!$J$13:$J$15,IFERROR(MATCH([94]KKO!$D$16,[94]PDL!$I$13:$I$14,),3))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7">INDEX([94]PDL!$L$16:$L$18,IFERROR(MATCH([94]KKO!$K$16,[94]PDL!$K$16:$K$17,),3))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7">INDEX([94]PDL!$N$19:$N$21,IFERROR(MATCH([94]KKO!$D$16,[94]PDL!$M$19:$M$20,),3))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7">INDEX([94]PDL!$P$22:$P$24,IFERROR(MATCH([94]KKO!$D$16,[94]PDL!$O$22:$O$23,),3))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7">INDEX([94]PDL!$R$25:$R$27,IFERROR(MATCH([94]KKO!$D$16,[94]PDL!$Q$25:$Q$26,),3))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7">INDEX([94]PDL!$T$28:$T$30,IFERROR(MATCH([94]KKO!$D$16,[94]PDL!$S$28:$S$29,),3))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7">#REF!</definedName>
    <definedName name="KWHKDS" localSheetId="8">#REF!</definedName>
    <definedName name="KWHKDS">#REF!</definedName>
    <definedName name="KWHSLG" localSheetId="6">#REF!</definedName>
    <definedName name="KWHSLG" localSheetId="7">#REF!</definedName>
    <definedName name="KWHSLG" localSheetId="8">#REF!</definedName>
    <definedName name="KWHSLG">#REF!</definedName>
    <definedName name="KWHSMG" localSheetId="6">#REF!</definedName>
    <definedName name="KWHSMG" localSheetId="8">#REF!</definedName>
    <definedName name="KWHSMG">#REF!</definedName>
    <definedName name="l" localSheetId="6">[60]PMT!#REF!</definedName>
    <definedName name="l" localSheetId="8">[60]PMT!#REF!</definedName>
    <definedName name="l">[60]PMT!#REF!</definedName>
    <definedName name="L_19" localSheetId="6">'[61]FORM-B'!#REF!</definedName>
    <definedName name="L_19" localSheetId="8">'[61]FORM-B'!#REF!</definedName>
    <definedName name="L_19">'[61]FORM-B'!#REF!</definedName>
    <definedName name="LabaRugi" localSheetId="6">#REF!</definedName>
    <definedName name="LabaRugi" localSheetId="8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8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8">#REF!</definedName>
    <definedName name="LAMAKDS">#REF!</definedName>
    <definedName name="LAMASLG" localSheetId="6">#REF!</definedName>
    <definedName name="LAMASLG" localSheetId="8">#REF!</definedName>
    <definedName name="LAMASLG">#REF!</definedName>
    <definedName name="LAMASMG" localSheetId="6">#REF!</definedName>
    <definedName name="LAMASMG" localSheetId="8">#REF!</definedName>
    <definedName name="LAMASMG">#REF!</definedName>
    <definedName name="LAMP_1" localSheetId="6">#REF!</definedName>
    <definedName name="LAMP_1" localSheetId="8">#REF!</definedName>
    <definedName name="LAMP_1">#REF!</definedName>
    <definedName name="Lamp_10" localSheetId="6">#REF!</definedName>
    <definedName name="Lamp_10" localSheetId="8">#REF!</definedName>
    <definedName name="Lamp_10">#REF!</definedName>
    <definedName name="Lamp_11" localSheetId="6">#REF!</definedName>
    <definedName name="Lamp_11" localSheetId="8">#REF!</definedName>
    <definedName name="Lamp_11">#REF!</definedName>
    <definedName name="Lamp_12" localSheetId="6">#REF!</definedName>
    <definedName name="Lamp_12" localSheetId="8">#REF!</definedName>
    <definedName name="Lamp_12">#REF!</definedName>
    <definedName name="Lamp_13" localSheetId="6">#REF!</definedName>
    <definedName name="Lamp_13" localSheetId="8">#REF!</definedName>
    <definedName name="Lamp_13">#REF!</definedName>
    <definedName name="Lamp_14" localSheetId="6">#REF!</definedName>
    <definedName name="Lamp_14" localSheetId="7">#REF!</definedName>
    <definedName name="Lamp_14" localSheetId="8">#REF!</definedName>
    <definedName name="Lamp_14">#REF!</definedName>
    <definedName name="Lamp_15" localSheetId="6">#REF!</definedName>
    <definedName name="Lamp_15" localSheetId="7">#REF!</definedName>
    <definedName name="Lamp_15" localSheetId="8">#REF!</definedName>
    <definedName name="Lamp_15">#REF!</definedName>
    <definedName name="Lamp_16" localSheetId="6">#REF!</definedName>
    <definedName name="Lamp_16" localSheetId="7">#REF!</definedName>
    <definedName name="Lamp_16" localSheetId="8">#REF!</definedName>
    <definedName name="Lamp_16">#REF!</definedName>
    <definedName name="Lamp_1a" localSheetId="6">#REF!</definedName>
    <definedName name="Lamp_1a" localSheetId="7">#REF!</definedName>
    <definedName name="Lamp_1a" localSheetId="8">#REF!</definedName>
    <definedName name="Lamp_1a">#REF!</definedName>
    <definedName name="Lamp_1b" localSheetId="6">#REF!</definedName>
    <definedName name="Lamp_1b" localSheetId="7">#REF!</definedName>
    <definedName name="Lamp_1b" localSheetId="8">#REF!</definedName>
    <definedName name="Lamp_1b">#REF!</definedName>
    <definedName name="LAMP_2" localSheetId="6">#REF!</definedName>
    <definedName name="LAMP_2" localSheetId="8">#REF!</definedName>
    <definedName name="LAMP_2">#REF!</definedName>
    <definedName name="Lamp_2a" localSheetId="6">#REF!</definedName>
    <definedName name="Lamp_2a" localSheetId="7">#REF!</definedName>
    <definedName name="Lamp_2a" localSheetId="8">#REF!</definedName>
    <definedName name="Lamp_2a">#REF!</definedName>
    <definedName name="Lamp_2b" localSheetId="6">#REF!</definedName>
    <definedName name="Lamp_2b" localSheetId="7">#REF!</definedName>
    <definedName name="Lamp_2b" localSheetId="8">#REF!</definedName>
    <definedName name="Lamp_2b">#REF!</definedName>
    <definedName name="LAMP_3" localSheetId="6">#REF!</definedName>
    <definedName name="LAMP_3" localSheetId="8">#REF!</definedName>
    <definedName name="LAMP_3">#REF!</definedName>
    <definedName name="Lamp_3a" localSheetId="6">#REF!</definedName>
    <definedName name="Lamp_3a" localSheetId="7">#REF!</definedName>
    <definedName name="Lamp_3a" localSheetId="8">#REF!</definedName>
    <definedName name="Lamp_3a">#REF!</definedName>
    <definedName name="Lamp_3b" localSheetId="6">#REF!</definedName>
    <definedName name="Lamp_3b" localSheetId="7">#REF!</definedName>
    <definedName name="Lamp_3b" localSheetId="8">#REF!</definedName>
    <definedName name="Lamp_3b">#REF!</definedName>
    <definedName name="LAMP_4" localSheetId="6">#REF!</definedName>
    <definedName name="LAMP_4" localSheetId="8">#REF!</definedName>
    <definedName name="LAMP_4">#REF!</definedName>
    <definedName name="Lamp_4a" localSheetId="6">#REF!</definedName>
    <definedName name="Lamp_4a" localSheetId="7">#REF!</definedName>
    <definedName name="Lamp_4a" localSheetId="8">#REF!</definedName>
    <definedName name="Lamp_4a">#REF!</definedName>
    <definedName name="Lamp_4b" localSheetId="6">#REF!</definedName>
    <definedName name="Lamp_4b" localSheetId="7">#REF!</definedName>
    <definedName name="Lamp_4b" localSheetId="8">#REF!</definedName>
    <definedName name="Lamp_4b">#REF!</definedName>
    <definedName name="LAMP_5" localSheetId="6">#REF!</definedName>
    <definedName name="LAMP_5" localSheetId="8">#REF!</definedName>
    <definedName name="LAMP_5">#REF!</definedName>
    <definedName name="Lamp_5a" localSheetId="6">#REF!</definedName>
    <definedName name="Lamp_5a" localSheetId="7">#REF!</definedName>
    <definedName name="Lamp_5a" localSheetId="8">#REF!</definedName>
    <definedName name="Lamp_5a">#REF!</definedName>
    <definedName name="Lamp_5b" localSheetId="6">#REF!</definedName>
    <definedName name="Lamp_5b" localSheetId="7">#REF!</definedName>
    <definedName name="Lamp_5b" localSheetId="8">#REF!</definedName>
    <definedName name="Lamp_5b">#REF!</definedName>
    <definedName name="Lamp_6a" localSheetId="6">#REF!</definedName>
    <definedName name="Lamp_6a" localSheetId="7">#REF!</definedName>
    <definedName name="Lamp_6a" localSheetId="8">#REF!</definedName>
    <definedName name="Lamp_6a">#REF!</definedName>
    <definedName name="Lamp_6b" localSheetId="6">#REF!</definedName>
    <definedName name="Lamp_6b" localSheetId="7">#REF!</definedName>
    <definedName name="Lamp_6b" localSheetId="8">#REF!</definedName>
    <definedName name="Lamp_6b">#REF!</definedName>
    <definedName name="LAMP_7" localSheetId="6">#REF!</definedName>
    <definedName name="LAMP_7" localSheetId="8">#REF!</definedName>
    <definedName name="LAMP_7">#REF!</definedName>
    <definedName name="Lamp_7a" localSheetId="6">#REF!</definedName>
    <definedName name="Lamp_7a" localSheetId="7">#REF!</definedName>
    <definedName name="Lamp_7a" localSheetId="8">#REF!</definedName>
    <definedName name="Lamp_7a">#REF!</definedName>
    <definedName name="Lamp_7b" localSheetId="6">#REF!</definedName>
    <definedName name="Lamp_7b" localSheetId="7">#REF!</definedName>
    <definedName name="Lamp_7b" localSheetId="8">#REF!</definedName>
    <definedName name="Lamp_7b">#REF!</definedName>
    <definedName name="Lamp_7c" localSheetId="6">#REF!</definedName>
    <definedName name="Lamp_7c" localSheetId="7">#REF!</definedName>
    <definedName name="Lamp_7c" localSheetId="8">#REF!</definedName>
    <definedName name="Lamp_7c">#REF!</definedName>
    <definedName name="Lamp_8a" localSheetId="6">#REF!</definedName>
    <definedName name="Lamp_8a" localSheetId="7">#REF!</definedName>
    <definedName name="Lamp_8a" localSheetId="8">#REF!</definedName>
    <definedName name="Lamp_8a">#REF!</definedName>
    <definedName name="Lamp_8b" localSheetId="6">#REF!</definedName>
    <definedName name="Lamp_8b" localSheetId="7">#REF!</definedName>
    <definedName name="Lamp_8b" localSheetId="8">#REF!</definedName>
    <definedName name="Lamp_8b">#REF!</definedName>
    <definedName name="Lamp_9" localSheetId="6">#REF!</definedName>
    <definedName name="Lamp_9" localSheetId="7">#REF!</definedName>
    <definedName name="Lamp_9" localSheetId="8">#REF!</definedName>
    <definedName name="Lamp_9">#REF!</definedName>
    <definedName name="LAP_12RB">[63]INPBA!$F$2</definedName>
    <definedName name="LaporanUtama" localSheetId="6">#REF!</definedName>
    <definedName name="LaporanUtama" localSheetId="8">#REF!</definedName>
    <definedName name="LaporanUtama" localSheetId="5">#REF!</definedName>
    <definedName name="LaporanUtama">#REF!</definedName>
    <definedName name="ldkfg" localSheetId="6">#REF!</definedName>
    <definedName name="ldkfg" localSheetId="8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7">[18]JAN09!#REF!</definedName>
    <definedName name="lk" localSheetId="5">[18]JAN09!#REF!</definedName>
    <definedName name="lk">[18]JAN09!#REF!</definedName>
    <definedName name="ll" localSheetId="6">#REF!</definedName>
    <definedName name="ll" localSheetId="7">#REF!</definedName>
    <definedName name="ll" localSheetId="5">#REF!</definedName>
    <definedName name="ll">#REF!</definedName>
    <definedName name="LOPK" localSheetId="6" hidden="1">{#N/A,#N/A,FALSE,"M.02"}</definedName>
    <definedName name="LOPK" localSheetId="7" hidden="1">{#N/A,#N/A,FALSE,"M.02"}</definedName>
    <definedName name="LOPK" localSheetId="8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8">#REF!</definedName>
    <definedName name="LP" localSheetId="5">#REF!</definedName>
    <definedName name="LP">#REF!</definedName>
    <definedName name="LRFungsi" localSheetId="6">#REF!</definedName>
    <definedName name="LRFungsi" localSheetId="8">#REF!</definedName>
    <definedName name="LRFungsi">#REF!</definedName>
    <definedName name="LRUnsur" localSheetId="6">#REF!</definedName>
    <definedName name="LRUnsur" localSheetId="8">#REF!</definedName>
    <definedName name="LRUnsur">#REF!</definedName>
    <definedName name="M" localSheetId="6">#REF!</definedName>
    <definedName name="M" localSheetId="7">#REF!</definedName>
    <definedName name="M" localSheetId="8">#REF!</definedName>
    <definedName name="M">#REF!</definedName>
    <definedName name="M_19" localSheetId="6">'[61]FORM-B'!#REF!</definedName>
    <definedName name="M_19" localSheetId="8">'[61]FORM-B'!#REF!</definedName>
    <definedName name="M_19">'[61]FORM-B'!#REF!</definedName>
    <definedName name="MANBUNG" localSheetId="6">[32]Sheet5!#REF!</definedName>
    <definedName name="MANBUNG" localSheetId="8">[32]Sheet5!#REF!</definedName>
    <definedName name="MANBUNG">[32]Sheet5!#REF!</definedName>
    <definedName name="ManProBln" localSheetId="7">'[19]AHS - Personel'!$F$8</definedName>
    <definedName name="ManProBln">#N/A</definedName>
    <definedName name="marwan" localSheetId="6" hidden="1">{#N/A,#N/A,FALSE,"M.02"}</definedName>
    <definedName name="marwan" localSheetId="7" hidden="1">{#N/A,#N/A,FALSE,"M.02"}</definedName>
    <definedName name="marwan" localSheetId="8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8">#REF!</definedName>
    <definedName name="mate" localSheetId="5">#REF!</definedName>
    <definedName name="mate">#REF!</definedName>
    <definedName name="mbo" localSheetId="6" hidden="1">{#N/A,#N/A,FALSE,"M.34"}</definedName>
    <definedName name="mbo" localSheetId="7" hidden="1">{#N/A,#N/A,FALSE,"M.34"}</definedName>
    <definedName name="mbo" localSheetId="8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8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7" hidden="1">{#N/A,#N/A,FALSE,"M.33"}</definedName>
    <definedName name="MDNpst" localSheetId="8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7">[40]MENU!$D$11:$D$110</definedName>
    <definedName name="MENU_GARDU">#N/A</definedName>
    <definedName name="MENU_PENYULANG" localSheetId="7">[40]MENU!$F$11:$F$40</definedName>
    <definedName name="MENU_PENYULANG">#N/A</definedName>
    <definedName name="mi_print_area" localSheetId="6">#REF!</definedName>
    <definedName name="mi_print_area" localSheetId="8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7" hidden="1">{#N/A,#N/A,FALSE,"M.34"}</definedName>
    <definedName name="MJKpst" localSheetId="8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8">KKF!RAB-PER '[67]Standar Konstruksi'!$G$29:$G$29</definedName>
    <definedName name="MmExcelLinker_56E02BF7_1622_44A2_A1B4_91C09D796B1E">#N/A</definedName>
    <definedName name="MRISI" localSheetId="6">#REF!</definedName>
    <definedName name="MRISI" localSheetId="8">#REF!</definedName>
    <definedName name="MRISI" localSheetId="5">#REF!</definedName>
    <definedName name="MRISI">#REF!</definedName>
    <definedName name="MutasiMatPDP" localSheetId="6">#REF!</definedName>
    <definedName name="MutasiMatPDP" localSheetId="7">#REF!</definedName>
    <definedName name="MutasiMatPDP" localSheetId="8">#REF!</definedName>
    <definedName name="MutasiMatPDP">#REF!</definedName>
    <definedName name="NAMA" localSheetId="6">#REF!</definedName>
    <definedName name="NAMA" localSheetId="8">#REF!</definedName>
    <definedName name="NAMA">#REF!</definedName>
    <definedName name="nama_kabupaten" localSheetId="6">#REF!</definedName>
    <definedName name="nama_kabupaten" localSheetId="7">#REF!</definedName>
    <definedName name="nama_kabupaten" localSheetId="8">#REF!</definedName>
    <definedName name="nama_kabupaten">#REF!</definedName>
    <definedName name="NAMA1" localSheetId="6">#REF!</definedName>
    <definedName name="NAMA1" localSheetId="8">#REF!</definedName>
    <definedName name="NAMA1">#REF!</definedName>
    <definedName name="NAMA2" localSheetId="6">#REF!</definedName>
    <definedName name="NAMA2" localSheetId="8">#REF!</definedName>
    <definedName name="NAMA2">#REF!</definedName>
    <definedName name="NAMABARU" localSheetId="6">#REF!</definedName>
    <definedName name="NAMABARU" localSheetId="8">#REF!</definedName>
    <definedName name="NAMABARU">#REF!</definedName>
    <definedName name="NamaWil">[68]Cover!$B$7</definedName>
    <definedName name="NEGO" localSheetId="6">[22]Usulan!#REF!</definedName>
    <definedName name="NEGO" localSheetId="8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8">#REF!</definedName>
    <definedName name="neraca" localSheetId="5">#REF!</definedName>
    <definedName name="neraca">#REF!</definedName>
    <definedName name="neracareal" localSheetId="6">#REF!</definedName>
    <definedName name="neracareal" localSheetId="8">#REF!</definedName>
    <definedName name="neracareal">#REF!</definedName>
    <definedName name="netmargim" localSheetId="6">#REF!</definedName>
    <definedName name="netmargim" localSheetId="8">#REF!</definedName>
    <definedName name="netmargim">#REF!</definedName>
    <definedName name="nmcabang" localSheetId="6">#REF!</definedName>
    <definedName name="nmcabang" localSheetId="8">#REF!</definedName>
    <definedName name="nmcabang">#REF!</definedName>
    <definedName name="no">[16]x!$A$9:$A$47</definedName>
    <definedName name="NO_KODE" localSheetId="6">#N/A</definedName>
    <definedName name="NO_KODE" localSheetId="7">[40]MENU!#REF!</definedName>
    <definedName name="NO_KODE" localSheetId="8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8">#REF!</definedName>
    <definedName name="o" localSheetId="5">#REF!</definedName>
    <definedName name="o">#REF!</definedName>
    <definedName name="ob_1_phasa" localSheetId="6">#REF!</definedName>
    <definedName name="ob_1_phasa" localSheetId="8">#REF!</definedName>
    <definedName name="ob_1_phasa">#REF!</definedName>
    <definedName name="OCGHSE" localSheetId="6">#REF!</definedName>
    <definedName name="OCGHSE" localSheetId="8">#REF!</definedName>
    <definedName name="OCGHSE">#REF!</definedName>
    <definedName name="OCRKDS" localSheetId="6">#REF!</definedName>
    <definedName name="OCRKDS" localSheetId="8">#REF!</definedName>
    <definedName name="OCRKDS">#REF!</definedName>
    <definedName name="OCRSLG" localSheetId="6">#REF!</definedName>
    <definedName name="OCRSLG" localSheetId="8">#REF!</definedName>
    <definedName name="OCRSLG">#REF!</definedName>
    <definedName name="OCRSMG" localSheetId="6">#REF!</definedName>
    <definedName name="OCRSMG" localSheetId="8">#REF!</definedName>
    <definedName name="OCRSMG">#REF!</definedName>
    <definedName name="ok">#REF!</definedName>
    <definedName name="okl">#REF!</definedName>
    <definedName name="oo" localSheetId="6">#REF!</definedName>
    <definedName name="oo" localSheetId="8">#REF!</definedName>
    <definedName name="oo">#REF!</definedName>
    <definedName name="opi">#REF!</definedName>
    <definedName name="Opr_Hari" localSheetId="7">'[19]AHS - Personel'!$G$19</definedName>
    <definedName name="Opr_Hari">#N/A</definedName>
    <definedName name="opv">[69]Valuation!$I$53</definedName>
    <definedName name="OUTGOING" localSheetId="7">[40]PARAMETER!$B$11:$B$1059</definedName>
    <definedName name="OUTGOING">#N/A</definedName>
    <definedName name="P" localSheetId="6">#REF!</definedName>
    <definedName name="P" localSheetId="8">#REF!</definedName>
    <definedName name="P" localSheetId="5">#REF!</definedName>
    <definedName name="P">#REF!</definedName>
    <definedName name="Panah" localSheetId="6">#REF!</definedName>
    <definedName name="Panah" localSheetId="8">#REF!</definedName>
    <definedName name="Panah">#REF!</definedName>
    <definedName name="PasPst" localSheetId="6" hidden="1">{#N/A,#N/A,FALSE,"M.33"}</definedName>
    <definedName name="PasPst" localSheetId="7" hidden="1">{#N/A,#N/A,FALSE,"M.33"}</definedName>
    <definedName name="PasPst" localSheetId="8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8">#REF!</definedName>
    <definedName name="PDPKons" localSheetId="5">#REF!</definedName>
    <definedName name="PDPKons">#REF!</definedName>
    <definedName name="PDPMaterial" localSheetId="6">#REF!</definedName>
    <definedName name="PDPMaterial" localSheetId="7">#REF!</definedName>
    <definedName name="PDPMaterial" localSheetId="8">#REF!</definedName>
    <definedName name="PDPMaterial">#REF!</definedName>
    <definedName name="PDPPembDimuka" localSheetId="6">#REF!</definedName>
    <definedName name="PDPPembDimuka" localSheetId="7">#REF!</definedName>
    <definedName name="PDPPembDimuka" localSheetId="8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8">#REF!</definedName>
    <definedName name="PemeABSW" localSheetId="5">#REF!</definedName>
    <definedName name="PemeABSW">#REF!</definedName>
    <definedName name="pemel09" localSheetId="6">#REF!</definedName>
    <definedName name="pemel09" localSheetId="8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7" hidden="1">{#N/A,#N/A,FALSE,"M.41"}</definedName>
    <definedName name="Pendukung" localSheetId="8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8">#REF!</definedName>
    <definedName name="period" localSheetId="5">#REF!</definedName>
    <definedName name="period">#REF!</definedName>
    <definedName name="pict" localSheetId="7">[94]KKO!#REF!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8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8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7">[18]JAN09!#REF!</definedName>
    <definedName name="poi" localSheetId="5">[18]JAN09!#REF!</definedName>
    <definedName name="poi">[18]JAN09!#REF!</definedName>
    <definedName name="POPUI" localSheetId="7">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8">#REF!</definedName>
    <definedName name="Potensi215" localSheetId="5">#REF!</definedName>
    <definedName name="Potensi215">#REF!</definedName>
    <definedName name="PP" localSheetId="6">#REF!</definedName>
    <definedName name="PP" localSheetId="8">#REF!</definedName>
    <definedName name="PP">#REF!</definedName>
    <definedName name="print" localSheetId="6">#REF!</definedName>
    <definedName name="print" localSheetId="8">#REF!</definedName>
    <definedName name="print">#REF!</definedName>
    <definedName name="PRINT_AR01" localSheetId="6">[32]Sheet5!#REF!</definedName>
    <definedName name="PRINT_AR01" localSheetId="8">[32]Sheet5!#REF!</definedName>
    <definedName name="PRINT_AR01">[32]Sheet5!#REF!</definedName>
    <definedName name="_xlnm.Print_Area" localSheetId="7">#REF!</definedName>
    <definedName name="_xlnm.Print_Area" localSheetId="4">'HARGA SATUAN'!$A$1:$E$1564</definedName>
    <definedName name="_xlnm.Print_Area" localSheetId="8">KKF!$A$1:$T$39</definedName>
    <definedName name="_xlnm.Print_Area" localSheetId="5">KKO!$A$2:$Q$9</definedName>
    <definedName name="_xlnm.Print_Area" localSheetId="11">PETA!$A$1:$W$55</definedName>
    <definedName name="_xlnm.Print_Area" localSheetId="9">RAB!$A$1:$K$106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8">#REF!</definedName>
    <definedName name="PRINT_AREA_MI">#REF!</definedName>
    <definedName name="Print_area1" localSheetId="6">#REF!</definedName>
    <definedName name="Print_area1" localSheetId="8">#REF!</definedName>
    <definedName name="Print_area1">#REF!</definedName>
    <definedName name="PRINT_TITLE" localSheetId="6">#REF!</definedName>
    <definedName name="PRINT_TITLE" localSheetId="8">#REF!</definedName>
    <definedName name="PRINT_TITLE">#REF!</definedName>
    <definedName name="_xlnm.Print_Titles" localSheetId="7">#REF!</definedName>
    <definedName name="_xlnm.Print_Titles" localSheetId="4">'HARGA SATUAN'!#REF!</definedName>
    <definedName name="_xlnm.Print_Titles" localSheetId="8">#REF!</definedName>
    <definedName name="_xlnm.Print_Titles" localSheetId="9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8">#REF!</definedName>
    <definedName name="PRINT_TITLES_MI">#REF!</definedName>
    <definedName name="PRINT_TITLES_MI_19" localSheetId="6">#REF!</definedName>
    <definedName name="PRINT_TITLES_MI_19" localSheetId="8">#REF!</definedName>
    <definedName name="PRINT_TITLES_MI_19">#REF!</definedName>
    <definedName name="PRINT2" localSheetId="6">[32]Sheet5!#REF!</definedName>
    <definedName name="PRINT2" localSheetId="8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7">'[19]AHS - Personel'!$F$11</definedName>
    <definedName name="ProgGISBln">#N/A</definedName>
    <definedName name="ProgGISHari" localSheetId="7">'[19]AHS - Personel'!$G$11</definedName>
    <definedName name="ProgGISHari">#N/A</definedName>
    <definedName name="PROYEK" localSheetId="6">#REF!</definedName>
    <definedName name="PROYEK" localSheetId="8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7" hidden="1">{#N/A,#N/A,FALSE,"M.31"}</definedName>
    <definedName name="PSRpst" localSheetId="8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8">#REF!</definedName>
    <definedName name="PT_PLN_PERSERO" localSheetId="5">#REF!</definedName>
    <definedName name="PT_PLN_PERSERO">#REF!</definedName>
    <definedName name="PTKU" localSheetId="6">#REF!</definedName>
    <definedName name="PTKU" localSheetId="8">#REF!</definedName>
    <definedName name="PTKU">#REF!</definedName>
    <definedName name="PUIUU">#REF!</definedName>
    <definedName name="PUR" localSheetId="6">[71]JURNAL!#REF!</definedName>
    <definedName name="PUR" localSheetId="8">[71]JURNAL!#REF!</definedName>
    <definedName name="PUR">[71]JURNAL!#REF!</definedName>
    <definedName name="PWI" localSheetId="6">#REF!</definedName>
    <definedName name="PWI" localSheetId="8">#REF!</definedName>
    <definedName name="PWI" localSheetId="5">#REF!</definedName>
    <definedName name="PWI">#REF!</definedName>
    <definedName name="q" localSheetId="6">#REF!</definedName>
    <definedName name="q" localSheetId="8">#REF!</definedName>
    <definedName name="q">#REF!</definedName>
    <definedName name="QRYTRY" localSheetId="6">#REF!</definedName>
    <definedName name="QRYTRY" localSheetId="7">#REF!</definedName>
    <definedName name="QRYTRY" localSheetId="8">#REF!</definedName>
    <definedName name="QRYTRY">#REF!</definedName>
    <definedName name="qw" localSheetId="6" hidden="1">{#N/A,#N/A,FALSE,"M.32"}</definedName>
    <definedName name="qw" localSheetId="7" hidden="1">{#N/A,#N/A,FALSE,"M.32"}</definedName>
    <definedName name="qw" localSheetId="8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8">#REF!</definedName>
    <definedName name="RAB" localSheetId="5">#REF!</definedName>
    <definedName name="RAB">#REF!</definedName>
    <definedName name="rafi" localSheetId="6">[18]JAN09!#REF!</definedName>
    <definedName name="rafi" localSheetId="8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8">[18]JAN09!#REF!</definedName>
    <definedName name="raja">[18]JAN09!#REF!</definedName>
    <definedName name="RANGE" localSheetId="6">#REF!</definedName>
    <definedName name="RANGE" localSheetId="8">#REF!</definedName>
    <definedName name="RANGE" localSheetId="5">#REF!</definedName>
    <definedName name="RANGE">#REF!</definedName>
    <definedName name="RAO" localSheetId="6">#REF!</definedName>
    <definedName name="RAO" localSheetId="8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8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7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7" hidden="1">{#N/A,#N/A,FALSE,"M.42"}</definedName>
    <definedName name="re" localSheetId="8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8">#REF!</definedName>
    <definedName name="REKAP" localSheetId="5">#REF!</definedName>
    <definedName name="REKAP">#REF!</definedName>
    <definedName name="RELE" localSheetId="7">[40]MENU!$J$17:$J$24</definedName>
    <definedName name="RELE">#N/A</definedName>
    <definedName name="rencana" localSheetId="6">#REF!</definedName>
    <definedName name="rencana" localSheetId="8">#REF!</definedName>
    <definedName name="rencana" localSheetId="5">#REF!</definedName>
    <definedName name="rencana">#REF!</definedName>
    <definedName name="resagging" localSheetId="6">#REF!</definedName>
    <definedName name="resagging" localSheetId="8">#REF!</definedName>
    <definedName name="resagging">#REF!</definedName>
    <definedName name="ResetDataOption_Click">#N/A</definedName>
    <definedName name="RingkasanPokok" localSheetId="6">#REF!</definedName>
    <definedName name="RingkasanPokok" localSheetId="8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7" hidden="1">{#N/A,#N/A,FALSE,"M.31"}</definedName>
    <definedName name="ROK" localSheetId="8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8">#REF!</definedName>
    <definedName name="ROW" localSheetId="5">#REF!</definedName>
    <definedName name="ROW">#REF!</definedName>
    <definedName name="rr" localSheetId="6">#REF!</definedName>
    <definedName name="rr" localSheetId="8">#REF!</definedName>
    <definedName name="rr">#REF!</definedName>
    <definedName name="rt" localSheetId="6" hidden="1">{#N/A,#N/A,FALSE,"M.43"}</definedName>
    <definedName name="rt" localSheetId="7" hidden="1">{#N/A,#N/A,FALSE,"M.43"}</definedName>
    <definedName name="rt" localSheetId="8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7">#REF!</definedName>
    <definedName name="RTYHRTY" localSheetId="8">#REF!</definedName>
    <definedName name="RTYHRTY">#REF!</definedName>
    <definedName name="rtyu" localSheetId="6">[72]JAN07!#REF!</definedName>
    <definedName name="rtyu" localSheetId="8">[72]JAN07!#REF!</definedName>
    <definedName name="rtyu">[73]JAN07!#REF!</definedName>
    <definedName name="S" localSheetId="7">#REF!</definedName>
    <definedName name="S" localSheetId="8">{#N/A,#N/A,FALSE,"M.31"}</definedName>
    <definedName name="S">#REF!</definedName>
    <definedName name="S1___5" localSheetId="6">#REF!</definedName>
    <definedName name="S1___5" localSheetId="7">#REF!</definedName>
    <definedName name="S1___5" localSheetId="8">#REF!</definedName>
    <definedName name="S1___5">#REF!</definedName>
    <definedName name="sa" localSheetId="6" hidden="1">{#N/A,#N/A,FALSE,"M.31"}</definedName>
    <definedName name="sa" localSheetId="7" hidden="1">{#N/A,#N/A,FALSE,"M.31"}</definedName>
    <definedName name="sa" localSheetId="8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8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7">#REF!</definedName>
    <definedName name="SALATIGA" localSheetId="8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8">[18]JAN09!#REF!</definedName>
    <definedName name="sasa" localSheetId="5">[18]JAN09!#REF!</definedName>
    <definedName name="sasa">[18]JAN09!#REF!</definedName>
    <definedName name="SATUAN" localSheetId="7">'[75]Rekap PMG.'!$A$10:$E$51</definedName>
    <definedName name="SATUAN">'[75]Rekap PMG.'!$A$10:$E$51</definedName>
    <definedName name="sbak1a" localSheetId="6">#REF!</definedName>
    <definedName name="sbak1a" localSheetId="8">#REF!</definedName>
    <definedName name="sbak1a" localSheetId="5">#REF!</definedName>
    <definedName name="sbak1a">#REF!</definedName>
    <definedName name="sbak1b" localSheetId="6">#REF!</definedName>
    <definedName name="sbak1b" localSheetId="8">#REF!</definedName>
    <definedName name="sbak1b">#REF!</definedName>
    <definedName name="SBBpst" localSheetId="6" hidden="1">{#N/A,#N/A,FALSE,"M.34"}</definedName>
    <definedName name="SBBpst" localSheetId="7" hidden="1">{#N/A,#N/A,FALSE,"M.34"}</definedName>
    <definedName name="SBBpst" localSheetId="8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8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8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8">#REF!</definedName>
    <definedName name="SEBABKDS" localSheetId="5">#REF!</definedName>
    <definedName name="SEBABKDS">#REF!</definedName>
    <definedName name="SEBABSLG" localSheetId="6">#REF!</definedName>
    <definedName name="SEBABSLG" localSheetId="8">#REF!</definedName>
    <definedName name="SEBABSLG">#REF!</definedName>
    <definedName name="SEBABSMG" localSheetId="6">#REF!</definedName>
    <definedName name="SEBABSMG" localSheetId="8">#REF!</definedName>
    <definedName name="SEBABSMG">#REF!</definedName>
    <definedName name="SEBUTAN" localSheetId="7">[40]MENU!$J$11:$J$13</definedName>
    <definedName name="SEBUTAN">#N/A</definedName>
    <definedName name="sejut">[78]LAIN2!$Z$7</definedName>
    <definedName name="SEKAT" localSheetId="6">#REF!</definedName>
    <definedName name="SEKAT" localSheetId="8">#REF!</definedName>
    <definedName name="SEKAT" localSheetId="5">#REF!</definedName>
    <definedName name="SEKAT">#REF!</definedName>
    <definedName name="semarang1" localSheetId="6">#REF!</definedName>
    <definedName name="semarang1" localSheetId="8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7">'[19]AHS - Non Personel'!$D$15</definedName>
    <definedName name="SewaKomHari">#N/A</definedName>
    <definedName name="SewaLaptopBln" localSheetId="7">'[19]AHS - Non Personel'!$D$12</definedName>
    <definedName name="SewaLaptopBln">#N/A</definedName>
    <definedName name="SewaMejaKursi">'[64]AHS - Non Personel'!$D$32</definedName>
    <definedName name="SewaMobil" localSheetId="7">'[19]AHS - Non Personel'!$D$8</definedName>
    <definedName name="SewaMobil">#N/A</definedName>
    <definedName name="sewamobilbak_hari">'[64]AHS - Non Personel'!$D$29</definedName>
    <definedName name="SewaMotorBln" localSheetId="7">'[19]AHS - Non Personel'!$D$10</definedName>
    <definedName name="SewaMotorBln">#N/A</definedName>
    <definedName name="SewaMotorHari" localSheetId="7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7">#REF!</definedName>
    <definedName name="SF" localSheetId="8">#REF!</definedName>
    <definedName name="SF">#REF!</definedName>
    <definedName name="sgi" localSheetId="6" hidden="1">{#N/A,#N/A,FALSE,"M.01"}</definedName>
    <definedName name="sgi" localSheetId="7" hidden="1">{#N/A,#N/A,FALSE,"M.01"}</definedName>
    <definedName name="sgi" localSheetId="8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8">[2]prod03!#REF!</definedName>
    <definedName name="SIN">[2]prod03!#REF!</definedName>
    <definedName name="Single" localSheetId="6" hidden="1">{#N/A,#N/A,FALSE,"M.42"}</definedName>
    <definedName name="Single" localSheetId="7" hidden="1">{#N/A,#N/A,FALSE,"M.42"}</definedName>
    <definedName name="Single" localSheetId="8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8">#REF!</definedName>
    <definedName name="SMG" localSheetId="5">#REF!</definedName>
    <definedName name="SMG">#REF!</definedName>
    <definedName name="smu" localSheetId="6">#REF!</definedName>
    <definedName name="smu" localSheetId="8">#REF!</definedName>
    <definedName name="smu">#REF!</definedName>
    <definedName name="SPD" localSheetId="6">#REF!</definedName>
    <definedName name="SPD" localSheetId="8">#REF!</definedName>
    <definedName name="SPD">#REF!</definedName>
    <definedName name="SPK" localSheetId="6">#REF!</definedName>
    <definedName name="SPK" localSheetId="7">#REF!</definedName>
    <definedName name="SPK" localSheetId="8">#REF!</definedName>
    <definedName name="SPK">#REF!</definedName>
    <definedName name="SREWA" localSheetId="6">#REF!</definedName>
    <definedName name="SREWA" localSheetId="8">#REF!</definedName>
    <definedName name="SREWA">#REF!</definedName>
    <definedName name="ssSasS">[2]prod03!#REF!</definedName>
    <definedName name="Stand" localSheetId="6">#REF!</definedName>
    <definedName name="Stand" localSheetId="7">#REF!</definedName>
    <definedName name="Stand" localSheetId="8">#REF!</definedName>
    <definedName name="Stand">#REF!</definedName>
    <definedName name="STATUS_REMOTE" localSheetId="7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7">#REF!</definedName>
    <definedName name="STPDari" localSheetId="8">#REF!</definedName>
    <definedName name="STPDari">#REF!</definedName>
    <definedName name="sujono">'[82]master rab'!$B$1:$H$65536</definedName>
    <definedName name="SUM" localSheetId="6">[2]prod03!#REF!</definedName>
    <definedName name="SUM" localSheetId="8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8">#REF!</definedName>
    <definedName name="surat" localSheetId="5">#REF!</definedName>
    <definedName name="surat">#REF!</definedName>
    <definedName name="Surveyor_hari" localSheetId="7">'[19]AHS - Personel'!$G$21</definedName>
    <definedName name="Surveyor_hari">#N/A</definedName>
    <definedName name="SUTM" localSheetId="6" hidden="1">{#N/A,#N/A,FALSE,"M.32"}</definedName>
    <definedName name="SUTM" localSheetId="7" hidden="1">{#N/A,#N/A,FALSE,"M.32"}</definedName>
    <definedName name="SUTM" localSheetId="8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8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7" hidden="1">{#N/A,#N/A,FALSE,"M.01"}</definedName>
    <definedName name="sw" localSheetId="8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8">[72]JAN07!#REF!</definedName>
    <definedName name="swed">[73]JAN07!#REF!</definedName>
    <definedName name="SWG" localSheetId="6">#REF!</definedName>
    <definedName name="SWG" localSheetId="8">#REF!</definedName>
    <definedName name="SWG" localSheetId="5">#REF!</definedName>
    <definedName name="SWG">#REF!</definedName>
    <definedName name="sx" localSheetId="6" hidden="1">{#N/A,#N/A,FALSE,"M.34"}</definedName>
    <definedName name="sx" localSheetId="7" hidden="1">{#N/A,#N/A,FALSE,"M.34"}</definedName>
    <definedName name="sx" localSheetId="8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8">#REF!</definedName>
    <definedName name="T" localSheetId="5">#REF!</definedName>
    <definedName name="T">#REF!</definedName>
    <definedName name="Tabel" localSheetId="7">[29]CashFlow!$A$8:$J$37</definedName>
    <definedName name="Tabel">#N/A</definedName>
    <definedName name="tabel_BUlan" localSheetId="6">#REF!</definedName>
    <definedName name="tabel_BUlan" localSheetId="8">#REF!</definedName>
    <definedName name="tabel_BUlan" localSheetId="5">#REF!</definedName>
    <definedName name="tabel_BUlan">#REF!</definedName>
    <definedName name="Tabel_Cabang" localSheetId="6">#REF!</definedName>
    <definedName name="Tabel_Cabang" localSheetId="8">#REF!</definedName>
    <definedName name="Tabel_Cabang">#REF!</definedName>
    <definedName name="Tabel_Wilayah">[84]Sheet1!$E$2</definedName>
    <definedName name="Tabel4" localSheetId="6">#REF!</definedName>
    <definedName name="Tabel4" localSheetId="8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7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8">#REF!</definedName>
    <definedName name="Taksonomi" localSheetId="5">#REF!</definedName>
    <definedName name="Taksonomi">#REF!</definedName>
    <definedName name="TambahAT" localSheetId="6">#REF!</definedName>
    <definedName name="TambahAT" localSheetId="8">#REF!</definedName>
    <definedName name="TambahAT">#REF!</definedName>
    <definedName name="TAMPILKAN">[63]INPBA!$F$2</definedName>
    <definedName name="TANGGALKDS" localSheetId="6">#REF!</definedName>
    <definedName name="TANGGALKDS" localSheetId="8">#REF!</definedName>
    <definedName name="TANGGALKDS" localSheetId="5">#REF!</definedName>
    <definedName name="TANGGALKDS">#REF!</definedName>
    <definedName name="TANGGALSLG" localSheetId="6">#REF!</definedName>
    <definedName name="TANGGALSLG" localSheetId="8">#REF!</definedName>
    <definedName name="TANGGALSLG">#REF!</definedName>
    <definedName name="TANGGALSMG" localSheetId="6">#REF!</definedName>
    <definedName name="TANGGALSMG" localSheetId="8">#REF!</definedName>
    <definedName name="TANGGALSMG">#REF!</definedName>
    <definedName name="TARGET_USAHA" localSheetId="6">#REF!</definedName>
    <definedName name="TARGET_USAHA" localSheetId="8">#REF!</definedName>
    <definedName name="TARGET_USAHA">#REF!</definedName>
    <definedName name="TaxTV">10%</definedName>
    <definedName name="TaxXL">5%</definedName>
    <definedName name="TechBulan" localSheetId="7">'[19]AHS - Personel'!$F$15</definedName>
    <definedName name="TechBulan">#N/A</definedName>
    <definedName name="TechHari" localSheetId="7">'[19]AHS - Personel'!$G$15</definedName>
    <definedName name="TechHari">#N/A</definedName>
    <definedName name="TERBILANG" localSheetId="6">#REF!</definedName>
    <definedName name="TERBILANG" localSheetId="8">#REF!</definedName>
    <definedName name="TERBILANG" localSheetId="5">#REF!</definedName>
    <definedName name="TERBILANG">#REF!</definedName>
    <definedName name="TERIMA" localSheetId="6">#REF!</definedName>
    <definedName name="TERIMA" localSheetId="8">#REF!</definedName>
    <definedName name="TERIMA">#REF!</definedName>
    <definedName name="TesterHari" localSheetId="7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7">[18]JAN09!#REF!</definedName>
    <definedName name="TIARA" localSheetId="8">[18]JAN09!#REF!</definedName>
    <definedName name="TIARA">[18]JAN09!#REF!</definedName>
    <definedName name="Tiket" localSheetId="7">'[19]AHS - Non Personel'!$D$7</definedName>
    <definedName name="Tiket">#N/A</definedName>
    <definedName name="Tipe" localSheetId="6">#REF!</definedName>
    <definedName name="Tipe" localSheetId="8">#REF!</definedName>
    <definedName name="Tipe" localSheetId="5">#REF!</definedName>
    <definedName name="Tipe">#REF!</definedName>
    <definedName name="TOOLS" localSheetId="6">#REF!</definedName>
    <definedName name="TOOLS" localSheetId="8">#REF!</definedName>
    <definedName name="TOOLS">#REF!</definedName>
    <definedName name="ToolsMigrasi" localSheetId="6">#N/A</definedName>
    <definedName name="ToolsMigrasi" localSheetId="7">'[19]Analisa Struktur Data'!#REF!</definedName>
    <definedName name="ToolsMigrasi" localSheetId="8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8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8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8">#REF!</definedName>
    <definedName name="UFRKDS">#REF!</definedName>
    <definedName name="UFRSLG" localSheetId="6">#REF!</definedName>
    <definedName name="UFRSLG" localSheetId="8">#REF!</definedName>
    <definedName name="UFRSLG">#REF!</definedName>
    <definedName name="UFRSMG" localSheetId="6">#REF!</definedName>
    <definedName name="UFRSMG" localSheetId="8">#REF!</definedName>
    <definedName name="UFRSMG">#REF!</definedName>
    <definedName name="UI" localSheetId="6" hidden="1">{#N/A,#N/A,FALSE,"M.33"}</definedName>
    <definedName name="UI" localSheetId="7" hidden="1">{#N/A,#N/A,FALSE,"M.33"}</definedName>
    <definedName name="UI" localSheetId="8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7" hidden="1">{#N/A,#N/A,FALSE,"M.33"}</definedName>
    <definedName name="uii" localSheetId="8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8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8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8">#REF!</definedName>
    <definedName name="URAIAN" localSheetId="5">#REF!</definedName>
    <definedName name="URAIAN">#REF!</definedName>
    <definedName name="usul" localSheetId="6">[89]Usulan!#REF!</definedName>
    <definedName name="usul" localSheetId="8">[89]Usulan!#REF!</definedName>
    <definedName name="usul" localSheetId="5">[89]Usulan!#REF!</definedName>
    <definedName name="usul">[89]Usulan!#REF!</definedName>
    <definedName name="Utik" localSheetId="6">#REF!</definedName>
    <definedName name="Utik" localSheetId="8">#REF!</definedName>
    <definedName name="Utik" localSheetId="5">#REF!</definedName>
    <definedName name="Utik">#REF!</definedName>
    <definedName name="UTIK2" localSheetId="6">#REF!</definedName>
    <definedName name="UTIK2" localSheetId="8">#REF!</definedName>
    <definedName name="UTIK2">#REF!</definedName>
    <definedName name="UTYUE" localSheetId="6">#REF!</definedName>
    <definedName name="UTYUE" localSheetId="8">#REF!</definedName>
    <definedName name="UTYUE">#REF!</definedName>
    <definedName name="uu" localSheetId="6">#REF!</definedName>
    <definedName name="uu" localSheetId="8">#REF!</definedName>
    <definedName name="uu">#REF!</definedName>
    <definedName name="vg" localSheetId="6" hidden="1">{#N/A,#N/A,FALSE,"M.33"}</definedName>
    <definedName name="vg" localSheetId="7" hidden="1">{#N/A,#N/A,FALSE,"M.33"}</definedName>
    <definedName name="vg" localSheetId="8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8">#REF!</definedName>
    <definedName name="vvvvvvvvvv" localSheetId="5">#REF!</definedName>
    <definedName name="vvvvvvvvvv">#REF!</definedName>
    <definedName name="w" localSheetId="6">#REF!</definedName>
    <definedName name="w" localSheetId="8">#REF!</definedName>
    <definedName name="w">#REF!</definedName>
    <definedName name="WAI" localSheetId="6">[2]prod03!#REF!</definedName>
    <definedName name="WAI" localSheetId="8">[2]prod03!#REF!</definedName>
    <definedName name="WAI">[2]prod03!#REF!</definedName>
    <definedName name="WATES" localSheetId="6">[20]JAN09!#REF!</definedName>
    <definedName name="WATES" localSheetId="8">[20]JAN09!#REF!</definedName>
    <definedName name="WATES">[20]JAN09!#REF!</definedName>
    <definedName name="we" localSheetId="6">#REF!</definedName>
    <definedName name="we" localSheetId="8">#REF!</definedName>
    <definedName name="we" localSheetId="5">#REF!</definedName>
    <definedName name="we">#REF!</definedName>
    <definedName name="weqw" localSheetId="6" hidden="1">#REF!</definedName>
    <definedName name="weqw" localSheetId="7" hidden="1">#REF!</definedName>
    <definedName name="weqw" localSheetId="8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8">#REF!</definedName>
    <definedName name="WER">#REF!</definedName>
    <definedName name="WIL" localSheetId="6" hidden="1">{#N/A,#N/A,FALSE,"M.01";#N/A,#N/A,FALSE,"M.01"}</definedName>
    <definedName name="WIL" localSheetId="7" hidden="1">{#N/A,#N/A,FALSE,"M.01";#N/A,#N/A,FALSE,"M.01"}</definedName>
    <definedName name="WIL" localSheetId="8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8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7" hidden="1">{#N/A,#N/A,FALSE,"M.33"}</definedName>
    <definedName name="wq" localSheetId="8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8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7" hidden="1">{#N/A,#N/A,FALSE,"M.43"}</definedName>
    <definedName name="wrmn" localSheetId="8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7" hidden="1">{#N/A,#N/A,FALSE,"M.01"}</definedName>
    <definedName name="wrn.M.01" localSheetId="8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7" hidden="1">{#N/A,#N/A,FALSE,"M.01"}</definedName>
    <definedName name="wrn.M.01." localSheetId="8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7" hidden="1">{#N/A,#N/A,FALSE,"M.01";#N/A,#N/A,FALSE,"M.01"}</definedName>
    <definedName name="wrn.M.01D." localSheetId="8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7" hidden="1">{#N/A,#N/A,FALSE,"M.01"}</definedName>
    <definedName name="wrn.M.02" localSheetId="8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7" hidden="1">{#N/A,#N/A,FALSE,"M.02"}</definedName>
    <definedName name="wrn.M.02." localSheetId="8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7" hidden="1">{#N/A,#N/A,FALSE,"M.01"}</definedName>
    <definedName name="wrn.M.07." localSheetId="8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7" hidden="1">{#N/A,#N/A,FALSE,"M.31"}</definedName>
    <definedName name="wrn.M.31." localSheetId="8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7" hidden="1">{#N/A,#N/A,FALSE,"M.31"}</definedName>
    <definedName name="wrn.M.32" localSheetId="8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7" hidden="1">{#N/A,#N/A,FALSE,"M.32"}</definedName>
    <definedName name="wrn.M.32." localSheetId="8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7" hidden="1">{#N/A,#N/A,FALSE,"M.32"}</definedName>
    <definedName name="wrn.M.32.1" localSheetId="8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7" hidden="1">{#N/A,#N/A,FALSE,"M.33"}</definedName>
    <definedName name="wrn.M.33" localSheetId="8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7" hidden="1">{#N/A,#N/A,FALSE,"M.33"}</definedName>
    <definedName name="wrn.M.33." localSheetId="8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7" hidden="1">{#N/A,#N/A,FALSE,"M.32"}</definedName>
    <definedName name="wrn.M.333" localSheetId="8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7" hidden="1">{#N/A,#N/A,FALSE,"M.34"}</definedName>
    <definedName name="wrn.M.34." localSheetId="8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7" hidden="1">{#N/A,#N/A,FALSE,"M.34"}</definedName>
    <definedName name="wrn.M.34.1" localSheetId="8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7" hidden="1">{#N/A,#N/A,FALSE,"M.34"}</definedName>
    <definedName name="wrn.m.35." localSheetId="8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7" hidden="1">{#N/A,#N/A,FALSE,"M.42"}</definedName>
    <definedName name="wrn.M.4." localSheetId="8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7" hidden="1">{#N/A,#N/A,FALSE,"M.41"}</definedName>
    <definedName name="wrn.M.41." localSheetId="8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7" hidden="1">{#N/A,#N/A,FALSE,"M.42"}</definedName>
    <definedName name="wrn.M.42." localSheetId="8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7" hidden="1">{#N/A,#N/A,FALSE,"M.43"}</definedName>
    <definedName name="wrn.M.43" localSheetId="8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7" hidden="1">{#N/A,#N/A,FALSE,"M.43"}</definedName>
    <definedName name="wrn.M.43." localSheetId="8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7" hidden="1">{#N/A,#N/A,FALSE,"M.43"}</definedName>
    <definedName name="wrn.n.99" localSheetId="8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7" hidden="1">{#N/A,#N/A,FALSE,"M.34"}</definedName>
    <definedName name="www" localSheetId="8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8">[72]JAN07!#REF!</definedName>
    <definedName name="x">[73]JAN07!#REF!</definedName>
    <definedName name="X_19" localSheetId="6">#REF!</definedName>
    <definedName name="X_19" localSheetId="8">#REF!</definedName>
    <definedName name="X_19" localSheetId="5">#REF!</definedName>
    <definedName name="X_19">#REF!</definedName>
    <definedName name="xs" localSheetId="6">[72]JAN07!#REF!</definedName>
    <definedName name="xs" localSheetId="8">[72]JAN07!#REF!</definedName>
    <definedName name="xs" localSheetId="5">[73]JAN07!#REF!</definedName>
    <definedName name="xs">[73]JAN07!#REF!</definedName>
    <definedName name="XXXX" localSheetId="6">#REF!</definedName>
    <definedName name="XXXX" localSheetId="7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8">#REF!</definedName>
    <definedName name="YERYY">#REF!</definedName>
    <definedName name="YK">#REF!</definedName>
    <definedName name="yy" localSheetId="6">#REF!</definedName>
    <definedName name="yy" localSheetId="8">#REF!</definedName>
    <definedName name="yy">#REF!</definedName>
    <definedName name="Z" localSheetId="6">#REF!</definedName>
    <definedName name="Z" localSheetId="8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6" i="60" l="1"/>
  <c r="W48" i="68"/>
  <c r="F70" i="11"/>
  <c r="F81" i="11"/>
  <c r="F80" i="11"/>
  <c r="F79" i="11"/>
  <c r="F78" i="11"/>
  <c r="F55" i="11"/>
  <c r="F56" i="11" s="1"/>
  <c r="F57" i="11" s="1"/>
  <c r="F58" i="11" s="1"/>
  <c r="F59" i="11" s="1"/>
  <c r="F48" i="11"/>
  <c r="F49" i="11" s="1"/>
  <c r="F50" i="11" s="1"/>
  <c r="F51" i="11" s="1"/>
  <c r="F52" i="11" s="1"/>
  <c r="F45" i="11"/>
  <c r="F44" i="11"/>
  <c r="F43" i="11"/>
  <c r="F42" i="11"/>
  <c r="F39" i="11"/>
  <c r="F38" i="11"/>
  <c r="F37" i="11"/>
  <c r="F36" i="11"/>
  <c r="F33" i="11"/>
  <c r="F32" i="11"/>
  <c r="F31" i="11"/>
  <c r="F30" i="11"/>
  <c r="F29" i="11"/>
  <c r="F28" i="11"/>
  <c r="F22" i="11"/>
  <c r="F20" i="11"/>
  <c r="F24" i="11" s="1"/>
  <c r="F16" i="11"/>
  <c r="F21" i="11" l="1"/>
  <c r="F23" i="11"/>
  <c r="D84" i="11" l="1"/>
  <c r="H84" i="11" s="1"/>
  <c r="E84" i="11"/>
  <c r="G84" i="11"/>
  <c r="D85" i="11"/>
  <c r="H85" i="11" s="1"/>
  <c r="E85" i="11"/>
  <c r="G85" i="11"/>
  <c r="J84" i="11" l="1"/>
  <c r="I84" i="11"/>
  <c r="J85" i="11"/>
  <c r="I85" i="11"/>
  <c r="K84" i="11" l="1"/>
  <c r="K85" i="11"/>
  <c r="D68" i="11" l="1"/>
  <c r="J68" i="11" s="1"/>
  <c r="E68" i="11"/>
  <c r="G68" i="11"/>
  <c r="D69" i="11"/>
  <c r="J69" i="11" s="1"/>
  <c r="E69" i="11"/>
  <c r="G69" i="11"/>
  <c r="D70" i="11"/>
  <c r="H70" i="11" s="1"/>
  <c r="E70" i="11"/>
  <c r="G70" i="11"/>
  <c r="D71" i="11"/>
  <c r="J71" i="11" s="1"/>
  <c r="E71" i="11"/>
  <c r="G71" i="11"/>
  <c r="D72" i="11"/>
  <c r="J72" i="11" s="1"/>
  <c r="E72" i="11"/>
  <c r="G72" i="11"/>
  <c r="D73" i="11"/>
  <c r="E73" i="11"/>
  <c r="G73" i="11"/>
  <c r="D74" i="11"/>
  <c r="H74" i="11" s="1"/>
  <c r="E74" i="11"/>
  <c r="G74" i="11"/>
  <c r="D15" i="11"/>
  <c r="J15" i="11" s="1"/>
  <c r="E15" i="11"/>
  <c r="G15" i="11"/>
  <c r="D16" i="11"/>
  <c r="E16" i="11"/>
  <c r="G16" i="11"/>
  <c r="D17" i="11"/>
  <c r="H17" i="11" s="1"/>
  <c r="E17" i="11"/>
  <c r="G17" i="11"/>
  <c r="D18" i="11"/>
  <c r="H18" i="11" s="1"/>
  <c r="E18" i="11"/>
  <c r="G18" i="11"/>
  <c r="D19" i="11"/>
  <c r="J19" i="11" s="1"/>
  <c r="E19" i="11"/>
  <c r="G19" i="11"/>
  <c r="D20" i="11"/>
  <c r="E20" i="11"/>
  <c r="G20" i="11"/>
  <c r="D21" i="11"/>
  <c r="H21" i="11" s="1"/>
  <c r="E21" i="11"/>
  <c r="G21" i="11"/>
  <c r="D22" i="11"/>
  <c r="E22" i="11"/>
  <c r="G22" i="11"/>
  <c r="D23" i="11"/>
  <c r="J23" i="11" s="1"/>
  <c r="E23" i="11"/>
  <c r="G23" i="11"/>
  <c r="D24" i="11"/>
  <c r="E24" i="11"/>
  <c r="G24" i="11"/>
  <c r="D25" i="11"/>
  <c r="H25" i="11" s="1"/>
  <c r="E25" i="11"/>
  <c r="G25" i="11"/>
  <c r="D26" i="11"/>
  <c r="E26" i="11"/>
  <c r="G26" i="11"/>
  <c r="D27" i="11"/>
  <c r="J27" i="11" s="1"/>
  <c r="E27" i="11"/>
  <c r="G27" i="11"/>
  <c r="D28" i="11"/>
  <c r="E28" i="11"/>
  <c r="G28" i="11"/>
  <c r="D29" i="11"/>
  <c r="H29" i="11" s="1"/>
  <c r="E29" i="11"/>
  <c r="G29" i="11"/>
  <c r="D30" i="11"/>
  <c r="J30" i="11" s="1"/>
  <c r="E30" i="11"/>
  <c r="G30" i="11"/>
  <c r="D31" i="11"/>
  <c r="J31" i="11" s="1"/>
  <c r="E31" i="11"/>
  <c r="G31" i="11"/>
  <c r="D32" i="11"/>
  <c r="J32" i="11" s="1"/>
  <c r="E32" i="11"/>
  <c r="G32" i="11"/>
  <c r="D33" i="11"/>
  <c r="E33" i="11"/>
  <c r="G33" i="11"/>
  <c r="D34" i="11"/>
  <c r="E34" i="11"/>
  <c r="G34" i="11"/>
  <c r="D35" i="11"/>
  <c r="J35" i="11" s="1"/>
  <c r="E35" i="11"/>
  <c r="G35" i="11"/>
  <c r="D36" i="11"/>
  <c r="E36" i="11"/>
  <c r="G36" i="11"/>
  <c r="D37" i="11"/>
  <c r="E37" i="11"/>
  <c r="G37" i="11"/>
  <c r="D38" i="11"/>
  <c r="J38" i="11" s="1"/>
  <c r="E38" i="11"/>
  <c r="G38" i="11"/>
  <c r="D39" i="11"/>
  <c r="E39" i="11"/>
  <c r="G39" i="11"/>
  <c r="D40" i="11"/>
  <c r="J40" i="11" s="1"/>
  <c r="E40" i="11"/>
  <c r="G40" i="11"/>
  <c r="D41" i="11"/>
  <c r="E41" i="11"/>
  <c r="G41" i="11"/>
  <c r="D42" i="11"/>
  <c r="E42" i="11"/>
  <c r="G42" i="11"/>
  <c r="D43" i="11"/>
  <c r="J43" i="11" s="1"/>
  <c r="E43" i="11"/>
  <c r="G43" i="11"/>
  <c r="D44" i="11"/>
  <c r="J44" i="11" s="1"/>
  <c r="E44" i="11"/>
  <c r="G44" i="11"/>
  <c r="D45" i="11"/>
  <c r="E45" i="11"/>
  <c r="G45" i="11"/>
  <c r="D46" i="11"/>
  <c r="E46" i="11"/>
  <c r="G46" i="11"/>
  <c r="D47" i="11"/>
  <c r="E47" i="11"/>
  <c r="G47" i="11"/>
  <c r="D48" i="11"/>
  <c r="E48" i="11"/>
  <c r="G48" i="11"/>
  <c r="D49" i="11"/>
  <c r="E49" i="11"/>
  <c r="G49" i="11"/>
  <c r="D50" i="11"/>
  <c r="H50" i="11" s="1"/>
  <c r="E50" i="11"/>
  <c r="G50" i="11"/>
  <c r="D51" i="11"/>
  <c r="E51" i="11"/>
  <c r="G51" i="11"/>
  <c r="D52" i="11"/>
  <c r="E52" i="11"/>
  <c r="G52" i="11"/>
  <c r="D53" i="11"/>
  <c r="E53" i="11"/>
  <c r="G53" i="11"/>
  <c r="D54" i="11"/>
  <c r="E54" i="11"/>
  <c r="G54" i="11"/>
  <c r="D55" i="11"/>
  <c r="J55" i="11" s="1"/>
  <c r="E55" i="11"/>
  <c r="G55" i="11"/>
  <c r="D56" i="11"/>
  <c r="E56" i="11"/>
  <c r="G56" i="11"/>
  <c r="D57" i="11"/>
  <c r="E57" i="11"/>
  <c r="G57" i="11"/>
  <c r="D58" i="11"/>
  <c r="H58" i="11" s="1"/>
  <c r="E58" i="11"/>
  <c r="G58" i="11"/>
  <c r="D59" i="11"/>
  <c r="E59" i="11"/>
  <c r="G59" i="11"/>
  <c r="D60" i="11"/>
  <c r="E60" i="11"/>
  <c r="G60" i="11"/>
  <c r="D61" i="11"/>
  <c r="H61" i="11" s="1"/>
  <c r="E61" i="11"/>
  <c r="G61" i="11"/>
  <c r="D62" i="11"/>
  <c r="E62" i="11"/>
  <c r="G62" i="11"/>
  <c r="D63" i="11"/>
  <c r="E63" i="11"/>
  <c r="G63" i="11"/>
  <c r="D64" i="11"/>
  <c r="E64" i="11"/>
  <c r="G64" i="11"/>
  <c r="D65" i="11"/>
  <c r="E65" i="11"/>
  <c r="G65" i="11"/>
  <c r="D66" i="11"/>
  <c r="H66" i="11" s="1"/>
  <c r="E66" i="11"/>
  <c r="G66" i="11"/>
  <c r="D67" i="11"/>
  <c r="E67" i="11"/>
  <c r="G67" i="11"/>
  <c r="D75" i="11"/>
  <c r="E75" i="11"/>
  <c r="G75" i="11"/>
  <c r="D76" i="11"/>
  <c r="I76" i="11" s="1"/>
  <c r="E76" i="11"/>
  <c r="G76" i="11"/>
  <c r="D77" i="11"/>
  <c r="J77" i="11" s="1"/>
  <c r="E77" i="11"/>
  <c r="G77" i="11"/>
  <c r="D78" i="11"/>
  <c r="E78" i="11"/>
  <c r="G78" i="11"/>
  <c r="D79" i="11"/>
  <c r="E79" i="11"/>
  <c r="G79" i="11"/>
  <c r="D80" i="11"/>
  <c r="E80" i="11"/>
  <c r="G80" i="11"/>
  <c r="D81" i="11"/>
  <c r="E81" i="11"/>
  <c r="G81" i="11"/>
  <c r="D82" i="11"/>
  <c r="E82" i="11"/>
  <c r="G82" i="11"/>
  <c r="D83" i="11"/>
  <c r="E83" i="11"/>
  <c r="G83" i="11"/>
  <c r="J73" i="11" l="1"/>
  <c r="J70" i="11"/>
  <c r="I68" i="11"/>
  <c r="I71" i="11"/>
  <c r="I70" i="11"/>
  <c r="H68" i="11"/>
  <c r="J74" i="11"/>
  <c r="I74" i="11"/>
  <c r="H71" i="11"/>
  <c r="I73" i="11"/>
  <c r="I72" i="11"/>
  <c r="I69" i="11"/>
  <c r="H72" i="11"/>
  <c r="H73" i="11"/>
  <c r="H69" i="11"/>
  <c r="H78" i="11"/>
  <c r="H79" i="11"/>
  <c r="I62" i="11"/>
  <c r="I34" i="11"/>
  <c r="I63" i="11"/>
  <c r="I39" i="11"/>
  <c r="H33" i="11"/>
  <c r="I36" i="11"/>
  <c r="I66" i="11"/>
  <c r="J61" i="11"/>
  <c r="J17" i="11"/>
  <c r="J79" i="11"/>
  <c r="I15" i="11"/>
  <c r="I79" i="11"/>
  <c r="H77" i="11"/>
  <c r="I44" i="11"/>
  <c r="I43" i="11"/>
  <c r="I38" i="11"/>
  <c r="J33" i="11"/>
  <c r="I77" i="11"/>
  <c r="I58" i="11"/>
  <c r="J58" i="11"/>
  <c r="I55" i="11"/>
  <c r="I50" i="11"/>
  <c r="H43" i="11"/>
  <c r="H38" i="11"/>
  <c r="I27" i="11"/>
  <c r="I19" i="11"/>
  <c r="J18" i="11"/>
  <c r="H15" i="11"/>
  <c r="I61" i="11"/>
  <c r="I40" i="11"/>
  <c r="I35" i="11"/>
  <c r="I33" i="11"/>
  <c r="I32" i="11"/>
  <c r="I31" i="11"/>
  <c r="I30" i="11"/>
  <c r="J66" i="11"/>
  <c r="H55" i="11"/>
  <c r="J50" i="11"/>
  <c r="H30" i="11"/>
  <c r="J29" i="11"/>
  <c r="J21" i="11"/>
  <c r="I23" i="11"/>
  <c r="H19" i="11"/>
  <c r="H44" i="11"/>
  <c r="H35" i="11"/>
  <c r="J25" i="11"/>
  <c r="I18" i="11"/>
  <c r="J82" i="11"/>
  <c r="I82" i="11"/>
  <c r="J81" i="11"/>
  <c r="H81" i="11"/>
  <c r="H80" i="11"/>
  <c r="J80" i="11"/>
  <c r="H65" i="11"/>
  <c r="I65" i="11"/>
  <c r="J60" i="11"/>
  <c r="H60" i="11"/>
  <c r="J59" i="11"/>
  <c r="H59" i="11"/>
  <c r="J56" i="11"/>
  <c r="I56" i="11"/>
  <c r="J51" i="11"/>
  <c r="H51" i="11"/>
  <c r="H45" i="11"/>
  <c r="J45" i="11"/>
  <c r="H42" i="11"/>
  <c r="J42" i="11"/>
  <c r="J22" i="11"/>
  <c r="H22" i="11"/>
  <c r="H83" i="11"/>
  <c r="I83" i="11"/>
  <c r="I81" i="11"/>
  <c r="I80" i="11"/>
  <c r="H75" i="11"/>
  <c r="J75" i="11"/>
  <c r="J65" i="11"/>
  <c r="I60" i="11"/>
  <c r="I59" i="11"/>
  <c r="H53" i="11"/>
  <c r="J53" i="11"/>
  <c r="I51" i="11"/>
  <c r="J48" i="11"/>
  <c r="I48" i="11"/>
  <c r="J47" i="11"/>
  <c r="H47" i="11"/>
  <c r="J46" i="11"/>
  <c r="H46" i="11"/>
  <c r="I42" i="11"/>
  <c r="H37" i="11"/>
  <c r="I37" i="11"/>
  <c r="J28" i="11"/>
  <c r="H28" i="11"/>
  <c r="J26" i="11"/>
  <c r="H26" i="11"/>
  <c r="I22" i="11"/>
  <c r="J83" i="11"/>
  <c r="H76" i="11"/>
  <c r="J76" i="11"/>
  <c r="J67" i="11"/>
  <c r="H67" i="11"/>
  <c r="J54" i="11"/>
  <c r="H54" i="11"/>
  <c r="H49" i="11"/>
  <c r="I49" i="11"/>
  <c r="I47" i="11"/>
  <c r="I46" i="11"/>
  <c r="J37" i="11"/>
  <c r="H34" i="11"/>
  <c r="J34" i="11"/>
  <c r="I28" i="11"/>
  <c r="I26" i="11"/>
  <c r="I67" i="11"/>
  <c r="J64" i="11"/>
  <c r="I64" i="11"/>
  <c r="J63" i="11"/>
  <c r="H63" i="11"/>
  <c r="H62" i="11"/>
  <c r="J62" i="11"/>
  <c r="I54" i="11"/>
  <c r="J49" i="11"/>
  <c r="J39" i="11"/>
  <c r="H39" i="11"/>
  <c r="H31" i="11"/>
  <c r="H27" i="11"/>
  <c r="I25" i="11"/>
  <c r="H23" i="11"/>
  <c r="I21" i="11"/>
  <c r="I17" i="11"/>
  <c r="I78" i="11"/>
  <c r="H57" i="11"/>
  <c r="I57" i="11"/>
  <c r="H48" i="11"/>
  <c r="J16" i="11"/>
  <c r="H16" i="11"/>
  <c r="I16" i="11"/>
  <c r="I75" i="11"/>
  <c r="J57" i="11"/>
  <c r="J52" i="11"/>
  <c r="H52" i="11"/>
  <c r="H41" i="11"/>
  <c r="I41" i="11"/>
  <c r="H32" i="11"/>
  <c r="J78" i="11"/>
  <c r="H82" i="11"/>
  <c r="H64" i="11"/>
  <c r="I53" i="11"/>
  <c r="I52" i="11"/>
  <c r="J41" i="11"/>
  <c r="J36" i="11"/>
  <c r="H36" i="11"/>
  <c r="J24" i="11"/>
  <c r="H24" i="11"/>
  <c r="I24" i="11"/>
  <c r="J20" i="11"/>
  <c r="H20" i="11"/>
  <c r="H56" i="11"/>
  <c r="I45" i="11"/>
  <c r="H40" i="11"/>
  <c r="I29" i="11"/>
  <c r="I20" i="11"/>
  <c r="K23" i="11" l="1"/>
  <c r="K70" i="11"/>
  <c r="K68" i="11"/>
  <c r="K74" i="11"/>
  <c r="K72" i="11"/>
  <c r="K71" i="11"/>
  <c r="K73" i="11"/>
  <c r="K69" i="11"/>
  <c r="K61" i="11"/>
  <c r="K33" i="11"/>
  <c r="K79" i="11"/>
  <c r="K32" i="11"/>
  <c r="K44" i="11"/>
  <c r="K15" i="11"/>
  <c r="K27" i="11"/>
  <c r="K55" i="11"/>
  <c r="K43" i="11"/>
  <c r="K17" i="11"/>
  <c r="K38" i="11"/>
  <c r="K19" i="11"/>
  <c r="K58" i="11"/>
  <c r="K64" i="11"/>
  <c r="K25" i="11"/>
  <c r="K35" i="11"/>
  <c r="K30" i="11"/>
  <c r="K50" i="11"/>
  <c r="K65" i="11"/>
  <c r="K18" i="11"/>
  <c r="K66" i="11"/>
  <c r="K82" i="11"/>
  <c r="K45" i="11"/>
  <c r="K49" i="11"/>
  <c r="K21" i="11"/>
  <c r="K77" i="11"/>
  <c r="K39" i="11"/>
  <c r="K63" i="11"/>
  <c r="K48" i="11"/>
  <c r="K31" i="11"/>
  <c r="K56" i="11"/>
  <c r="K53" i="11"/>
  <c r="K37" i="11"/>
  <c r="K40" i="11"/>
  <c r="K75" i="11"/>
  <c r="K29" i="11"/>
  <c r="K16" i="11"/>
  <c r="K62" i="11"/>
  <c r="K76" i="11"/>
  <c r="K36" i="11"/>
  <c r="K34" i="11"/>
  <c r="K47" i="11"/>
  <c r="K78" i="11"/>
  <c r="K67" i="11"/>
  <c r="K28" i="11"/>
  <c r="K51" i="11"/>
  <c r="K59" i="11"/>
  <c r="K81" i="11"/>
  <c r="K83" i="11"/>
  <c r="K42" i="11"/>
  <c r="K54" i="11"/>
  <c r="K26" i="11"/>
  <c r="K46" i="11"/>
  <c r="K22" i="11"/>
  <c r="K60" i="11"/>
  <c r="K80" i="11"/>
  <c r="K41" i="11"/>
  <c r="K57" i="11"/>
  <c r="K24" i="11"/>
  <c r="K52" i="11"/>
  <c r="K20" i="11"/>
  <c r="G6" i="11" l="1"/>
  <c r="D14" i="11" l="1"/>
  <c r="J14" i="11" s="1"/>
  <c r="J86" i="11" s="1"/>
  <c r="E14" i="11"/>
  <c r="G14" i="11"/>
  <c r="K19" i="60"/>
  <c r="D19" i="60"/>
  <c r="H14" i="11" l="1"/>
  <c r="H86" i="11" s="1"/>
  <c r="I14" i="11"/>
  <c r="I86" i="11" s="1"/>
  <c r="K14" i="11" l="1"/>
  <c r="K86" i="11" s="1"/>
  <c r="I1486" i="10" l="1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K8" i="60" l="1"/>
  <c r="D19" i="59"/>
  <c r="D8" i="60" s="1"/>
  <c r="D18" i="59"/>
  <c r="D7" i="60" s="1"/>
  <c r="K7" i="60"/>
  <c r="K18" i="60"/>
  <c r="K17" i="60"/>
  <c r="D17" i="60"/>
  <c r="D18" i="60"/>
  <c r="D20" i="60" s="1"/>
  <c r="K9" i="60" l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86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86" i="11"/>
  <c r="D87" i="11"/>
  <c r="H87" i="11" s="1"/>
  <c r="E87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87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94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86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87" i="11"/>
  <c r="I87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E8" i="54"/>
  <c r="L8" i="54" s="1"/>
  <c r="M8" i="54" s="1"/>
  <c r="I9" i="54"/>
  <c r="H9" i="54"/>
  <c r="C10" i="54"/>
  <c r="D9" i="54"/>
  <c r="K36" i="39"/>
  <c r="K87" i="11"/>
  <c r="K89" i="11" s="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89" i="11"/>
  <c r="H90" i="11" s="1"/>
  <c r="I89" i="11"/>
  <c r="I90" i="11" s="1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337" i="29" l="1"/>
  <c r="F288" i="29"/>
  <c r="F345" i="29"/>
  <c r="F292" i="29"/>
  <c r="F293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91" i="11"/>
  <c r="I91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90" i="11" l="1"/>
  <c r="K91" i="11" s="1"/>
  <c r="B92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89" i="11"/>
  <c r="J90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91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27" i="41" l="1"/>
  <c r="F778" i="41"/>
  <c r="F851" i="41"/>
  <c r="F835" i="41"/>
  <c r="F782" i="41"/>
  <c r="F783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<sst xmlns="http://schemas.openxmlformats.org/spreadsheetml/2006/main" count="4771" uniqueCount="1639">
  <si>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</si>
  <si>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</si>
  <si>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</si>
  <si>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</si>
  <si>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</si>
  <si>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</si>
  <si>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</si>
  <si>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</si>
  <si>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</si>
  <si>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</si>
  <si>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</si>
  <si>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</si>
  <si>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</si>
  <si>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</si>
  <si>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</si>
  <si>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</si>
  <si>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</si>
  <si>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</si>
  <si>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</si>
  <si>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</si>
  <si>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</si>
  <si>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</si>
  <si>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</si>
  <si>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</si>
  <si>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</si>
  <si>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</si>
  <si>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</si>
  <si>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</si>
  <si>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</si>
  <si>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</si>
  <si>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</si>
  <si>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</si>
  <si>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</si>
  <si>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</si>
  <si>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</si>
  <si>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</si>
  <si>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</si>
  <si>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</si>
  <si>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</si>
  <si>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</si>
  <si>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</si>
  <si>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</si>
  <si>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</si>
  <si>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</si>
  <si>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</si>
  <si>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</si>
  <si>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</si>
  <si>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</si>
  <si>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</si>
  <si>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</si>
  <si>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</si>
  <si>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</si>
  <si>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</si>
  <si>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</si>
  <si>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</si>
  <si>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</si>
  <si>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</si>
  <si>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</si>
  <si>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</si>
  <si>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</si>
  <si>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</si>
  <si>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</si>
  <si>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</si>
  <si>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</si>
  <si>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</si>
  <si>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</si>
  <si>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</si>
  <si>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</si>
  <si>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</si>
  <si>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</si>
  <si>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</si>
  <si>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</si>
  <si>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</si>
  <si>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</si>
  <si>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</si>
  <si>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</si>
  <si>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</si>
  <si>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</si>
  <si>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</si>
  <si>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</si>
  <si>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</si>
  <si>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</si>
  <si>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</si>
  <si>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</si>
  <si>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</si>
  <si>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</si>
  <si>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</si>
  <si>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</si>
  <si>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</si>
  <si>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</si>
  <si>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</si>
  <si>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</si>
  <si>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</si>
  <si>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</si>
  <si>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</si>
  <si>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</si>
  <si>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</si>
  <si>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</si>
  <si>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</si>
  <si>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</si>
  <si>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</si>
  <si>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</si>
  <si>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</si>
  <si>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</si>
  <si>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</si>
  <si>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</si>
  <si>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</si>
  <si>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</si>
  <si>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</si>
  <si>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</si>
  <si>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</si>
  <si>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</si>
  <si>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</si>
  <si>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</si>
  <si>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</si>
  <si>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</si>
  <si>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</si>
  <si>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</si>
  <si>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</si>
  <si>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</si>
  <si>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</si>
  <si>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</si>
  <si>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</si>
  <si>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</si>
  <si>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</si>
  <si>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</si>
  <si>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</si>
  <si>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</si>
  <si>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</si>
  <si>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</si>
  <si>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</si>
  <si>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</si>
  <si>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</si>
  <si>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</si>
  <si>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</si>
  <si>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</si>
  <si>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</si>
  <si>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</si>
  <si>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</si>
  <si>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</si>
  <si>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</si>
  <si>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</si>
  <si>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</si>
  <si>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</si>
  <si>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</si>
  <si>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</si>
  <si>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</si>
  <si>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</si>
  <si>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</si>
  <si>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</si>
  <si>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</si>
  <si>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</si>
  <si>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</si>
  <si>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</si>
  <si>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</si>
  <si>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</si>
  <si>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</si>
  <si>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</si>
  <si>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</si>
  <si>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</si>
  <si>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</si>
  <si>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</si>
  <si>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</si>
  <si>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</si>
  <si>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</si>
  <si>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</si>
  <si>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</si>
  <si>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</si>
  <si>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</si>
  <si>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</si>
  <si>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</si>
  <si>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</si>
  <si>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</si>
  <si>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</si>
  <si>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</si>
  <si>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</si>
  <si>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</si>
  <si>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</si>
  <si>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</si>
  <si>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</si>
  <si>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</si>
  <si>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</si>
  <si>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</si>
  <si>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</si>
  <si>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</si>
  <si>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</si>
  <si>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</si>
  <si>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</si>
  <si>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</si>
  <si>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</si>
  <si>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</si>
  <si>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</si>
  <si>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</si>
  <si>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</si>
  <si>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</si>
  <si>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</si>
  <si>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</si>
  <si>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</si>
  <si>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</si>
  <si>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</si>
  <si>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</si>
  <si>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</si>
  <si>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</si>
  <si>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</si>
  <si>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</si>
  <si>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</si>
  <si>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</si>
  <si>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</si>
  <si>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</si>
  <si>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</si>
  <si>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</si>
  <si>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</si>
  <si>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</si>
  <si>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</si>
  <si>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</si>
  <si>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</si>
  <si>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</si>
  <si>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</si>
  <si>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</si>
  <si>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</si>
  <si>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</si>
  <si>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</si>
  <si>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</si>
  <si>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</si>
  <si>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</si>
  <si>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</si>
  <si>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</si>
  <si>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</si>
  <si>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</si>
  <si>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</si>
  <si>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</si>
  <si>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</si>
  <si>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</si>
  <si>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</si>
  <si>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</si>
  <si>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</si>
  <si>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</si>
  <si>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</si>
  <si>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</si>
  <si>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</si>
  <si>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</si>
  <si>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</si>
  <si>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</si>
  <si>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</si>
  <si>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</si>
  <si>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</si>
  <si>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</si>
  <si>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</si>
  <si>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</si>
  <si>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</si>
  <si>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</si>
  <si>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</si>
  <si>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</si>
  <si>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</si>
  <si>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</si>
  <si>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</si>
  <si>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</si>
  <si>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</si>
  <si>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</si>
  <si>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</si>
  <si>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</si>
  <si>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</si>
  <si>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</si>
  <si>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</si>
  <si>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</si>
  <si>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</si>
  <si>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</si>
  <si>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</si>
  <si>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</si>
  <si>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</si>
  <si>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</si>
  <si>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</si>
  <si>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</si>
  <si>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</si>
  <si>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</si>
  <si>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</si>
  <si>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</si>
  <si>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</si>
  <si>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</si>
  <si>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</si>
  <si>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</si>
  <si>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</si>
  <si>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</si>
  <si>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</si>
  <si>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</si>
  <si>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</si>
  <si>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</si>
  <si>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</si>
  <si>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</si>
  <si>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</si>
  <si>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</si>
  <si>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</si>
  <si>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</si>
  <si>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</si>
  <si>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</si>
  <si>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</si>
  <si>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</si>
  <si>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</si>
  <si>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</si>
  <si>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</si>
  <si>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</si>
  <si>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</si>
  <si>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</si>
  <si>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</si>
  <si>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</si>
  <si>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</si>
  <si>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</si>
  <si>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</si>
  <si>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</si>
  <si>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</si>
  <si>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</si>
  <si>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</si>
  <si>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</si>
  <si>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</si>
  <si>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</si>
  <si>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</si>
  <si>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</si>
  <si>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</si>
  <si>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</si>
  <si>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</si>
  <si>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</si>
  <si>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</si>
  <si>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</si>
  <si>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</si>
  <si>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</si>
  <si>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</si>
  <si>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</si>
  <si>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</si>
  <si>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</si>
  <si>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</si>
  <si>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</si>
  <si>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</si>
  <si>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</si>
  <si>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</si>
  <si>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</si>
  <si>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</si>
  <si>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</si>
  <si>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</si>
  <si>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</si>
  <si>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</si>
  <si>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</si>
  <si>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</si>
  <si>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</si>
  <si>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</si>
  <si>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</si>
  <si>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</si>
  <si>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</si>
  <si>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</si>
  <si>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</si>
  <si>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</si>
  <si>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</si>
  <si>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</si>
  <si>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</si>
  <si>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</si>
  <si>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</si>
  <si>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</si>
  <si>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</si>
  <si>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</si>
  <si>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</si>
  <si>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</si>
  <si>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</si>
  <si>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</si>
  <si>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</si>
  <si>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</si>
  <si>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</si>
  <si>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</si>
  <si>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</si>
  <si>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</si>
  <si>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</si>
  <si>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</si>
  <si>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</si>
  <si>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</si>
  <si>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</si>
  <si>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</si>
  <si>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</si>
  <si>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</si>
  <si>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</si>
  <si>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</si>
  <si>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</si>
  <si>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</si>
  <si>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</si>
  <si>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</si>
  <si>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</si>
  <si>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</si>
  <si>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</si>
  <si>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</si>
  <si>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</si>
  <si>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</si>
  <si>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</si>
  <si>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</si>
  <si>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</si>
  <si>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</si>
  <si>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</si>
  <si>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</si>
  <si>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</si>
  <si>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</si>
  <si>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</si>
  <si>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</si>
  <si>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</si>
  <si>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</si>
  <si>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</si>
  <si>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</si>
  <si>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</si>
  <si>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</si>
  <si>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</si>
  <si>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</si>
  <si>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</si>
  <si>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</si>
  <si>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</si>
  <si>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</si>
  <si>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</si>
  <si>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</si>
  <si>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</si>
  <si>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</si>
  <si>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</si>
  <si>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</si>
  <si>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</si>
  <si>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</si>
  <si>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</si>
  <si>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</si>
  <si>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</si>
  <si>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</si>
  <si>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</si>
  <si>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</si>
  <si>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</si>
  <si>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</si>
  <si>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</si>
  <si>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</si>
  <si>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</si>
  <si>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</si>
  <si>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</si>
  <si>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</si>
  <si>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</si>
  <si>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</si>
  <si>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</si>
  <si>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</si>
  <si>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</si>
  <si>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</si>
  <si>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</si>
  <si>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</si>
  <si>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</si>
  <si>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</si>
  <si>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</si>
  <si>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</si>
  <si>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</si>
  <si>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</si>
  <si>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</si>
  <si>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</si>
  <si>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</si>
  <si>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</si>
  <si>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</si>
  <si>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</si>
  <si>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</si>
  <si>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</si>
  <si>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</si>
  <si>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</si>
  <si>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</si>
  <si>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</si>
  <si>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</si>
  <si>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</si>
  <si>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</si>
  <si>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</si>
  <si>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</si>
  <si>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</si>
  <si>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</si>
  <si>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</si>
  <si>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</si>
  <si>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</si>
  <si>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</si>
  <si>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</si>
  <si>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</si>
  <si>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</si>
  <si>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</si>
  <si>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</si>
  <si>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</si>
  <si>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</si>
  <si>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</si>
  <si>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</si>
  <si>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</si>
  <si>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</si>
  <si>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</si>
  <si>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</si>
  <si>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</si>
  <si>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</si>
  <si>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</si>
  <si>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</si>
  <si>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</si>
  <si>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</si>
  <si>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</si>
  <si>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</si>
  <si>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</si>
  <si>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</si>
  <si>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</si>
  <si>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</si>
  <si>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</si>
  <si>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</si>
  <si>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</si>
  <si>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</si>
  <si>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</si>
  <si>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</si>
  <si>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</si>
  <si>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</si>
  <si>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</si>
  <si>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</si>
  <si>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</si>
  <si>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</si>
  <si>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</si>
  <si>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</si>
  <si>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</si>
  <si>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</si>
  <si>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</si>
  <si>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</si>
  <si>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</si>
  <si>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</si>
  <si>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</si>
  <si>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</si>
  <si>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</si>
  <si>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</si>
  <si>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</si>
  <si>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</si>
  <si>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</si>
  <si>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</si>
  <si>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</si>
  <si>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</si>
  <si>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</si>
  <si>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</si>
  <si>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</si>
  <si>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</si>
  <si>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</si>
  <si>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</si>
  <si>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</si>
  <si>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</si>
  <si>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</si>
  <si>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</si>
  <si>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</si>
  <si>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</si>
  <si>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</si>
  <si>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</si>
  <si>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</si>
  <si>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</si>
  <si>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</si>
  <si>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</si>
  <si>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</si>
  <si>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</si>
  <si>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</si>
  <si>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</si>
  <si>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</si>
  <si>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</si>
  <si>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</si>
  <si>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</si>
  <si>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</si>
  <si>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</si>
  <si>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</si>
  <si>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</si>
  <si>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</si>
  <si>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</si>
  <si>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</si>
  <si>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</si>
  <si>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</si>
  <si>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</si>
  <si>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</si>
  <si>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</si>
  <si>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</si>
  <si>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</si>
  <si>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</si>
  <si>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</si>
  <si>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</si>
  <si>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</si>
  <si>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</si>
  <si>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</si>
  <si>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</si>
  <si>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</si>
  <si>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</si>
  <si>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</si>
  <si>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</si>
  <si>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</si>
  <si>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</si>
  <si>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</si>
  <si>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</si>
  <si>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</si>
  <si>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</si>
  <si>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</si>
  <si>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</si>
  <si>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</si>
  <si>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</si>
  <si>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</si>
  <si>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</si>
  <si>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</si>
  <si>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</si>
  <si>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</si>
  <si>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</si>
  <si>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</si>
  <si>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</si>
  <si>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</si>
  <si>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</si>
  <si>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</si>
  <si>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</si>
  <si>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</si>
  <si>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</si>
  <si>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</si>
  <si>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</si>
  <si>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</si>
  <si>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</si>
  <si>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</si>
  <si>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</si>
  <si>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</si>
  <si>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</si>
  <si>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</si>
  <si>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</si>
  <si>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</si>
  <si>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</si>
  <si>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</si>
  <si>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</si>
  <si>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</si>
  <si>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</si>
  <si>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</si>
  <si>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</si>
  <si>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</si>
  <si>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</si>
  <si>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</si>
  <si>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</si>
  <si>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</si>
  <si>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</si>
  <si>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</si>
  <si>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</si>
  <si>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</si>
  <si>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</si>
  <si>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</si>
  <si>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</si>
  <si>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</si>
  <si>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</si>
  <si>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</si>
  <si>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</si>
  <si>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</si>
  <si>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</si>
  <si>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</si>
  <si>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</si>
  <si>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</si>
  <si>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</si>
  <si>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</si>
  <si>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</si>
  <si>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</si>
  <si>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</si>
  <si>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</si>
  <si>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</si>
  <si>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</si>
  <si>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</si>
  <si>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</si>
  <si>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</si>
  <si>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</si>
  <si>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</si>
  <si>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</si>
  <si>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</si>
  <si>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</si>
  <si>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</si>
  <si>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</si>
  <si>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</si>
  <si>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</si>
  <si>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</si>
  <si>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</si>
  <si>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</si>
  <si>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</si>
  <si>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</si>
  <si>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</si>
  <si>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</si>
  <si>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</si>
  <si>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</si>
  <si>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</si>
  <si>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</si>
  <si>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</si>
  <si>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</si>
  <si>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</si>
  <si>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</si>
  <si>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</si>
  <si>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</si>
  <si>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</si>
  <si>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</si>
  <si>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</si>
  <si>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</si>
  <si>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</si>
  <si>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</si>
  <si>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</si>
  <si>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</si>
  <si>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</si>
  <si>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</si>
  <si>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</si>
  <si>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</si>
  <si>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</si>
  <si>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</si>
  <si>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</si>
  <si>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</si>
  <si>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</si>
  <si>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</si>
  <si>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</si>
  <si>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</si>
  <si>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</si>
  <si>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</si>
  <si>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</si>
  <si>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</si>
  <si>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</si>
  <si>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</si>
  <si>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</si>
  <si>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</si>
  <si>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</si>
  <si>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</si>
  <si>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</si>
  <si>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</si>
  <si>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</si>
  <si>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</si>
  <si>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</si>
  <si>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</si>
  <si>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</si>
  <si>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</si>
  <si>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</si>
  <si>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</si>
  <si>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</si>
  <si>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</si>
  <si>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</si>
  <si>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</si>
  <si>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</si>
  <si>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</si>
  <si>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</si>
  <si>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</si>
  <si>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</si>
  <si>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</si>
  <si>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</si>
  <si>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</si>
  <si>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</si>
  <si>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</si>
  <si>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</si>
  <si>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</si>
  <si>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</si>
  <si>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</si>
  <si>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</si>
  <si>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</si>
  <si>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</si>
  <si>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</si>
  <si>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</si>
  <si>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</si>
  <si>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</si>
  <si>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</si>
  <si>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</si>
  <si>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</si>
  <si>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</si>
  <si>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</si>
  <si>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</si>
  <si>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</si>
  <si>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</si>
  <si>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</si>
  <si>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</si>
  <si>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</si>
  <si>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</si>
  <si>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</si>
  <si>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</si>
  <si>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</si>
  <si>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</si>
  <si>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</si>
  <si>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</si>
  <si>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</si>
  <si>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</si>
  <si>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</si>
  <si>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</si>
  <si>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</si>
  <si>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</si>
  <si>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</si>
  <si>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</si>
  <si>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</si>
  <si>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</si>
  <si>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</si>
  <si>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</si>
  <si>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</si>
  <si>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</si>
  <si>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</si>
  <si>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</si>
  <si>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</si>
  <si>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</si>
  <si>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</si>
  <si>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</si>
  <si>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</si>
  <si>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</si>
  <si>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</si>
  <si>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</si>
  <si>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</si>
  <si>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</si>
  <si>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</si>
  <si>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</si>
  <si>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</si>
  <si>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</si>
  <si>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</si>
  <si>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</si>
  <si>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</si>
  <si>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</si>
  <si>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</si>
  <si>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</si>
  <si>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</si>
  <si>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</si>
  <si>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</si>
  <si>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</si>
  <si>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</si>
  <si>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</si>
  <si>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</si>
  <si>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</si>
  <si>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</si>
  <si>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</si>
  <si>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</si>
  <si>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</si>
  <si>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</si>
  <si>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</si>
  <si>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</si>
  <si>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</si>
  <si>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</si>
  <si>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</si>
  <si>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</si>
  <si>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</si>
  <si>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</si>
  <si>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</si>
  <si>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</si>
  <si>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</si>
  <si>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</si>
  <si>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</si>
  <si>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</si>
  <si>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</si>
  <si>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</si>
  <si>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</si>
  <si>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</si>
  <si>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</si>
  <si>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</si>
  <si>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</si>
  <si>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</si>
  <si>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</si>
  <si>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</si>
  <si>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</si>
  <si>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</si>
  <si>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</si>
  <si>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</si>
  <si>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</si>
  <si>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</si>
  <si>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</si>
  <si>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</si>
  <si>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</si>
  <si>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</si>
  <si>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</si>
  <si>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</si>
  <si>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</si>
  <si>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</si>
  <si>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</si>
  <si>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</si>
  <si>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</si>
  <si>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</si>
  <si>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</si>
  <si>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</si>
  <si>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</si>
  <si>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</si>
  <si>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</si>
  <si>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</si>
  <si>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</si>
  <si>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</si>
  <si>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</si>
  <si>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</si>
  <si>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</si>
  <si>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</si>
  <si>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</si>
  <si>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</si>
  <si>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</si>
  <si>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</si>
  <si>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</si>
  <si>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</si>
  <si>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</si>
  <si>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</si>
  <si>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</si>
  <si>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</si>
  <si>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</si>
  <si>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</si>
  <si>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</si>
  <si>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</si>
  <si>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</si>
  <si>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</si>
  <si>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</si>
  <si>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</si>
  <si>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</si>
  <si>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</si>
  <si>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</si>
  <si>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</si>
  <si>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</si>
  <si>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</si>
  <si>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</si>
  <si>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</si>
  <si>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</si>
  <si>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</si>
  <si>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</si>
  <si>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</si>
  <si>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</si>
  <si>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</si>
  <si>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</si>
  <si>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</si>
  <si>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</si>
  <si>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</si>
  <si>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</si>
  <si>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</si>
  <si>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</si>
  <si>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</si>
  <si>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</si>
  <si>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</si>
  <si>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</si>
  <si>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</si>
  <si>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</si>
  <si>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</si>
  <si>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</si>
  <si>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</si>
  <si>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</si>
  <si>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</si>
  <si>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</si>
  <si>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</si>
  <si>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</si>
  <si>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</si>
  <si>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</si>
  <si>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</si>
  <si>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</si>
  <si>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</si>
  <si>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</si>
  <si>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</si>
  <si>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</si>
  <si>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</si>
  <si>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</si>
  <si>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</si>
  <si>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</si>
  <si>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</si>
  <si>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</si>
  <si>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</si>
  <si>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</si>
  <si>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</si>
  <si>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</si>
  <si>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</si>
  <si>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</si>
  <si>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</si>
  <si>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</si>
  <si>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</si>
  <si>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</si>
  <si>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</si>
  <si>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</si>
  <si>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</si>
  <si>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</si>
  <si>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</si>
  <si>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</si>
  <si>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</si>
  <si>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</si>
  <si>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</si>
  <si>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</si>
  <si>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</si>
  <si>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</si>
  <si>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</si>
  <si>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</si>
  <si>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</si>
  <si>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</si>
  <si>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</si>
  <si>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</si>
  <si>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</si>
  <si>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</si>
  <si>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</si>
  <si>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</si>
  <si>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</si>
  <si>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</si>
  <si>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</si>
  <si>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</si>
  <si>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</si>
  <si>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</si>
  <si>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</si>
  <si>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</si>
  <si>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</si>
  <si>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</si>
  <si>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</si>
  <si>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</si>
  <si>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</si>
  <si>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</si>
  <si>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</si>
  <si>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</si>
  <si>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</si>
  <si>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</si>
  <si>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</si>
  <si>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</si>
  <si>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</si>
  <si>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</si>
  <si>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</si>
  <si>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</si>
  <si>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</si>
  <si>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</si>
  <si>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</si>
  <si>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</si>
  <si>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</si>
  <si>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</si>
  <si>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</si>
  <si>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</si>
  <si>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</si>
  <si>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</si>
  <si>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</si>
  <si>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</si>
  <si>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</si>
  <si>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</si>
  <si>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</si>
  <si>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</si>
  <si>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</si>
  <si>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</si>
  <si>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</si>
  <si>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</si>
  <si>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</si>
  <si>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</si>
  <si>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</si>
  <si>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</si>
  <si>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</si>
  <si>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</si>
  <si>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</si>
  <si>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</si>
  <si>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</si>
  <si>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</si>
  <si>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</si>
  <si>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</si>
  <si>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</si>
  <si>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</si>
  <si>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</si>
  <si>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</si>
  <si>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</si>
  <si>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</si>
  <si>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</si>
  <si>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</si>
  <si>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</si>
  <si>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</si>
  <si>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</si>
  <si>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</si>
  <si>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</si>
  <si>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</si>
  <si>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</si>
  <si>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</si>
  <si>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</si>
  <si>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</si>
  <si>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</si>
  <si>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</si>
  <si>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</si>
  <si>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</si>
  <si>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</si>
  <si>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</si>
  <si>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</si>
  <si>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</si>
  <si>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</si>
  <si>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</si>
  <si>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</si>
  <si>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</si>
  <si>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</si>
  <si>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</si>
  <si>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</si>
  <si>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</si>
  <si>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</si>
  <si>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</si>
  <si>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</si>
  <si>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</si>
  <si>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</si>
  <si>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</si>
  <si>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</si>
  <si>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</si>
  <si>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</si>
  <si>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</si>
  <si>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</si>
  <si>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</si>
  <si>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</si>
  <si>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</si>
  <si>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</si>
  <si>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</si>
  <si>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</si>
  <si>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</si>
  <si>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</si>
  <si>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</si>
  <si>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</si>
  <si>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</si>
  <si>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</si>
  <si>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</si>
  <si>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</si>
  <si>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</si>
  <si>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</si>
  <si>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</si>
  <si>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</si>
  <si>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</si>
  <si>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</si>
  <si>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</si>
  <si>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</si>
  <si>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</si>
  <si>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</si>
  <si>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</si>
  <si>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</si>
  <si>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</si>
  <si>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</si>
  <si>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</si>
  <si>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</si>
  <si>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</si>
  <si>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</si>
  <si>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</si>
  <si>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</si>
  <si>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</si>
  <si>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</si>
  <si>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</si>
  <si>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</si>
  <si>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</si>
  <si>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</si>
  <si>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</si>
  <si>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</si>
  <si>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</si>
  <si>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</si>
  <si>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</si>
  <si>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</si>
  <si>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</si>
  <si>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</si>
  <si>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</si>
  <si>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</si>
  <si>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</si>
  <si>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</si>
  <si>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</si>
  <si>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</si>
  <si>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</si>
  <si>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</si>
  <si>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</si>
  <si>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</si>
  <si>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</si>
  <si>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</si>
  <si>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</si>
  <si>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</si>
  <si>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</si>
  <si>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</si>
  <si>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</si>
  <si>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</si>
  <si>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</si>
  <si>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</si>
  <si>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</si>
  <si>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</si>
  <si>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</si>
  <si>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</si>
  <si>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</si>
  <si>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</si>
  <si>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</si>
  <si>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</si>
  <si>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</si>
  <si>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</si>
  <si>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</si>
  <si>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</si>
  <si>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</si>
  <si>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</si>
  <si>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</si>
  <si>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</si>
  <si>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</si>
  <si>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</si>
  <si>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</si>
  <si>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</si>
  <si>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</si>
  <si>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</si>
  <si>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</si>
  <si>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</si>
  <si>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</si>
  <si>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</si>
  <si>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</si>
  <si>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</si>
  <si>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</si>
  <si>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</si>
  <si>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</si>
  <si>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</si>
  <si>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</si>
  <si>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</si>
  <si>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</si>
  <si>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</si>
  <si>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</si>
  <si>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</si>
  <si>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</si>
  <si>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</si>
  <si>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</si>
  <si>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</si>
  <si>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</si>
  <si>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</si>
  <si>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</si>
  <si>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</si>
  <si>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</si>
  <si>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</si>
  <si>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</si>
  <si>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</si>
  <si>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</si>
  <si>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</si>
  <si>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</si>
  <si>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</si>
  <si>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</si>
  <si>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</si>
  <si>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</si>
  <si>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</si>
  <si>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</si>
  <si>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</si>
  <si>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</si>
  <si>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</si>
  <si>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</si>
  <si>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</si>
  <si>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</si>
  <si>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</si>
  <si>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</si>
  <si>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</si>
  <si>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</si>
  <si>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</si>
  <si>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</si>
  <si>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</si>
  <si>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</si>
  <si>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</si>
  <si>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</si>
  <si>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</si>
  <si>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</si>
  <si>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</si>
  <si>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</si>
  <si>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</si>
  <si>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</si>
  <si>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</si>
  <si>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</si>
  <si>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</si>
  <si>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</si>
  <si>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</si>
  <si>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</si>
  <si>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</si>
  <si>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</si>
  <si>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</si>
  <si>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</si>
  <si>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</si>
  <si>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</si>
  <si>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</si>
  <si>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</si>
  <si>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</si>
  <si>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</si>
  <si>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</si>
  <si>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</si>
  <si>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</si>
  <si>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</si>
  <si>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</si>
  <si>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</si>
  <si>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</si>
  <si>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</si>
  <si>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</si>
  <si>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</si>
  <si>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</si>
  <si>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</si>
  <si>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</si>
  <si>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</si>
  <si>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</si>
  <si>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</si>
  <si>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</si>
  <si>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</si>
  <si>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</si>
  <si>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</si>
  <si>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</si>
  <si>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</si>
  <si>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</si>
  <si>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</si>
  <si>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</si>
  <si>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</si>
  <si>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</si>
  <si>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</si>
  <si>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</si>
  <si>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</si>
  <si>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</si>
  <si>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</si>
  <si>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</si>
  <si>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</si>
  <si>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</si>
  <si>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</si>
  <si>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</si>
  <si>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</si>
  <si>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</si>
  <si>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</si>
  <si>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</si>
  <si>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</si>
  <si>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</si>
  <si>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</si>
  <si>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</si>
  <si>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</si>
  <si>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</si>
  <si>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</si>
  <si>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</si>
  <si>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</si>
  <si>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</si>
  <si>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</si>
  <si>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</si>
  <si>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</si>
  <si>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</si>
  <si>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</si>
  <si>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</si>
  <si>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</si>
  <si>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</si>
  <si>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</si>
  <si>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</si>
  <si>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</si>
  <si>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</si>
  <si>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</si>
  <si>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</si>
  <si>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</si>
  <si>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</si>
  <si>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</si>
  <si>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</si>
  <si>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</si>
  <si>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</si>
  <si>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</si>
  <si>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</si>
  <si>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</si>
  <si>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</si>
  <si>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</si>
  <si>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</si>
  <si>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</si>
  <si>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</si>
  <si>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</si>
  <si>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</si>
  <si>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</si>
  <si>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</si>
  <si>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</si>
  <si>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</si>
  <si>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</si>
  <si>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</si>
  <si>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</si>
  <si>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</si>
  <si>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</si>
  <si>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</si>
  <si>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</si>
  <si>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</si>
  <si>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</si>
  <si>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</si>
  <si>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</si>
  <si>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</si>
  <si>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</si>
  <si>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</si>
  <si>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</si>
  <si>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</si>
  <si>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</si>
  <si>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</si>
  <si>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</si>
  <si>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</si>
  <si>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</si>
  <si>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</si>
  <si>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</si>
  <si>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</si>
  <si>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</si>
  <si>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</si>
  <si>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</si>
  <si>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</si>
  <si>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</si>
  <si>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</si>
  <si>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</si>
  <si>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</si>
  <si>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</si>
  <si>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</si>
  <si>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</si>
  <si>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</si>
  <si>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</si>
  <si>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</si>
  <si>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</si>
  <si>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</si>
  <si>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</si>
  <si>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</si>
  <si>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</si>
  <si>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</si>
  <si>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</si>
  <si>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</si>
  <si>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</si>
  <si>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</si>
  <si>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</si>
  <si>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</si>
  <si>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</si>
  <si>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</si>
  <si>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</si>
  <si>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</si>
  <si>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</si>
  <si>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</si>
  <si>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</si>
  <si>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</si>
  <si>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</si>
  <si>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</si>
  <si>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</si>
  <si>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</si>
  <si>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</si>
  <si>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</si>
  <si>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</si>
  <si>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</si>
  <si>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</si>
  <si>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</si>
  <si>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</si>
  <si>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</si>
  <si>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</si>
  <si>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</si>
  <si>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</si>
  <si>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</si>
  <si>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</si>
  <si>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</si>
  <si>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</si>
  <si>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</si>
  <si>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</si>
  <si>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</si>
  <si>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</si>
  <si>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</si>
  <si>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</si>
  <si>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</si>
  <si>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</si>
  <si>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</si>
  <si>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</si>
  <si>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</si>
  <si>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</si>
  <si>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</si>
  <si>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</si>
  <si>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</si>
  <si>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</si>
  <si>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</si>
  <si>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</si>
  <si>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</si>
  <si>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</si>
  <si>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</si>
  <si>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</si>
  <si>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</si>
  <si>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</si>
  <si>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</si>
  <si>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</si>
  <si>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</si>
  <si>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</si>
  <si>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</si>
  <si>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</si>
  <si>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</si>
  <si>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</si>
  <si>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</si>
  <si>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</si>
  <si>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</si>
  <si>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</si>
  <si>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</si>
  <si>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</si>
  <si>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</si>
  <si>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</si>
  <si>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</si>
  <si>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</si>
  <si>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</si>
  <si>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</si>
  <si>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</si>
  <si>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</si>
  <si>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</si>
  <si>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</si>
  <si>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</si>
  <si>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</si>
  <si>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</si>
  <si>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</si>
  <si>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</si>
  <si>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</si>
  <si>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</si>
  <si>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</si>
  <si>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</si>
  <si>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</si>
  <si>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</si>
  <si>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</si>
  <si>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</si>
  <si>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</si>
  <si>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</si>
  <si>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</si>
  <si>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</si>
  <si>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</si>
  <si>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</si>
  <si>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</si>
  <si>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</si>
  <si>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</si>
  <si>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</si>
  <si>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</si>
  <si>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</si>
  <si>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</si>
  <si>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</si>
  <si>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</si>
  <si>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</si>
  <si>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</si>
  <si>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</si>
  <si>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</si>
  <si>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</si>
  <si>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</si>
  <si>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</si>
  <si>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</si>
  <si>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</si>
  <si>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</si>
  <si>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</si>
  <si>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</si>
  <si>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</si>
  <si>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</si>
  <si>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</si>
  <si>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</si>
  <si>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</si>
  <si>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</si>
  <si>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</si>
  <si>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</si>
  <si>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</si>
  <si>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</si>
  <si>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</si>
  <si>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</si>
  <si>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</si>
  <si>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</si>
  <si>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</si>
  <si>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</si>
  <si>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</si>
  <si>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</si>
  <si>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</si>
  <si>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</si>
  <si>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</si>
  <si>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</si>
  <si>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</si>
  <si>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</si>
  <si>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</si>
  <si>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</si>
  <si>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</si>
  <si>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</si>
  <si>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</si>
  <si>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</si>
  <si>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</si>
  <si>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</si>
  <si>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</si>
  <si>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</si>
  <si>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</si>
  <si>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</si>
  <si>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</si>
  <si>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</si>
  <si>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</si>
  <si>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</si>
  <si>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</si>
  <si>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</si>
  <si>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</si>
  <si>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</si>
  <si>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</si>
  <si>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</si>
  <si>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</si>
  <si>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</si>
  <si>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</si>
  <si>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</si>
  <si>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</si>
  <si>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</si>
  <si>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</si>
  <si>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</si>
  <si>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</si>
  <si>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</si>
  <si>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</si>
  <si>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</si>
  <si>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</si>
  <si>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</si>
  <si>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</si>
  <si>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</si>
  <si>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</si>
  <si>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</si>
  <si>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</si>
  <si>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</si>
  <si>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</si>
  <si>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</si>
  <si>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</si>
  <si>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</si>
  <si>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</si>
  <si>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</si>
  <si>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</si>
  <si>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</si>
  <si>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</si>
  <si>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</si>
  <si>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</si>
  <si>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</si>
  <si>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</si>
  <si>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</si>
  <si>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</si>
  <si>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</si>
  <si>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</si>
  <si>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</si>
  <si>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</si>
  <si>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</si>
  <si>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</si>
  <si>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</si>
  <si>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</si>
  <si>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</si>
  <si>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</si>
  <si>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</si>
  <si>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</si>
  <si>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</si>
  <si>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</si>
  <si>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</si>
  <si>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</si>
  <si>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</si>
  <si>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</si>
  <si>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</si>
  <si>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</si>
  <si>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</si>
  <si>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</si>
  <si>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</si>
  <si>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</si>
  <si>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</si>
  <si>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</si>
  <si>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</si>
  <si>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</si>
  <si>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</si>
  <si>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</si>
  <si>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</si>
  <si>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</si>
  <si>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</si>
  <si>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</si>
  <si>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</si>
  <si>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</si>
  <si>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</si>
  <si>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</si>
  <si>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</si>
  <si>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</si>
  <si>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</si>
  <si>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</si>
  <si>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</si>
  <si>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</si>
  <si>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</si>
  <si>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</si>
  <si>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</si>
  <si>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</si>
  <si>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</si>
  <si>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</si>
  <si>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</si>
  <si>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</si>
  <si>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PEMASANGAN TIANG</t>
  </si>
  <si>
    <t>PEKERJAAN PEMASANGAN APP</t>
  </si>
  <si>
    <t>KOORDINAT : -6.944185, 110.498228</t>
  </si>
  <si>
    <t>CM2-12A</t>
  </si>
  <si>
    <t>CM2-12</t>
  </si>
  <si>
    <t>SCHOOR</t>
  </si>
  <si>
    <t>BALEROMO 01/02 DEMPET</t>
  </si>
  <si>
    <t>PEKERJAAN PEMASANGAN KONSTRUKSI JTR</t>
  </si>
  <si>
    <t>CE1-2</t>
  </si>
  <si>
    <t>F1-2</t>
  </si>
  <si>
    <t>CJ6-T</t>
  </si>
  <si>
    <t>CJ5-T</t>
  </si>
  <si>
    <t>MJ6-T</t>
  </si>
  <si>
    <t>CONDUKTOR</t>
  </si>
  <si>
    <t>PB</t>
  </si>
  <si>
    <t>Daya 11.000 VA</t>
  </si>
  <si>
    <t>C9-200</t>
  </si>
  <si>
    <t>BTG</t>
  </si>
  <si>
    <t>J6-T</t>
  </si>
  <si>
    <t>J5-T</t>
  </si>
  <si>
    <t>M2-12</t>
  </si>
  <si>
    <t>M2-12A</t>
  </si>
  <si>
    <t>Staf Teknik</t>
  </si>
  <si>
    <t>Spv. Teknik</t>
  </si>
  <si>
    <t>Manager ULP</t>
  </si>
  <si>
    <t>Man. Perencanaan</t>
  </si>
  <si>
    <t>PB TNK ABDUL AZIZ</t>
  </si>
  <si>
    <t>B2T</t>
  </si>
  <si>
    <t>K3-169/69/10/4</t>
  </si>
  <si>
    <t>KDS 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</si>
</sst>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charset val="1"/>
      <scheme val="minor"/>
    </font>
    <font>
      <b/>
      <sz val="11"/>
      <name val="Calibri"/>
      <family val="2"/>
      <scheme val="minor"/>
    </font>
    <font>
      <b/>
      <sz val="11"/>
      <color indexed="9"/>
      <name val="Times New Roman"/>
      <family val="1"/>
    </font>
    <font>
      <b/>
      <sz val="11"/>
      <color indexed="10"/>
      <name val="Times New Roman"/>
      <family val="1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47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10"/>
      </bottom>
      <diagonal/>
    </border>
    <border>
      <left/>
      <right style="thin">
        <color indexed="10"/>
      </right>
      <top style="thin">
        <color indexed="64"/>
      </top>
      <bottom style="thin">
        <color indexed="1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</borders>
  <cellStyleXfs count="5653">
    <xf numFmtId="0" fontId="0" fillId="0" borderId="0"/>
    <xf numFmtId="172" fontId="40" fillId="0" borderId="0">
      <alignment horizontal="centerContinuous"/>
    </xf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62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4" fontId="34" fillId="0" borderId="0" applyFill="0" applyBorder="0" applyAlignment="0"/>
    <xf numFmtId="174" fontId="20" fillId="0" borderId="0" applyFill="0" applyBorder="0" applyAlignment="0"/>
    <xf numFmtId="175" fontId="34" fillId="0" borderId="0" applyFill="0" applyBorder="0" applyAlignment="0"/>
    <xf numFmtId="175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167" fontId="103" fillId="0" borderId="0" applyFont="0" applyFill="0" applyBorder="0" applyAlignment="0" applyProtection="0"/>
    <xf numFmtId="0" fontId="63" fillId="0" borderId="0"/>
    <xf numFmtId="0" fontId="63" fillId="0" borderId="0"/>
    <xf numFmtId="0" fontId="63" fillId="0" borderId="0"/>
    <xf numFmtId="167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80" fontId="34" fillId="0" borderId="0" applyFont="0" applyFill="0" applyBorder="0" applyAlignment="0" applyProtection="0"/>
    <xf numFmtId="180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7" fontId="34" fillId="0" borderId="0" applyFont="0" applyFill="0" applyBorder="0" applyAlignment="0" applyProtection="0"/>
    <xf numFmtId="177" fontId="20" fillId="0" borderId="0" applyFont="0" applyFill="0" applyBorder="0" applyAlignment="0" applyProtection="0"/>
    <xf numFmtId="169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1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8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5" fillId="0" borderId="0" applyFont="0" applyFill="0" applyBorder="0" applyAlignment="0" applyProtection="0"/>
    <xf numFmtId="185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206" fontId="20" fillId="0" borderId="0" applyFont="0" applyFill="0" applyBorder="0" applyAlignment="0" applyProtection="0"/>
    <xf numFmtId="205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3" fontId="68" fillId="0" borderId="0" applyFont="0" applyFill="0" applyBorder="0" applyAlignment="0" applyProtection="0"/>
    <xf numFmtId="0" fontId="69" fillId="0" borderId="0" applyNumberFormat="0" applyAlignment="0">
      <alignment horizontal="left"/>
    </xf>
    <xf numFmtId="0" fontId="63" fillId="0" borderId="0"/>
    <xf numFmtId="0" fontId="63" fillId="0" borderId="0"/>
    <xf numFmtId="186" fontId="34" fillId="0" borderId="3"/>
    <xf numFmtId="186" fontId="20" fillId="0" borderId="3"/>
    <xf numFmtId="164" fontId="21" fillId="0" borderId="0" applyFont="0" applyFill="0" applyBorder="0" applyAlignment="0" applyProtection="0"/>
    <xf numFmtId="164" fontId="46" fillId="0" borderId="0" applyFont="0" applyFill="0" applyBorder="0" applyAlignment="0" applyProtection="0"/>
    <xf numFmtId="173" fontId="34" fillId="0" borderId="0" applyFont="0" applyFill="0" applyBorder="0" applyAlignment="0" applyProtection="0"/>
    <xf numFmtId="173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66" fontId="34" fillId="0" borderId="0" applyFont="0" applyFill="0" applyBorder="0" applyAlignment="0" applyProtection="0"/>
    <xf numFmtId="166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68" fillId="0" borderId="0" applyFont="0" applyFill="0" applyBorder="0" applyAlignment="0" applyProtection="0"/>
    <xf numFmtId="188" fontId="70" fillId="0" borderId="0">
      <protection locked="0"/>
    </xf>
    <xf numFmtId="14" fontId="62" fillId="0" borderId="0" applyFill="0" applyBorder="0" applyAlignment="0"/>
    <xf numFmtId="189" fontId="71" fillId="0" borderId="0">
      <protection locked="0"/>
    </xf>
    <xf numFmtId="0" fontId="72" fillId="0" borderId="0"/>
    <xf numFmtId="0" fontId="72" fillId="0" borderId="4"/>
    <xf numFmtId="0" fontId="72" fillId="0" borderId="4"/>
    <xf numFmtId="0" fontId="72" fillId="0" borderId="4"/>
    <xf numFmtId="0" fontId="72" fillId="0" borderId="4"/>
    <xf numFmtId="0" fontId="73" fillId="22" borderId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4" fillId="0" borderId="0" applyNumberFormat="0" applyAlignment="0">
      <alignment horizontal="left"/>
    </xf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75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6" fillId="0" borderId="0">
      <protection locked="0"/>
    </xf>
    <xf numFmtId="190" fontId="70" fillId="0" borderId="0">
      <protection locked="0"/>
    </xf>
    <xf numFmtId="0" fontId="77" fillId="0" borderId="5"/>
    <xf numFmtId="0" fontId="77" fillId="0" borderId="5"/>
    <xf numFmtId="0" fontId="77" fillId="0" borderId="5"/>
    <xf numFmtId="0" fontId="77" fillId="0" borderId="5"/>
    <xf numFmtId="0" fontId="77" fillId="0" borderId="4"/>
    <xf numFmtId="0" fontId="77" fillId="0" borderId="4"/>
    <xf numFmtId="0" fontId="77" fillId="23" borderId="4"/>
    <xf numFmtId="0" fontId="77" fillId="23" borderId="4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78" fillId="0" borderId="0" applyNumberFormat="0"/>
    <xf numFmtId="38" fontId="39" fillId="24" borderId="0" applyNumberFormat="0" applyBorder="0" applyAlignment="0" applyProtection="0"/>
    <xf numFmtId="0" fontId="79" fillId="0" borderId="6" applyNumberFormat="0" applyAlignment="0" applyProtection="0">
      <alignment horizontal="left" vertical="center"/>
    </xf>
    <xf numFmtId="0" fontId="79" fillId="0" borderId="7">
      <alignment horizontal="left" vertical="center"/>
    </xf>
    <xf numFmtId="0" fontId="79" fillId="0" borderId="7">
      <alignment horizontal="left" vertical="center"/>
    </xf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91" fontId="75" fillId="0" borderId="0">
      <protection locked="0"/>
    </xf>
    <xf numFmtId="191" fontId="75" fillId="0" borderId="0"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31" fillId="7" borderId="1" applyNumberFormat="0" applyAlignment="0" applyProtection="0"/>
    <xf numFmtId="10" fontId="39" fillId="25" borderId="3" applyNumberFormat="0" applyBorder="0" applyAlignment="0" applyProtection="0"/>
    <xf numFmtId="10" fontId="39" fillId="25" borderId="3" applyNumberFormat="0" applyBorder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192" fontId="34" fillId="0" borderId="0" applyFont="0" applyFill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37" fontId="80" fillId="0" borderId="0"/>
    <xf numFmtId="193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20" fillId="0" borderId="0"/>
    <xf numFmtId="193" fontId="34" fillId="0" borderId="0"/>
    <xf numFmtId="172" fontId="81" fillId="0" borderId="0"/>
    <xf numFmtId="172" fontId="82" fillId="0" borderId="0"/>
    <xf numFmtId="172" fontId="82" fillId="0" borderId="0"/>
    <xf numFmtId="0" fontId="64" fillId="0" borderId="0"/>
    <xf numFmtId="0" fontId="110" fillId="0" borderId="0"/>
    <xf numFmtId="0" fontId="34" fillId="0" borderId="0"/>
    <xf numFmtId="0" fontId="20" fillId="0" borderId="0"/>
    <xf numFmtId="0" fontId="67" fillId="0" borderId="0"/>
    <xf numFmtId="0" fontId="34" fillId="0" borderId="0"/>
    <xf numFmtId="12" fontId="34" fillId="0" borderId="0"/>
    <xf numFmtId="12" fontId="2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8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111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67" fillId="0" borderId="0"/>
    <xf numFmtId="0" fontId="34" fillId="0" borderId="0"/>
    <xf numFmtId="0" fontId="11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34" fillId="0" borderId="0"/>
    <xf numFmtId="0" fontId="34" fillId="0" borderId="0"/>
    <xf numFmtId="0" fontId="65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21" fillId="0" borderId="0"/>
    <xf numFmtId="0" fontId="21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62" fillId="0" borderId="0">
      <alignment vertical="top"/>
    </xf>
    <xf numFmtId="0" fontId="21" fillId="0" borderId="0"/>
    <xf numFmtId="194" fontId="41" fillId="0" borderId="0"/>
    <xf numFmtId="0" fontId="110" fillId="0" borderId="0"/>
    <xf numFmtId="0" fontId="1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34" fillId="0" borderId="0" applyNumberFormat="0" applyFont="0" applyFill="0" applyAlignment="0" applyProtection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 applyNumberFormat="0" applyFont="0" applyFill="0" applyAlignment="0" applyProtection="0"/>
    <xf numFmtId="0" fontId="82" fillId="0" borderId="0"/>
    <xf numFmtId="0" fontId="82" fillId="0" borderId="0"/>
    <xf numFmtId="0" fontId="20" fillId="0" borderId="0" applyNumberFormat="0" applyFont="0" applyFill="0" applyAlignment="0" applyProtection="0"/>
    <xf numFmtId="0" fontId="34" fillId="0" borderId="0"/>
    <xf numFmtId="0" fontId="110" fillId="0" borderId="0"/>
    <xf numFmtId="182" fontId="82" fillId="0" borderId="0"/>
    <xf numFmtId="0" fontId="82" fillId="0" borderId="0"/>
    <xf numFmtId="195" fontId="82" fillId="0" borderId="0"/>
    <xf numFmtId="196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5" fontId="82" fillId="0" borderId="0"/>
    <xf numFmtId="0" fontId="82" fillId="0" borderId="0"/>
    <xf numFmtId="0" fontId="34" fillId="0" borderId="0"/>
    <xf numFmtId="0" fontId="20" fillId="0" borderId="0"/>
    <xf numFmtId="182" fontId="8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 applyNumberFormat="0" applyFont="0" applyFill="0" applyAlignment="0" applyProtection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198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7" fontId="82" fillId="0" borderId="0"/>
    <xf numFmtId="199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21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4" fillId="0" borderId="0"/>
    <xf numFmtId="0" fontId="2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194" fontId="41" fillId="0" borderId="0"/>
    <xf numFmtId="0" fontId="20" fillId="0" borderId="0"/>
    <xf numFmtId="0" fontId="20" fillId="0" borderId="0" applyProtection="0"/>
    <xf numFmtId="0" fontId="110" fillId="0" borderId="0"/>
    <xf numFmtId="0" fontId="110" fillId="0" borderId="0"/>
    <xf numFmtId="0" fontId="110" fillId="0" borderId="0"/>
    <xf numFmtId="0" fontId="20" fillId="0" borderId="0"/>
    <xf numFmtId="0" fontId="20" fillId="0" borderId="0" applyProtection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4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34" fillId="0" borderId="0"/>
    <xf numFmtId="0" fontId="20" fillId="0" borderId="0"/>
    <xf numFmtId="0" fontId="11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112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21" fillId="0" borderId="0"/>
    <xf numFmtId="0" fontId="111" fillId="0" borderId="0"/>
    <xf numFmtId="0" fontId="6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20" fillId="0" borderId="0"/>
    <xf numFmtId="194" fontId="41" fillId="0" borderId="0"/>
    <xf numFmtId="194" fontId="41" fillId="0" borderId="0"/>
    <xf numFmtId="0" fontId="11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176" fontId="34" fillId="0" borderId="0" applyFont="0" applyFill="0" applyBorder="0" applyAlignment="0" applyProtection="0"/>
    <xf numFmtId="176" fontId="20" fillId="0" borderId="0" applyFont="0" applyFill="0" applyBorder="0" applyAlignment="0" applyProtection="0"/>
    <xf numFmtId="200" fontId="34" fillId="0" borderId="0" applyFont="0" applyFill="0" applyBorder="0" applyAlignment="0" applyProtection="0"/>
    <xf numFmtId="200" fontId="20" fillId="0" borderId="0" applyFont="0" applyFill="0" applyBorder="0" applyAlignment="0" applyProtection="0"/>
    <xf numFmtId="10" fontId="34" fillId="0" borderId="0" applyFont="0" applyFill="0" applyBorder="0" applyAlignment="0" applyProtection="0"/>
    <xf numFmtId="10" fontId="20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2" fillId="0" borderId="0"/>
    <xf numFmtId="201" fontId="85" fillId="0" borderId="0" applyNumberFormat="0" applyFill="0" applyBorder="0" applyAlignment="0" applyProtection="0">
      <alignment horizontal="left"/>
    </xf>
    <xf numFmtId="0" fontId="86" fillId="0" borderId="14"/>
    <xf numFmtId="0" fontId="86" fillId="0" borderId="14"/>
    <xf numFmtId="0" fontId="87" fillId="0" borderId="15"/>
    <xf numFmtId="0" fontId="87" fillId="0" borderId="15"/>
    <xf numFmtId="40" fontId="88" fillId="0" borderId="0" applyBorder="0">
      <alignment horizontal="right"/>
    </xf>
    <xf numFmtId="49" fontId="62" fillId="0" borderId="0" applyFill="0" applyBorder="0" applyAlignment="0"/>
    <xf numFmtId="202" fontId="34" fillId="0" borderId="0" applyFill="0" applyBorder="0" applyAlignment="0"/>
    <xf numFmtId="202" fontId="20" fillId="0" borderId="0" applyFill="0" applyBorder="0" applyAlignment="0"/>
    <xf numFmtId="203" fontId="34" fillId="0" borderId="0" applyFill="0" applyBorder="0" applyAlignment="0"/>
    <xf numFmtId="203" fontId="20" fillId="0" borderId="0" applyFill="0" applyBorder="0" applyAlignment="0"/>
    <xf numFmtId="204" fontId="89" fillId="0" borderId="16" applyFont="0" applyBorder="0" applyAlignment="0">
      <alignment horizontal="right"/>
    </xf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4" fillId="0" borderId="0"/>
    <xf numFmtId="0" fontId="8" fillId="0" borderId="0"/>
    <xf numFmtId="9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7" fillId="0" borderId="0"/>
    <xf numFmtId="41" fontId="20" fillId="0" borderId="0" applyFont="0" applyFill="0" applyBorder="0" applyAlignment="0" applyProtection="0"/>
    <xf numFmtId="9" fontId="161" fillId="0" borderId="0" applyFont="0" applyFill="0" applyBorder="0" applyAlignment="0" applyProtection="0"/>
    <xf numFmtId="41" fontId="173" fillId="0" borderId="0" applyFont="0" applyFill="0" applyBorder="0" applyAlignment="0" applyProtection="0"/>
    <xf numFmtId="0" fontId="20" fillId="0" borderId="0"/>
    <xf numFmtId="0" fontId="14" fillId="2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5" borderId="0" applyNumberFormat="0" applyBorder="0" applyAlignment="0" applyProtection="0"/>
    <xf numFmtId="0" fontId="14" fillId="8" borderId="0" applyNumberFormat="0" applyBorder="0" applyAlignment="0" applyProtection="0"/>
    <xf numFmtId="0" fontId="14" fillId="11" borderId="0" applyNumberFormat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5" fillId="0" borderId="0"/>
    <xf numFmtId="41" fontId="20" fillId="0" borderId="0" applyFont="0" applyFill="0" applyBorder="0" applyAlignment="0" applyProtection="0"/>
    <xf numFmtId="0" fontId="5" fillId="0" borderId="0"/>
    <xf numFmtId="43" fontId="20" fillId="0" borderId="0" applyFont="0" applyFill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7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0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5" fillId="0" borderId="0"/>
    <xf numFmtId="0" fontId="14" fillId="0" borderId="0"/>
    <xf numFmtId="0" fontId="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86" fillId="0" borderId="95"/>
    <xf numFmtId="0" fontId="87" fillId="0" borderId="96"/>
    <xf numFmtId="43" fontId="20" fillId="0" borderId="0" applyFont="0" applyFill="0" applyBorder="0" applyAlignment="0" applyProtection="0"/>
    <xf numFmtId="0" fontId="35" fillId="20" borderId="103" applyNumberFormat="0" applyAlignment="0" applyProtection="0"/>
    <xf numFmtId="0" fontId="14" fillId="27" borderId="102" applyNumberFormat="0" applyFont="0" applyAlignment="0" applyProtection="0"/>
    <xf numFmtId="0" fontId="20" fillId="27" borderId="102" applyNumberFormat="0" applyFont="0" applyAlignment="0" applyProtection="0"/>
    <xf numFmtId="0" fontId="14" fillId="27" borderId="102" applyNumberFormat="0" applyFont="0" applyAlignment="0" applyProtection="0"/>
    <xf numFmtId="0" fontId="14" fillId="27" borderId="102" applyNumberFormat="0" applyFont="0" applyAlignment="0" applyProtection="0"/>
    <xf numFmtId="0" fontId="14" fillId="27" borderId="102" applyNumberFormat="0" applyFont="0" applyAlignment="0" applyProtection="0"/>
    <xf numFmtId="0" fontId="14" fillId="27" borderId="102" applyNumberFormat="0" applyFont="0" applyAlignment="0" applyProtection="0"/>
    <xf numFmtId="0" fontId="14" fillId="27" borderId="102" applyNumberFormat="0" applyFont="0" applyAlignment="0" applyProtection="0"/>
    <xf numFmtId="0" fontId="14" fillId="27" borderId="102" applyNumberFormat="0" applyFont="0" applyAlignment="0" applyProtection="0"/>
    <xf numFmtId="0" fontId="14" fillId="27" borderId="102" applyNumberFormat="0" applyFont="0" applyAlignment="0" applyProtection="0"/>
    <xf numFmtId="0" fontId="14" fillId="27" borderId="102" applyNumberFormat="0" applyFont="0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25" fillId="21" borderId="99" applyNumberFormat="0" applyAlignment="0" applyProtection="0"/>
    <xf numFmtId="0" fontId="31" fillId="7" borderId="107" applyNumberFormat="0" applyAlignment="0" applyProtection="0"/>
    <xf numFmtId="0" fontId="37" fillId="0" borderId="104" applyNumberFormat="0" applyFill="0" applyAlignment="0" applyProtection="0"/>
    <xf numFmtId="0" fontId="4" fillId="0" borderId="0"/>
    <xf numFmtId="0" fontId="4" fillId="0" borderId="0"/>
    <xf numFmtId="0" fontId="86" fillId="0" borderId="106"/>
    <xf numFmtId="0" fontId="20" fillId="27" borderId="108" applyNumberFormat="0" applyFont="0" applyAlignment="0" applyProtection="0"/>
    <xf numFmtId="0" fontId="35" fillId="20" borderId="109" applyNumberFormat="0" applyAlignment="0" applyProtection="0"/>
    <xf numFmtId="0" fontId="37" fillId="0" borderId="110" applyNumberFormat="0" applyFill="0" applyAlignment="0" applyProtection="0"/>
    <xf numFmtId="0" fontId="35" fillId="20" borderId="103" applyNumberFormat="0" applyAlignment="0" applyProtection="0"/>
    <xf numFmtId="0" fontId="35" fillId="20" borderId="103" applyNumberFormat="0" applyAlignment="0" applyProtection="0"/>
    <xf numFmtId="0" fontId="35" fillId="20" borderId="103" applyNumberFormat="0" applyAlignment="0" applyProtection="0"/>
    <xf numFmtId="0" fontId="35" fillId="20" borderId="103" applyNumberFormat="0" applyAlignment="0" applyProtection="0"/>
    <xf numFmtId="0" fontId="35" fillId="20" borderId="103" applyNumberFormat="0" applyAlignment="0" applyProtection="0"/>
    <xf numFmtId="0" fontId="35" fillId="20" borderId="103" applyNumberFormat="0" applyAlignment="0" applyProtection="0"/>
    <xf numFmtId="0" fontId="35" fillId="20" borderId="103" applyNumberFormat="0" applyAlignment="0" applyProtection="0"/>
    <xf numFmtId="0" fontId="35" fillId="20" borderId="103" applyNumberFormat="0" applyAlignment="0" applyProtection="0"/>
    <xf numFmtId="0" fontId="35" fillId="20" borderId="103" applyNumberFormat="0" applyAlignment="0" applyProtection="0"/>
    <xf numFmtId="0" fontId="35" fillId="20" borderId="103" applyNumberFormat="0" applyAlignment="0" applyProtection="0"/>
    <xf numFmtId="0" fontId="35" fillId="20" borderId="103" applyNumberFormat="0" applyAlignment="0" applyProtection="0"/>
    <xf numFmtId="0" fontId="35" fillId="20" borderId="103" applyNumberFormat="0" applyAlignment="0" applyProtection="0"/>
    <xf numFmtId="0" fontId="35" fillId="20" borderId="103" applyNumberFormat="0" applyAlignment="0" applyProtection="0"/>
    <xf numFmtId="0" fontId="35" fillId="20" borderId="103" applyNumberFormat="0" applyAlignment="0" applyProtection="0"/>
    <xf numFmtId="0" fontId="35" fillId="20" borderId="103" applyNumberFormat="0" applyAlignment="0" applyProtection="0"/>
    <xf numFmtId="0" fontId="35" fillId="20" borderId="103" applyNumberFormat="0" applyAlignment="0" applyProtection="0"/>
    <xf numFmtId="194" fontId="41" fillId="28" borderId="102" applyAlignment="0" applyProtection="0"/>
    <xf numFmtId="0" fontId="20" fillId="27" borderId="102" applyNumberFormat="0" applyFont="0" applyAlignment="0" applyProtection="0"/>
    <xf numFmtId="194" fontId="41" fillId="28" borderId="102" applyAlignment="0" applyProtection="0"/>
    <xf numFmtId="0" fontId="20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20" fillId="27" borderId="102" applyNumberFormat="0" applyFont="0" applyAlignment="0" applyProtection="0"/>
    <xf numFmtId="194" fontId="41" fillId="28" borderId="102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20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20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20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20" fillId="27" borderId="102" applyNumberFormat="0" applyFont="0" applyAlignment="0" applyProtection="0"/>
    <xf numFmtId="0" fontId="20" fillId="27" borderId="102" applyNumberFormat="0" applyFont="0" applyAlignment="0" applyProtection="0"/>
    <xf numFmtId="0" fontId="20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0" fontId="20" fillId="27" borderId="102" applyNumberFormat="0" applyFont="0" applyAlignment="0" applyProtection="0"/>
    <xf numFmtId="194" fontId="41" fillId="28" borderId="102" applyAlignment="0" applyProtection="0"/>
    <xf numFmtId="0" fontId="20" fillId="27" borderId="102" applyNumberFormat="0" applyFont="0" applyAlignment="0" applyProtection="0"/>
    <xf numFmtId="194" fontId="41" fillId="28" borderId="102" applyAlignment="0" applyProtection="0"/>
    <xf numFmtId="0" fontId="20" fillId="27" borderId="102" applyNumberFormat="0" applyFont="0" applyAlignment="0" applyProtection="0"/>
    <xf numFmtId="194" fontId="41" fillId="28" borderId="102" applyAlignment="0" applyProtection="0"/>
    <xf numFmtId="0" fontId="20" fillId="27" borderId="102" applyNumberFormat="0" applyFont="0" applyAlignment="0" applyProtection="0"/>
    <xf numFmtId="194" fontId="41" fillId="28" borderId="102" applyAlignment="0" applyProtection="0"/>
    <xf numFmtId="0" fontId="20" fillId="27" borderId="102" applyNumberFormat="0" applyFont="0" applyAlignment="0" applyProtection="0"/>
    <xf numFmtId="194" fontId="41" fillId="28" borderId="102" applyAlignment="0" applyProtection="0"/>
    <xf numFmtId="0" fontId="20" fillId="27" borderId="102" applyNumberFormat="0" applyFont="0" applyAlignment="0" applyProtection="0"/>
    <xf numFmtId="0" fontId="4" fillId="0" borderId="0"/>
    <xf numFmtId="0" fontId="25" fillId="21" borderId="99" applyNumberFormat="0" applyAlignment="0" applyProtection="0"/>
    <xf numFmtId="0" fontId="25" fillId="21" borderId="99" applyNumberFormat="0" applyAlignment="0" applyProtection="0"/>
    <xf numFmtId="0" fontId="25" fillId="21" borderId="99" applyNumberFormat="0" applyAlignment="0" applyProtection="0"/>
    <xf numFmtId="0" fontId="25" fillId="21" borderId="99" applyNumberFormat="0" applyAlignment="0" applyProtection="0"/>
    <xf numFmtId="0" fontId="25" fillId="21" borderId="99" applyNumberFormat="0" applyAlignment="0" applyProtection="0"/>
    <xf numFmtId="0" fontId="25" fillId="21" borderId="99" applyNumberFormat="0" applyAlignment="0" applyProtection="0"/>
    <xf numFmtId="0" fontId="25" fillId="21" borderId="99" applyNumberFormat="0" applyAlignment="0" applyProtection="0"/>
    <xf numFmtId="0" fontId="25" fillId="21" borderId="99" applyNumberFormat="0" applyAlignment="0" applyProtection="0"/>
    <xf numFmtId="0" fontId="25" fillId="21" borderId="99" applyNumberFormat="0" applyAlignment="0" applyProtection="0"/>
    <xf numFmtId="0" fontId="25" fillId="21" borderId="99" applyNumberFormat="0" applyAlignment="0" applyProtection="0"/>
    <xf numFmtId="0" fontId="25" fillId="21" borderId="99" applyNumberFormat="0" applyAlignment="0" applyProtection="0"/>
    <xf numFmtId="0" fontId="25" fillId="21" borderId="99" applyNumberFormat="0" applyAlignment="0" applyProtection="0"/>
    <xf numFmtId="0" fontId="25" fillId="21" borderId="99" applyNumberFormat="0" applyAlignment="0" applyProtection="0"/>
    <xf numFmtId="0" fontId="25" fillId="21" borderId="99" applyNumberFormat="0" applyAlignment="0" applyProtection="0"/>
    <xf numFmtId="0" fontId="25" fillId="21" borderId="99" applyNumberFormat="0" applyAlignment="0" applyProtection="0"/>
    <xf numFmtId="0" fontId="25" fillId="21" borderId="99" applyNumberFormat="0" applyAlignment="0" applyProtection="0"/>
    <xf numFmtId="0" fontId="25" fillId="21" borderId="99" applyNumberFormat="0" applyAlignment="0" applyProtection="0"/>
    <xf numFmtId="0" fontId="25" fillId="21" borderId="99" applyNumberFormat="0" applyAlignment="0" applyProtection="0"/>
    <xf numFmtId="0" fontId="25" fillId="21" borderId="99" applyNumberFormat="0" applyAlignment="0" applyProtection="0"/>
    <xf numFmtId="0" fontId="25" fillId="21" borderId="99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31" fillId="7" borderId="101" applyNumberFormat="0" applyAlignment="0" applyProtection="0"/>
    <xf numFmtId="0" fontId="31" fillId="7" borderId="101" applyNumberFormat="0" applyAlignment="0" applyProtection="0"/>
    <xf numFmtId="0" fontId="31" fillId="7" borderId="101" applyNumberFormat="0" applyAlignment="0" applyProtection="0"/>
    <xf numFmtId="0" fontId="31" fillId="7" borderId="101" applyNumberFormat="0" applyAlignment="0" applyProtection="0"/>
    <xf numFmtId="0" fontId="31" fillId="7" borderId="101" applyNumberFormat="0" applyAlignment="0" applyProtection="0"/>
    <xf numFmtId="0" fontId="31" fillId="7" borderId="101" applyNumberFormat="0" applyAlignment="0" applyProtection="0"/>
    <xf numFmtId="0" fontId="31" fillId="7" borderId="101" applyNumberFormat="0" applyAlignment="0" applyProtection="0"/>
    <xf numFmtId="0" fontId="31" fillId="7" borderId="101" applyNumberFormat="0" applyAlignment="0" applyProtection="0"/>
    <xf numFmtId="0" fontId="31" fillId="7" borderId="101" applyNumberFormat="0" applyAlignment="0" applyProtection="0"/>
    <xf numFmtId="0" fontId="31" fillId="7" borderId="101" applyNumberFormat="0" applyAlignment="0" applyProtection="0"/>
    <xf numFmtId="0" fontId="31" fillId="7" borderId="101" applyNumberFormat="0" applyAlignment="0" applyProtection="0"/>
    <xf numFmtId="0" fontId="31" fillId="7" borderId="101" applyNumberFormat="0" applyAlignment="0" applyProtection="0"/>
    <xf numFmtId="0" fontId="31" fillId="7" borderId="101" applyNumberFormat="0" applyAlignment="0" applyProtection="0"/>
    <xf numFmtId="0" fontId="31" fillId="7" borderId="101" applyNumberFormat="0" applyAlignment="0" applyProtection="0"/>
    <xf numFmtId="0" fontId="31" fillId="7" borderId="101" applyNumberFormat="0" applyAlignment="0" applyProtection="0"/>
    <xf numFmtId="0" fontId="31" fillId="7" borderId="101" applyNumberFormat="0" applyAlignment="0" applyProtection="0"/>
    <xf numFmtId="0" fontId="31" fillId="7" borderId="101" applyNumberFormat="0" applyAlignment="0" applyProtection="0"/>
    <xf numFmtId="0" fontId="31" fillId="7" borderId="101" applyNumberFormat="0" applyAlignment="0" applyProtection="0"/>
    <xf numFmtId="0" fontId="31" fillId="7" borderId="101" applyNumberFormat="0" applyAlignment="0" applyProtection="0"/>
    <xf numFmtId="0" fontId="31" fillId="7" borderId="101" applyNumberFormat="0" applyAlignment="0" applyProtection="0"/>
    <xf numFmtId="0" fontId="31" fillId="7" borderId="101" applyNumberFormat="0" applyAlignment="0" applyProtection="0"/>
    <xf numFmtId="0" fontId="31" fillId="7" borderId="101" applyNumberFormat="0" applyAlignment="0" applyProtection="0"/>
    <xf numFmtId="0" fontId="31" fillId="7" borderId="101" applyNumberFormat="0" applyAlignment="0" applyProtection="0"/>
    <xf numFmtId="0" fontId="31" fillId="7" borderId="101" applyNumberFormat="0" applyAlignment="0" applyProtection="0"/>
    <xf numFmtId="43" fontId="4" fillId="0" borderId="0" applyFont="0" applyFill="0" applyBorder="0" applyAlignment="0" applyProtection="0"/>
    <xf numFmtId="0" fontId="77" fillId="23" borderId="105"/>
    <xf numFmtId="0" fontId="77" fillId="0" borderId="105"/>
    <xf numFmtId="0" fontId="77" fillId="0" borderId="100"/>
    <xf numFmtId="0" fontId="77" fillId="0" borderId="100"/>
    <xf numFmtId="0" fontId="72" fillId="0" borderId="105"/>
    <xf numFmtId="0" fontId="72" fillId="0" borderId="105"/>
    <xf numFmtId="0" fontId="72" fillId="0" borderId="111"/>
    <xf numFmtId="0" fontId="72" fillId="0" borderId="111"/>
    <xf numFmtId="0" fontId="77" fillId="0" borderId="111"/>
    <xf numFmtId="0" fontId="77" fillId="23" borderId="111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24" fillId="20" borderId="101" applyNumberFormat="0" applyAlignment="0" applyProtection="0"/>
    <xf numFmtId="0" fontId="24" fillId="20" borderId="101" applyNumberFormat="0" applyAlignment="0" applyProtection="0"/>
    <xf numFmtId="0" fontId="24" fillId="20" borderId="101" applyNumberFormat="0" applyAlignment="0" applyProtection="0"/>
    <xf numFmtId="0" fontId="24" fillId="20" borderId="101" applyNumberFormat="0" applyAlignment="0" applyProtection="0"/>
    <xf numFmtId="0" fontId="24" fillId="20" borderId="101" applyNumberFormat="0" applyAlignment="0" applyProtection="0"/>
    <xf numFmtId="0" fontId="24" fillId="20" borderId="101" applyNumberFormat="0" applyAlignment="0" applyProtection="0"/>
    <xf numFmtId="0" fontId="24" fillId="20" borderId="101" applyNumberFormat="0" applyAlignment="0" applyProtection="0"/>
    <xf numFmtId="0" fontId="24" fillId="20" borderId="101" applyNumberFormat="0" applyAlignment="0" applyProtection="0"/>
    <xf numFmtId="0" fontId="24" fillId="20" borderId="101" applyNumberFormat="0" applyAlignment="0" applyProtection="0"/>
    <xf numFmtId="0" fontId="24" fillId="20" borderId="101" applyNumberFormat="0" applyAlignment="0" applyProtection="0"/>
    <xf numFmtId="0" fontId="24" fillId="20" borderId="101" applyNumberFormat="0" applyAlignment="0" applyProtection="0"/>
    <xf numFmtId="0" fontId="24" fillId="20" borderId="101" applyNumberFormat="0" applyAlignment="0" applyProtection="0"/>
    <xf numFmtId="0" fontId="24" fillId="20" borderId="101" applyNumberFormat="0" applyAlignment="0" applyProtection="0"/>
    <xf numFmtId="0" fontId="24" fillId="20" borderId="101" applyNumberFormat="0" applyAlignment="0" applyProtection="0"/>
    <xf numFmtId="0" fontId="24" fillId="20" borderId="101" applyNumberFormat="0" applyAlignment="0" applyProtection="0"/>
    <xf numFmtId="0" fontId="24" fillId="20" borderId="101" applyNumberFormat="0" applyAlignment="0" applyProtection="0"/>
    <xf numFmtId="0" fontId="24" fillId="20" borderId="101" applyNumberFormat="0" applyAlignment="0" applyProtection="0"/>
    <xf numFmtId="0" fontId="4" fillId="0" borderId="0"/>
    <xf numFmtId="0" fontId="4" fillId="0" borderId="0"/>
    <xf numFmtId="0" fontId="20" fillId="27" borderId="108" applyNumberFormat="0" applyFont="0" applyAlignment="0" applyProtection="0"/>
    <xf numFmtId="194" fontId="41" fillId="28" borderId="108" applyAlignment="0" applyProtection="0"/>
    <xf numFmtId="0" fontId="20" fillId="27" borderId="108" applyNumberFormat="0" applyFont="0" applyAlignment="0" applyProtection="0"/>
    <xf numFmtId="194" fontId="41" fillId="28" borderId="108" applyAlignment="0" applyProtection="0"/>
    <xf numFmtId="0" fontId="20" fillId="27" borderId="108" applyNumberFormat="0" applyFont="0" applyAlignment="0" applyProtection="0"/>
    <xf numFmtId="194" fontId="41" fillId="28" borderId="108" applyAlignment="0" applyProtection="0"/>
    <xf numFmtId="0" fontId="20" fillId="27" borderId="108" applyNumberFormat="0" applyFont="0" applyAlignment="0" applyProtection="0"/>
    <xf numFmtId="0" fontId="20" fillId="27" borderId="108" applyNumberFormat="0" applyFont="0" applyAlignment="0" applyProtection="0"/>
    <xf numFmtId="194" fontId="41" fillId="28" borderId="108" applyAlignment="0" applyProtection="0"/>
    <xf numFmtId="0" fontId="20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0" fontId="20" fillId="27" borderId="108" applyNumberFormat="0" applyFont="0" applyAlignment="0" applyProtection="0"/>
    <xf numFmtId="0" fontId="20" fillId="27" borderId="108" applyNumberFormat="0" applyFont="0" applyAlignment="0" applyProtection="0"/>
    <xf numFmtId="0" fontId="20" fillId="27" borderId="108" applyNumberFormat="0" applyFont="0" applyAlignment="0" applyProtection="0"/>
    <xf numFmtId="0" fontId="14" fillId="27" borderId="108" applyNumberFormat="0" applyFont="0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194" fontId="41" fillId="28" borderId="108" applyAlignment="0" applyProtection="0"/>
    <xf numFmtId="0" fontId="35" fillId="20" borderId="103" applyNumberFormat="0" applyAlignment="0" applyProtection="0"/>
    <xf numFmtId="0" fontId="20" fillId="27" borderId="102" applyNumberFormat="0" applyFont="0" applyAlignment="0" applyProtection="0"/>
    <xf numFmtId="0" fontId="31" fillId="7" borderId="101" applyNumberFormat="0" applyAlignment="0" applyProtection="0"/>
    <xf numFmtId="0" fontId="24" fillId="20" borderId="101" applyNumberFormat="0" applyAlignment="0" applyProtection="0"/>
    <xf numFmtId="194" fontId="41" fillId="28" borderId="108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31" fillId="7" borderId="107" applyNumberFormat="0" applyAlignment="0" applyProtection="0"/>
    <xf numFmtId="0" fontId="24" fillId="20" borderId="107" applyNumberFormat="0" applyAlignment="0" applyProtection="0"/>
    <xf numFmtId="0" fontId="37" fillId="0" borderId="104" applyNumberFormat="0" applyFill="0" applyAlignment="0" applyProtection="0"/>
    <xf numFmtId="0" fontId="37" fillId="0" borderId="104" applyNumberFormat="0" applyFill="0" applyAlignment="0" applyProtection="0"/>
    <xf numFmtId="0" fontId="37" fillId="0" borderId="104" applyNumberFormat="0" applyFill="0" applyAlignment="0" applyProtection="0"/>
    <xf numFmtId="0" fontId="37" fillId="0" borderId="104" applyNumberFormat="0" applyFill="0" applyAlignment="0" applyProtection="0"/>
    <xf numFmtId="0" fontId="37" fillId="0" borderId="104" applyNumberFormat="0" applyFill="0" applyAlignment="0" applyProtection="0"/>
    <xf numFmtId="0" fontId="37" fillId="0" borderId="104" applyNumberFormat="0" applyFill="0" applyAlignment="0" applyProtection="0"/>
    <xf numFmtId="0" fontId="37" fillId="0" borderId="104" applyNumberFormat="0" applyFill="0" applyAlignment="0" applyProtection="0"/>
    <xf numFmtId="0" fontId="37" fillId="0" borderId="104" applyNumberFormat="0" applyFill="0" applyAlignment="0" applyProtection="0"/>
    <xf numFmtId="0" fontId="37" fillId="0" borderId="104" applyNumberFormat="0" applyFill="0" applyAlignment="0" applyProtection="0"/>
    <xf numFmtId="0" fontId="37" fillId="0" borderId="104" applyNumberFormat="0" applyFill="0" applyAlignment="0" applyProtection="0"/>
    <xf numFmtId="0" fontId="37" fillId="0" borderId="104" applyNumberFormat="0" applyFill="0" applyAlignment="0" applyProtection="0"/>
    <xf numFmtId="0" fontId="37" fillId="0" borderId="104" applyNumberFormat="0" applyFill="0" applyAlignment="0" applyProtection="0"/>
    <xf numFmtId="0" fontId="37" fillId="0" borderId="104" applyNumberFormat="0" applyFill="0" applyAlignment="0" applyProtection="0"/>
    <xf numFmtId="0" fontId="37" fillId="0" borderId="104" applyNumberFormat="0" applyFill="0" applyAlignment="0" applyProtection="0"/>
    <xf numFmtId="0" fontId="37" fillId="0" borderId="104" applyNumberFormat="0" applyFill="0" applyAlignment="0" applyProtection="0"/>
    <xf numFmtId="0" fontId="37" fillId="0" borderId="104" applyNumberFormat="0" applyFill="0" applyAlignment="0" applyProtection="0"/>
    <xf numFmtId="0" fontId="37" fillId="0" borderId="104" applyNumberFormat="0" applyFill="0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20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20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20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20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20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20" fillId="27" borderId="108" applyNumberFormat="0" applyFont="0" applyAlignment="0" applyProtection="0"/>
    <xf numFmtId="194" fontId="41" fillId="28" borderId="108" applyAlignment="0" applyProtection="0"/>
    <xf numFmtId="0" fontId="20" fillId="27" borderId="108" applyNumberFormat="0" applyFont="0" applyAlignment="0" applyProtection="0"/>
    <xf numFmtId="194" fontId="41" fillId="28" borderId="108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86" fillId="0" borderId="112"/>
    <xf numFmtId="0" fontId="31" fillId="7" borderId="107" applyNumberFormat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31" fillId="7" borderId="107" applyNumberFormat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31" fillId="7" borderId="107" applyNumberFormat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72" fillId="0" borderId="111"/>
    <xf numFmtId="0" fontId="72" fillId="0" borderId="111"/>
    <xf numFmtId="0" fontId="77" fillId="0" borderId="100"/>
    <xf numFmtId="0" fontId="77" fillId="0" borderId="100"/>
    <xf numFmtId="0" fontId="77" fillId="0" borderId="111"/>
    <xf numFmtId="0" fontId="77" fillId="23" borderId="111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20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4" fontId="41" fillId="28" borderId="108" applyAlignment="0" applyProtection="0"/>
    <xf numFmtId="0" fontId="20" fillId="27" borderId="108" applyNumberFormat="0" applyFont="0" applyAlignment="0" applyProtection="0"/>
    <xf numFmtId="194" fontId="41" fillId="28" borderId="108" applyAlignment="0" applyProtection="0"/>
    <xf numFmtId="0" fontId="20" fillId="27" borderId="108" applyNumberFormat="0" applyFont="0" applyAlignment="0" applyProtection="0"/>
    <xf numFmtId="194" fontId="41" fillId="28" borderId="108" applyAlignment="0" applyProtection="0"/>
    <xf numFmtId="0" fontId="20" fillId="27" borderId="108" applyNumberFormat="0" applyFont="0" applyAlignment="0" applyProtection="0"/>
    <xf numFmtId="194" fontId="41" fillId="28" borderId="108" applyAlignment="0" applyProtection="0"/>
    <xf numFmtId="0" fontId="20" fillId="27" borderId="108" applyNumberFormat="0" applyFont="0" applyAlignment="0" applyProtection="0"/>
    <xf numFmtId="194" fontId="41" fillId="28" borderId="108" applyAlignment="0" applyProtection="0"/>
    <xf numFmtId="0" fontId="20" fillId="27" borderId="108" applyNumberFormat="0" applyFont="0" applyAlignment="0" applyProtection="0"/>
    <xf numFmtId="194" fontId="41" fillId="28" borderId="108" applyAlignment="0" applyProtection="0"/>
    <xf numFmtId="0" fontId="20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0" fontId="20" fillId="27" borderId="108" applyNumberFormat="0" applyFont="0" applyAlignment="0" applyProtection="0"/>
    <xf numFmtId="0" fontId="20" fillId="27" borderId="108" applyNumberFormat="0" applyFont="0" applyAlignment="0" applyProtection="0"/>
    <xf numFmtId="0" fontId="20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20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20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20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20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20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9" fontId="20" fillId="0" borderId="0" applyFont="0" applyFill="0" applyBorder="0" applyAlignment="0" applyProtection="0"/>
    <xf numFmtId="194" fontId="41" fillId="28" borderId="108" applyAlignment="0" applyProtection="0"/>
    <xf numFmtId="0" fontId="20" fillId="27" borderId="108" applyNumberFormat="0" applyFont="0" applyAlignment="0" applyProtection="0"/>
    <xf numFmtId="194" fontId="41" fillId="28" borderId="108" applyAlignment="0" applyProtection="0"/>
    <xf numFmtId="0" fontId="20" fillId="27" borderId="108" applyNumberFormat="0" applyFon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9" fontId="20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86" fillId="0" borderId="113"/>
    <xf numFmtId="0" fontId="86" fillId="0" borderId="113"/>
    <xf numFmtId="0" fontId="87" fillId="0" borderId="114"/>
    <xf numFmtId="0" fontId="87" fillId="0" borderId="114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11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7" borderId="131" applyNumberFormat="0" applyFont="0" applyAlignment="0" applyProtection="0"/>
    <xf numFmtId="0" fontId="20" fillId="27" borderId="131" applyNumberFormat="0" applyFont="0" applyAlignment="0" applyProtection="0"/>
    <xf numFmtId="0" fontId="24" fillId="20" borderId="117" applyNumberFormat="0" applyAlignment="0" applyProtection="0"/>
    <xf numFmtId="0" fontId="72" fillId="0" borderId="140"/>
    <xf numFmtId="0" fontId="31" fillId="7" borderId="107" applyNumberFormat="0" applyAlignment="0" applyProtection="0"/>
    <xf numFmtId="0" fontId="24" fillId="20" borderId="130" applyNumberFormat="0" applyAlignment="0" applyProtection="0"/>
    <xf numFmtId="0" fontId="24" fillId="20" borderId="130" applyNumberFormat="0" applyAlignment="0" applyProtection="0"/>
    <xf numFmtId="0" fontId="31" fillId="7" borderId="117" applyNumberFormat="0" applyAlignment="0" applyProtection="0"/>
    <xf numFmtId="0" fontId="14" fillId="27" borderId="125" applyNumberFormat="0" applyFont="0" applyAlignment="0" applyProtection="0"/>
    <xf numFmtId="0" fontId="2" fillId="0" borderId="0"/>
    <xf numFmtId="0" fontId="31" fillId="7" borderId="117" applyNumberFormat="0" applyAlignment="0" applyProtection="0"/>
    <xf numFmtId="0" fontId="24" fillId="20" borderId="124" applyNumberFormat="0" applyAlignment="0" applyProtection="0"/>
    <xf numFmtId="0" fontId="31" fillId="7" borderId="117" applyNumberFormat="0" applyAlignment="0" applyProtection="0"/>
    <xf numFmtId="0" fontId="24" fillId="20" borderId="136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2" fillId="0" borderId="0"/>
    <xf numFmtId="194" fontId="41" fillId="28" borderId="125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20" fillId="0" borderId="0"/>
    <xf numFmtId="0" fontId="14" fillId="27" borderId="131" applyNumberFormat="0" applyFont="0" applyAlignment="0" applyProtection="0"/>
    <xf numFmtId="194" fontId="41" fillId="28" borderId="131" applyAlignment="0" applyProtection="0"/>
    <xf numFmtId="194" fontId="41" fillId="28" borderId="131" applyAlignment="0" applyProtection="0"/>
    <xf numFmtId="0" fontId="24" fillId="20" borderId="124" applyNumberFormat="0" applyAlignment="0" applyProtection="0"/>
    <xf numFmtId="0" fontId="31" fillId="7" borderId="124" applyNumberFormat="0" applyAlignment="0" applyProtection="0"/>
    <xf numFmtId="0" fontId="31" fillId="7" borderId="136" applyNumberFormat="0" applyAlignment="0" applyProtection="0"/>
    <xf numFmtId="0" fontId="20" fillId="27" borderId="125" applyNumberFormat="0" applyFont="0" applyAlignment="0" applyProtection="0"/>
    <xf numFmtId="0" fontId="35" fillId="20" borderId="126" applyNumberFormat="0" applyAlignment="0" applyProtection="0"/>
    <xf numFmtId="0" fontId="86" fillId="0" borderId="123"/>
    <xf numFmtId="194" fontId="41" fillId="28" borderId="131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0" fontId="20" fillId="27" borderId="131" applyNumberFormat="0" applyFont="0" applyAlignment="0" applyProtection="0"/>
    <xf numFmtId="0" fontId="20" fillId="27" borderId="131" applyNumberFormat="0" applyFont="0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20" fillId="27" borderId="131" applyNumberFormat="0" applyFont="0" applyAlignment="0" applyProtection="0"/>
    <xf numFmtId="194" fontId="41" fillId="28" borderId="131" applyAlignment="0" applyProtection="0"/>
    <xf numFmtId="194" fontId="41" fillId="28" borderId="131" applyAlignment="0" applyProtection="0"/>
    <xf numFmtId="0" fontId="20" fillId="27" borderId="131" applyNumberFormat="0" applyFont="0" applyAlignment="0" applyProtection="0"/>
    <xf numFmtId="194" fontId="41" fillId="28" borderId="131" applyAlignment="0" applyProtection="0"/>
    <xf numFmtId="0" fontId="20" fillId="27" borderId="131" applyNumberFormat="0" applyFont="0" applyAlignment="0" applyProtection="0"/>
    <xf numFmtId="194" fontId="41" fillId="28" borderId="131" applyAlignment="0" applyProtection="0"/>
    <xf numFmtId="0" fontId="20" fillId="27" borderId="131" applyNumberFormat="0" applyFont="0" applyAlignment="0" applyProtection="0"/>
    <xf numFmtId="0" fontId="24" fillId="20" borderId="117" applyNumberFormat="0" applyAlignment="0" applyProtection="0"/>
    <xf numFmtId="0" fontId="24" fillId="20" borderId="117" applyNumberFormat="0" applyAlignment="0" applyProtection="0"/>
    <xf numFmtId="0" fontId="24" fillId="20" borderId="117" applyNumberFormat="0" applyAlignment="0" applyProtection="0"/>
    <xf numFmtId="0" fontId="24" fillId="20" borderId="117" applyNumberFormat="0" applyAlignment="0" applyProtection="0"/>
    <xf numFmtId="0" fontId="24" fillId="20" borderId="117" applyNumberFormat="0" applyAlignment="0" applyProtection="0"/>
    <xf numFmtId="0" fontId="24" fillId="20" borderId="117" applyNumberFormat="0" applyAlignment="0" applyProtection="0"/>
    <xf numFmtId="0" fontId="24" fillId="20" borderId="117" applyNumberFormat="0" applyAlignment="0" applyProtection="0"/>
    <xf numFmtId="0" fontId="24" fillId="20" borderId="117" applyNumberFormat="0" applyAlignment="0" applyProtection="0"/>
    <xf numFmtId="0" fontId="24" fillId="20" borderId="117" applyNumberFormat="0" applyAlignment="0" applyProtection="0"/>
    <xf numFmtId="0" fontId="24" fillId="20" borderId="117" applyNumberFormat="0" applyAlignment="0" applyProtection="0"/>
    <xf numFmtId="0" fontId="24" fillId="20" borderId="117" applyNumberFormat="0" applyAlignment="0" applyProtection="0"/>
    <xf numFmtId="0" fontId="24" fillId="20" borderId="117" applyNumberFormat="0" applyAlignment="0" applyProtection="0"/>
    <xf numFmtId="0" fontId="24" fillId="20" borderId="117" applyNumberFormat="0" applyAlignment="0" applyProtection="0"/>
    <xf numFmtId="0" fontId="24" fillId="20" borderId="117" applyNumberFormat="0" applyAlignment="0" applyProtection="0"/>
    <xf numFmtId="0" fontId="24" fillId="20" borderId="117" applyNumberFormat="0" applyAlignment="0" applyProtection="0"/>
    <xf numFmtId="0" fontId="24" fillId="20" borderId="117" applyNumberFormat="0" applyAlignment="0" applyProtection="0"/>
    <xf numFmtId="0" fontId="24" fillId="20" borderId="117" applyNumberFormat="0" applyAlignment="0" applyProtection="0"/>
    <xf numFmtId="0" fontId="24" fillId="20" borderId="117" applyNumberFormat="0" applyAlignment="0" applyProtection="0"/>
    <xf numFmtId="0" fontId="24" fillId="20" borderId="117" applyNumberFormat="0" applyAlignment="0" applyProtection="0"/>
    <xf numFmtId="0" fontId="24" fillId="20" borderId="117" applyNumberFormat="0" applyAlignment="0" applyProtection="0"/>
    <xf numFmtId="0" fontId="24" fillId="20" borderId="117" applyNumberFormat="0" applyAlignment="0" applyProtection="0"/>
    <xf numFmtId="0" fontId="24" fillId="20" borderId="117" applyNumberFormat="0" applyAlignment="0" applyProtection="0"/>
    <xf numFmtId="0" fontId="24" fillId="20" borderId="117" applyNumberFormat="0" applyAlignment="0" applyProtection="0"/>
    <xf numFmtId="0" fontId="24" fillId="20" borderId="117" applyNumberFormat="0" applyAlignment="0" applyProtection="0"/>
    <xf numFmtId="0" fontId="24" fillId="20" borderId="117" applyNumberFormat="0" applyAlignment="0" applyProtection="0"/>
    <xf numFmtId="0" fontId="24" fillId="20" borderId="117" applyNumberFormat="0" applyAlignment="0" applyProtection="0"/>
    <xf numFmtId="0" fontId="24" fillId="20" borderId="117" applyNumberFormat="0" applyAlignment="0" applyProtection="0"/>
    <xf numFmtId="0" fontId="24" fillId="20" borderId="117" applyNumberFormat="0" applyAlignment="0" applyProtection="0"/>
    <xf numFmtId="43" fontId="20" fillId="0" borderId="0" applyFont="0" applyFill="0" applyBorder="0" applyAlignment="0" applyProtection="0"/>
    <xf numFmtId="0" fontId="24" fillId="20" borderId="136" applyNumberFormat="0" applyAlignment="0" applyProtection="0"/>
    <xf numFmtId="0" fontId="24" fillId="20" borderId="136" applyNumberFormat="0" applyAlignment="0" applyProtection="0"/>
    <xf numFmtId="0" fontId="24" fillId="20" borderId="136" applyNumberFormat="0" applyAlignment="0" applyProtection="0"/>
    <xf numFmtId="0" fontId="24" fillId="20" borderId="136" applyNumberFormat="0" applyAlignment="0" applyProtection="0"/>
    <xf numFmtId="0" fontId="24" fillId="20" borderId="136" applyNumberFormat="0" applyAlignment="0" applyProtection="0"/>
    <xf numFmtId="0" fontId="24" fillId="20" borderId="136" applyNumberFormat="0" applyAlignment="0" applyProtection="0"/>
    <xf numFmtId="0" fontId="24" fillId="20" borderId="136" applyNumberFormat="0" applyAlignment="0" applyProtection="0"/>
    <xf numFmtId="0" fontId="24" fillId="20" borderId="136" applyNumberFormat="0" applyAlignment="0" applyProtection="0"/>
    <xf numFmtId="0" fontId="24" fillId="20" borderId="136" applyNumberFormat="0" applyAlignment="0" applyProtection="0"/>
    <xf numFmtId="0" fontId="24" fillId="20" borderId="136" applyNumberFormat="0" applyAlignment="0" applyProtection="0"/>
    <xf numFmtId="0" fontId="24" fillId="20" borderId="136" applyNumberFormat="0" applyAlignment="0" applyProtection="0"/>
    <xf numFmtId="0" fontId="24" fillId="20" borderId="136" applyNumberFormat="0" applyAlignment="0" applyProtection="0"/>
    <xf numFmtId="0" fontId="24" fillId="20" borderId="136" applyNumberFormat="0" applyAlignment="0" applyProtection="0"/>
    <xf numFmtId="0" fontId="24" fillId="20" borderId="136" applyNumberFormat="0" applyAlignment="0" applyProtection="0"/>
    <xf numFmtId="0" fontId="24" fillId="20" borderId="136" applyNumberFormat="0" applyAlignment="0" applyProtection="0"/>
    <xf numFmtId="0" fontId="24" fillId="20" borderId="124" applyNumberFormat="0" applyAlignment="0" applyProtection="0"/>
    <xf numFmtId="0" fontId="24" fillId="20" borderId="124" applyNumberFormat="0" applyAlignment="0" applyProtection="0"/>
    <xf numFmtId="0" fontId="24" fillId="20" borderId="124" applyNumberFormat="0" applyAlignment="0" applyProtection="0"/>
    <xf numFmtId="0" fontId="24" fillId="20" borderId="124" applyNumberFormat="0" applyAlignment="0" applyProtection="0"/>
    <xf numFmtId="0" fontId="24" fillId="20" borderId="124" applyNumberFormat="0" applyAlignment="0" applyProtection="0"/>
    <xf numFmtId="0" fontId="24" fillId="20" borderId="124" applyNumberFormat="0" applyAlignment="0" applyProtection="0"/>
    <xf numFmtId="0" fontId="24" fillId="20" borderId="124" applyNumberFormat="0" applyAlignment="0" applyProtection="0"/>
    <xf numFmtId="0" fontId="24" fillId="20" borderId="124" applyNumberFormat="0" applyAlignment="0" applyProtection="0"/>
    <xf numFmtId="0" fontId="24" fillId="20" borderId="124" applyNumberFormat="0" applyAlignment="0" applyProtection="0"/>
    <xf numFmtId="0" fontId="24" fillId="20" borderId="124" applyNumberFormat="0" applyAlignment="0" applyProtection="0"/>
    <xf numFmtId="0" fontId="24" fillId="20" borderId="124" applyNumberFormat="0" applyAlignment="0" applyProtection="0"/>
    <xf numFmtId="0" fontId="24" fillId="20" borderId="124" applyNumberFormat="0" applyAlignment="0" applyProtection="0"/>
    <xf numFmtId="0" fontId="24" fillId="20" borderId="124" applyNumberFormat="0" applyAlignment="0" applyProtection="0"/>
    <xf numFmtId="0" fontId="24" fillId="20" borderId="124" applyNumberFormat="0" applyAlignment="0" applyProtection="0"/>
    <xf numFmtId="0" fontId="24" fillId="20" borderId="124" applyNumberFormat="0" applyAlignment="0" applyProtection="0"/>
    <xf numFmtId="0" fontId="24" fillId="20" borderId="124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30" applyNumberFormat="0" applyAlignment="0" applyProtection="0"/>
    <xf numFmtId="0" fontId="31" fillId="7" borderId="130" applyNumberFormat="0" applyAlignment="0" applyProtection="0"/>
    <xf numFmtId="0" fontId="31" fillId="7" borderId="130" applyNumberFormat="0" applyAlignment="0" applyProtection="0"/>
    <xf numFmtId="0" fontId="31" fillId="7" borderId="130" applyNumberFormat="0" applyAlignment="0" applyProtection="0"/>
    <xf numFmtId="0" fontId="31" fillId="7" borderId="130" applyNumberFormat="0" applyAlignment="0" applyProtection="0"/>
    <xf numFmtId="0" fontId="31" fillId="7" borderId="107" applyNumberFormat="0" applyAlignment="0" applyProtection="0"/>
    <xf numFmtId="0" fontId="31" fillId="7" borderId="130" applyNumberFormat="0" applyAlignment="0" applyProtection="0"/>
    <xf numFmtId="0" fontId="31" fillId="7" borderId="130" applyNumberFormat="0" applyAlignment="0" applyProtection="0"/>
    <xf numFmtId="0" fontId="31" fillId="7" borderId="130" applyNumberFormat="0" applyAlignment="0" applyProtection="0"/>
    <xf numFmtId="0" fontId="31" fillId="7" borderId="130" applyNumberFormat="0" applyAlignment="0" applyProtection="0"/>
    <xf numFmtId="0" fontId="31" fillId="7" borderId="130" applyNumberFormat="0" applyAlignment="0" applyProtection="0"/>
    <xf numFmtId="0" fontId="31" fillId="7" borderId="130" applyNumberFormat="0" applyAlignment="0" applyProtection="0"/>
    <xf numFmtId="0" fontId="31" fillId="7" borderId="130" applyNumberFormat="0" applyAlignment="0" applyProtection="0"/>
    <xf numFmtId="0" fontId="31" fillId="7" borderId="130" applyNumberFormat="0" applyAlignment="0" applyProtection="0"/>
    <xf numFmtId="0" fontId="31" fillId="7" borderId="130" applyNumberFormat="0" applyAlignment="0" applyProtection="0"/>
    <xf numFmtId="0" fontId="31" fillId="7" borderId="130" applyNumberFormat="0" applyAlignment="0" applyProtection="0"/>
    <xf numFmtId="0" fontId="31" fillId="7" borderId="130" applyNumberFormat="0" applyAlignment="0" applyProtection="0"/>
    <xf numFmtId="0" fontId="31" fillId="7" borderId="130" applyNumberFormat="0" applyAlignment="0" applyProtection="0"/>
    <xf numFmtId="0" fontId="31" fillId="7" borderId="130" applyNumberFormat="0" applyAlignment="0" applyProtection="0"/>
    <xf numFmtId="0" fontId="31" fillId="7" borderId="130" applyNumberFormat="0" applyAlignment="0" applyProtection="0"/>
    <xf numFmtId="0" fontId="31" fillId="7" borderId="130" applyNumberFormat="0" applyAlignment="0" applyProtection="0"/>
    <xf numFmtId="0" fontId="31" fillId="7" borderId="130" applyNumberFormat="0" applyAlignment="0" applyProtection="0"/>
    <xf numFmtId="0" fontId="31" fillId="7" borderId="130" applyNumberFormat="0" applyAlignment="0" applyProtection="0"/>
    <xf numFmtId="0" fontId="31" fillId="7" borderId="130" applyNumberFormat="0" applyAlignment="0" applyProtection="0"/>
    <xf numFmtId="0" fontId="77" fillId="23" borderId="134"/>
    <xf numFmtId="0" fontId="77" fillId="0" borderId="134"/>
    <xf numFmtId="0" fontId="72" fillId="0" borderId="134"/>
    <xf numFmtId="0" fontId="72" fillId="0" borderId="134"/>
    <xf numFmtId="43" fontId="2" fillId="0" borderId="0" applyFont="0" applyFill="0" applyBorder="0" applyAlignment="0" applyProtection="0"/>
    <xf numFmtId="0" fontId="72" fillId="0" borderId="140"/>
    <xf numFmtId="0" fontId="72" fillId="0" borderId="128"/>
    <xf numFmtId="0" fontId="72" fillId="0" borderId="128"/>
    <xf numFmtId="0" fontId="77" fillId="0" borderId="140"/>
    <xf numFmtId="0" fontId="77" fillId="23" borderId="140"/>
    <xf numFmtId="0" fontId="77" fillId="0" borderId="128"/>
    <xf numFmtId="0" fontId="72" fillId="0" borderId="118"/>
    <xf numFmtId="0" fontId="72" fillId="0" borderId="118"/>
    <xf numFmtId="0" fontId="72" fillId="0" borderId="118"/>
    <xf numFmtId="0" fontId="72" fillId="0" borderId="118"/>
    <xf numFmtId="0" fontId="77" fillId="23" borderId="128"/>
    <xf numFmtId="0" fontId="77" fillId="0" borderId="118"/>
    <xf numFmtId="0" fontId="77" fillId="0" borderId="118"/>
    <xf numFmtId="0" fontId="77" fillId="23" borderId="118"/>
    <xf numFmtId="0" fontId="77" fillId="23" borderId="118"/>
    <xf numFmtId="0" fontId="31" fillId="7" borderId="136" applyNumberFormat="0" applyAlignment="0" applyProtection="0"/>
    <xf numFmtId="0" fontId="31" fillId="7" borderId="136" applyNumberFormat="0" applyAlignment="0" applyProtection="0"/>
    <xf numFmtId="0" fontId="31" fillId="7" borderId="136" applyNumberFormat="0" applyAlignment="0" applyProtection="0"/>
    <xf numFmtId="0" fontId="31" fillId="7" borderId="136" applyNumberFormat="0" applyAlignment="0" applyProtection="0"/>
    <xf numFmtId="0" fontId="31" fillId="7" borderId="136" applyNumberFormat="0" applyAlignment="0" applyProtection="0"/>
    <xf numFmtId="0" fontId="31" fillId="7" borderId="136" applyNumberFormat="0" applyAlignment="0" applyProtection="0"/>
    <xf numFmtId="0" fontId="31" fillId="7" borderId="136" applyNumberFormat="0" applyAlignment="0" applyProtection="0"/>
    <xf numFmtId="0" fontId="31" fillId="7" borderId="136" applyNumberFormat="0" applyAlignment="0" applyProtection="0"/>
    <xf numFmtId="0" fontId="31" fillId="7" borderId="136" applyNumberFormat="0" applyAlignment="0" applyProtection="0"/>
    <xf numFmtId="0" fontId="31" fillId="7" borderId="124" applyNumberFormat="0" applyAlignment="0" applyProtection="0"/>
    <xf numFmtId="0" fontId="31" fillId="7" borderId="124" applyNumberFormat="0" applyAlignment="0" applyProtection="0"/>
    <xf numFmtId="0" fontId="31" fillId="7" borderId="124" applyNumberFormat="0" applyAlignment="0" applyProtection="0"/>
    <xf numFmtId="0" fontId="31" fillId="7" borderId="124" applyNumberFormat="0" applyAlignment="0" applyProtection="0"/>
    <xf numFmtId="0" fontId="31" fillId="7" borderId="124" applyNumberFormat="0" applyAlignment="0" applyProtection="0"/>
    <xf numFmtId="0" fontId="31" fillId="7" borderId="124" applyNumberFormat="0" applyAlignment="0" applyProtection="0"/>
    <xf numFmtId="0" fontId="31" fillId="7" borderId="124" applyNumberFormat="0" applyAlignment="0" applyProtection="0"/>
    <xf numFmtId="0" fontId="31" fillId="7" borderId="124" applyNumberFormat="0" applyAlignment="0" applyProtection="0"/>
    <xf numFmtId="0" fontId="31" fillId="7" borderId="124" applyNumberFormat="0" applyAlignment="0" applyProtection="0"/>
    <xf numFmtId="0" fontId="31" fillId="7" borderId="124" applyNumberFormat="0" applyAlignment="0" applyProtection="0"/>
    <xf numFmtId="0" fontId="31" fillId="7" borderId="124" applyNumberFormat="0" applyAlignment="0" applyProtection="0"/>
    <xf numFmtId="0" fontId="31" fillId="7" borderId="124" applyNumberFormat="0" applyAlignment="0" applyProtection="0"/>
    <xf numFmtId="0" fontId="31" fillId="7" borderId="124" applyNumberFormat="0" applyAlignment="0" applyProtection="0"/>
    <xf numFmtId="0" fontId="31" fillId="7" borderId="124" applyNumberFormat="0" applyAlignment="0" applyProtection="0"/>
    <xf numFmtId="0" fontId="31" fillId="7" borderId="124" applyNumberFormat="0" applyAlignment="0" applyProtection="0"/>
    <xf numFmtId="0" fontId="31" fillId="7" borderId="124" applyNumberFormat="0" applyAlignment="0" applyProtection="0"/>
    <xf numFmtId="0" fontId="31" fillId="7" borderId="124" applyNumberFormat="0" applyAlignment="0" applyProtection="0"/>
    <xf numFmtId="0" fontId="31" fillId="7" borderId="124" applyNumberFormat="0" applyAlignment="0" applyProtection="0"/>
    <xf numFmtId="0" fontId="31" fillId="7" borderId="124" applyNumberFormat="0" applyAlignment="0" applyProtection="0"/>
    <xf numFmtId="0" fontId="31" fillId="7" borderId="124" applyNumberFormat="0" applyAlignment="0" applyProtection="0"/>
    <xf numFmtId="0" fontId="31" fillId="7" borderId="124" applyNumberFormat="0" applyAlignment="0" applyProtection="0"/>
    <xf numFmtId="0" fontId="31" fillId="7" borderId="136" applyNumberFormat="0" applyAlignment="0" applyProtection="0"/>
    <xf numFmtId="0" fontId="31" fillId="7" borderId="136" applyNumberFormat="0" applyAlignment="0" applyProtection="0"/>
    <xf numFmtId="0" fontId="31" fillId="7" borderId="136" applyNumberFormat="0" applyAlignment="0" applyProtection="0"/>
    <xf numFmtId="0" fontId="31" fillId="7" borderId="136" applyNumberFormat="0" applyAlignment="0" applyProtection="0"/>
    <xf numFmtId="0" fontId="31" fillId="7" borderId="136" applyNumberFormat="0" applyAlignment="0" applyProtection="0"/>
    <xf numFmtId="0" fontId="31" fillId="7" borderId="136" applyNumberFormat="0" applyAlignment="0" applyProtection="0"/>
    <xf numFmtId="0" fontId="31" fillId="7" borderId="136" applyNumberFormat="0" applyAlignment="0" applyProtection="0"/>
    <xf numFmtId="0" fontId="31" fillId="7" borderId="136" applyNumberFormat="0" applyAlignment="0" applyProtection="0"/>
    <xf numFmtId="0" fontId="31" fillId="7" borderId="136" applyNumberFormat="0" applyAlignment="0" applyProtection="0"/>
    <xf numFmtId="0" fontId="31" fillId="7" borderId="136" applyNumberFormat="0" applyAlignment="0" applyProtection="0"/>
    <xf numFmtId="0" fontId="31" fillId="7" borderId="136" applyNumberFormat="0" applyAlignment="0" applyProtection="0"/>
    <xf numFmtId="0" fontId="24" fillId="20" borderId="130" applyNumberFormat="0" applyAlignment="0" applyProtection="0"/>
    <xf numFmtId="0" fontId="24" fillId="20" borderId="130" applyNumberFormat="0" applyAlignment="0" applyProtection="0"/>
    <xf numFmtId="0" fontId="24" fillId="20" borderId="130" applyNumberFormat="0" applyAlignment="0" applyProtection="0"/>
    <xf numFmtId="0" fontId="24" fillId="20" borderId="130" applyNumberFormat="0" applyAlignment="0" applyProtection="0"/>
    <xf numFmtId="0" fontId="24" fillId="20" borderId="130" applyNumberFormat="0" applyAlignment="0" applyProtection="0"/>
    <xf numFmtId="0" fontId="24" fillId="20" borderId="130" applyNumberFormat="0" applyAlignment="0" applyProtection="0"/>
    <xf numFmtId="0" fontId="24" fillId="20" borderId="130" applyNumberFormat="0" applyAlignment="0" applyProtection="0"/>
    <xf numFmtId="0" fontId="24" fillId="20" borderId="130" applyNumberFormat="0" applyAlignment="0" applyProtection="0"/>
    <xf numFmtId="0" fontId="24" fillId="20" borderId="130" applyNumberFormat="0" applyAlignment="0" applyProtection="0"/>
    <xf numFmtId="0" fontId="24" fillId="20" borderId="130" applyNumberFormat="0" applyAlignment="0" applyProtection="0"/>
    <xf numFmtId="0" fontId="24" fillId="20" borderId="130" applyNumberFormat="0" applyAlignment="0" applyProtection="0"/>
    <xf numFmtId="0" fontId="24" fillId="20" borderId="130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24" fillId="20" borderId="130" applyNumberFormat="0" applyAlignment="0" applyProtection="0"/>
    <xf numFmtId="0" fontId="24" fillId="20" borderId="130" applyNumberFormat="0" applyAlignment="0" applyProtection="0"/>
    <xf numFmtId="0" fontId="24" fillId="20" borderId="130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0" fillId="27" borderId="137" applyNumberFormat="0" applyFont="0" applyAlignment="0" applyProtection="0"/>
    <xf numFmtId="194" fontId="41" fillId="28" borderId="137" applyAlignment="0" applyProtection="0"/>
    <xf numFmtId="194" fontId="41" fillId="28" borderId="137" applyAlignment="0" applyProtection="0"/>
    <xf numFmtId="194" fontId="41" fillId="28" borderId="137" applyAlignment="0" applyProtection="0"/>
    <xf numFmtId="0" fontId="20" fillId="27" borderId="137" applyNumberFormat="0" applyFont="0" applyAlignment="0" applyProtection="0"/>
    <xf numFmtId="0" fontId="20" fillId="27" borderId="137" applyNumberFormat="0" applyFont="0" applyAlignment="0" applyProtection="0"/>
    <xf numFmtId="194" fontId="41" fillId="28" borderId="137" applyAlignment="0" applyProtection="0"/>
    <xf numFmtId="0" fontId="20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20" fillId="27" borderId="125" applyNumberFormat="0" applyFont="0" applyAlignment="0" applyProtection="0"/>
    <xf numFmtId="0" fontId="20" fillId="27" borderId="125" applyNumberFormat="0" applyFont="0" applyAlignment="0" applyProtection="0"/>
    <xf numFmtId="194" fontId="41" fillId="28" borderId="125" applyAlignment="0" applyProtection="0"/>
    <xf numFmtId="0" fontId="20" fillId="27" borderId="125" applyNumberFormat="0" applyFont="0" applyAlignment="0" applyProtection="0"/>
    <xf numFmtId="194" fontId="41" fillId="28" borderId="125" applyAlignment="0" applyProtection="0"/>
    <xf numFmtId="0" fontId="20" fillId="27" borderId="125" applyNumberFormat="0" applyFont="0" applyAlignment="0" applyProtection="0"/>
    <xf numFmtId="194" fontId="41" fillId="28" borderId="125" applyAlignment="0" applyProtection="0"/>
    <xf numFmtId="0" fontId="20" fillId="27" borderId="125" applyNumberFormat="0" applyFont="0" applyAlignment="0" applyProtection="0"/>
    <xf numFmtId="194" fontId="41" fillId="28" borderId="125" applyAlignment="0" applyProtection="0"/>
    <xf numFmtId="0" fontId="20" fillId="27" borderId="125" applyNumberFormat="0" applyFont="0" applyAlignment="0" applyProtection="0"/>
    <xf numFmtId="194" fontId="41" fillId="28" borderId="125" applyAlignment="0" applyProtection="0"/>
    <xf numFmtId="0" fontId="14" fillId="27" borderId="125" applyNumberFormat="0" applyFont="0" applyAlignment="0" applyProtection="0"/>
    <xf numFmtId="194" fontId="41" fillId="28" borderId="125" applyAlignment="0" applyProtection="0"/>
    <xf numFmtId="0" fontId="14" fillId="27" borderId="125" applyNumberFormat="0" applyFont="0" applyAlignment="0" applyProtection="0"/>
    <xf numFmtId="194" fontId="41" fillId="28" borderId="125" applyAlignment="0" applyProtection="0"/>
    <xf numFmtId="0" fontId="14" fillId="27" borderId="125" applyNumberFormat="0" applyFont="0" applyAlignment="0" applyProtection="0"/>
    <xf numFmtId="194" fontId="41" fillId="28" borderId="125" applyAlignment="0" applyProtection="0"/>
    <xf numFmtId="0" fontId="20" fillId="27" borderId="125" applyNumberFormat="0" applyFont="0" applyAlignment="0" applyProtection="0"/>
    <xf numFmtId="0" fontId="20" fillId="27" borderId="125" applyNumberFormat="0" applyFont="0" applyAlignment="0" applyProtection="0"/>
    <xf numFmtId="0" fontId="20" fillId="27" borderId="125" applyNumberFormat="0" applyFont="0" applyAlignment="0" applyProtection="0"/>
    <xf numFmtId="0" fontId="14" fillId="27" borderId="125" applyNumberFormat="0" applyFont="0" applyAlignment="0" applyProtection="0"/>
    <xf numFmtId="194" fontId="41" fillId="28" borderId="125" applyAlignment="0" applyProtection="0"/>
    <xf numFmtId="0" fontId="14" fillId="27" borderId="125" applyNumberFormat="0" applyFont="0" applyAlignment="0" applyProtection="0"/>
    <xf numFmtId="194" fontId="41" fillId="28" borderId="125" applyAlignment="0" applyProtection="0"/>
    <xf numFmtId="0" fontId="14" fillId="27" borderId="125" applyNumberFormat="0" applyFont="0" applyAlignment="0" applyProtection="0"/>
    <xf numFmtId="194" fontId="41" fillId="28" borderId="125" applyAlignment="0" applyProtection="0"/>
    <xf numFmtId="0" fontId="14" fillId="27" borderId="125" applyNumberFormat="0" applyFont="0" applyAlignment="0" applyProtection="0"/>
    <xf numFmtId="194" fontId="41" fillId="28" borderId="125" applyAlignment="0" applyProtection="0"/>
    <xf numFmtId="0" fontId="14" fillId="27" borderId="125" applyNumberFormat="0" applyFont="0" applyAlignment="0" applyProtection="0"/>
    <xf numFmtId="194" fontId="41" fillId="28" borderId="125" applyAlignment="0" applyProtection="0"/>
    <xf numFmtId="194" fontId="41" fillId="28" borderId="125" applyAlignment="0" applyProtection="0"/>
    <xf numFmtId="194" fontId="41" fillId="28" borderId="125" applyAlignment="0" applyProtection="0"/>
    <xf numFmtId="0" fontId="14" fillId="27" borderId="125" applyNumberFormat="0" applyFont="0" applyAlignment="0" applyProtection="0"/>
    <xf numFmtId="194" fontId="41" fillId="28" borderId="125" applyAlignment="0" applyProtection="0"/>
    <xf numFmtId="0" fontId="14" fillId="27" borderId="125" applyNumberFormat="0" applyFont="0" applyAlignment="0" applyProtection="0"/>
    <xf numFmtId="194" fontId="41" fillId="28" borderId="125" applyAlignment="0" applyProtection="0"/>
    <xf numFmtId="0" fontId="20" fillId="27" borderId="125" applyNumberFormat="0" applyFont="0" applyAlignment="0" applyProtection="0"/>
    <xf numFmtId="194" fontId="41" fillId="28" borderId="125" applyAlignment="0" applyProtection="0"/>
    <xf numFmtId="0" fontId="14" fillId="27" borderId="125" applyNumberFormat="0" applyFont="0" applyAlignment="0" applyProtection="0"/>
    <xf numFmtId="194" fontId="41" fillId="28" borderId="125" applyAlignment="0" applyProtection="0"/>
    <xf numFmtId="0" fontId="14" fillId="27" borderId="125" applyNumberFormat="0" applyFont="0" applyAlignment="0" applyProtection="0"/>
    <xf numFmtId="194" fontId="41" fillId="28" borderId="125" applyAlignment="0" applyProtection="0"/>
    <xf numFmtId="194" fontId="41" fillId="28" borderId="125" applyAlignment="0" applyProtection="0"/>
    <xf numFmtId="0" fontId="14" fillId="27" borderId="125" applyNumberFormat="0" applyFont="0" applyAlignment="0" applyProtection="0"/>
    <xf numFmtId="194" fontId="41" fillId="28" borderId="125" applyAlignment="0" applyProtection="0"/>
    <xf numFmtId="0" fontId="14" fillId="27" borderId="125" applyNumberFormat="0" applyFont="0" applyAlignment="0" applyProtection="0"/>
    <xf numFmtId="194" fontId="41" fillId="28" borderId="125" applyAlignment="0" applyProtection="0"/>
    <xf numFmtId="0" fontId="14" fillId="27" borderId="125" applyNumberFormat="0" applyFont="0" applyAlignment="0" applyProtection="0"/>
    <xf numFmtId="194" fontId="41" fillId="28" borderId="125" applyAlignment="0" applyProtection="0"/>
    <xf numFmtId="0" fontId="14" fillId="27" borderId="125" applyNumberFormat="0" applyFont="0" applyAlignment="0" applyProtection="0"/>
    <xf numFmtId="194" fontId="41" fillId="28" borderId="125" applyAlignment="0" applyProtection="0"/>
    <xf numFmtId="194" fontId="41" fillId="28" borderId="125" applyAlignment="0" applyProtection="0"/>
    <xf numFmtId="0" fontId="14" fillId="27" borderId="125" applyNumberFormat="0" applyFont="0" applyAlignment="0" applyProtection="0"/>
    <xf numFmtId="0" fontId="20" fillId="27" borderId="125" applyNumberFormat="0" applyFont="0" applyAlignment="0" applyProtection="0"/>
    <xf numFmtId="194" fontId="41" fillId="28" borderId="125" applyAlignment="0" applyProtection="0"/>
    <xf numFmtId="0" fontId="14" fillId="27" borderId="125" applyNumberFormat="0" applyFont="0" applyAlignment="0" applyProtection="0"/>
    <xf numFmtId="194" fontId="41" fillId="28" borderId="125" applyAlignment="0" applyProtection="0"/>
    <xf numFmtId="0" fontId="14" fillId="27" borderId="125" applyNumberFormat="0" applyFont="0" applyAlignment="0" applyProtection="0"/>
    <xf numFmtId="0" fontId="14" fillId="27" borderId="125" applyNumberFormat="0" applyFont="0" applyAlignment="0" applyProtection="0"/>
    <xf numFmtId="194" fontId="41" fillId="28" borderId="125" applyAlignment="0" applyProtection="0"/>
    <xf numFmtId="194" fontId="41" fillId="28" borderId="125" applyAlignment="0" applyProtection="0"/>
    <xf numFmtId="0" fontId="14" fillId="27" borderId="125" applyNumberFormat="0" applyFont="0" applyAlignment="0" applyProtection="0"/>
    <xf numFmtId="194" fontId="41" fillId="28" borderId="125" applyAlignment="0" applyProtection="0"/>
    <xf numFmtId="0" fontId="14" fillId="27" borderId="125" applyNumberFormat="0" applyFont="0" applyAlignment="0" applyProtection="0"/>
    <xf numFmtId="0" fontId="31" fillId="7" borderId="117" applyNumberFormat="0" applyAlignment="0" applyProtection="0"/>
    <xf numFmtId="0" fontId="31" fillId="7" borderId="124" applyNumberFormat="0" applyAlignment="0" applyProtection="0"/>
    <xf numFmtId="0" fontId="24" fillId="20" borderId="117" applyNumberFormat="0" applyAlignment="0" applyProtection="0"/>
    <xf numFmtId="0" fontId="24" fillId="20" borderId="117" applyNumberFormat="0" applyAlignment="0" applyProtection="0"/>
    <xf numFmtId="0" fontId="31" fillId="7" borderId="136" applyNumberFormat="0" applyAlignment="0" applyProtection="0"/>
    <xf numFmtId="0" fontId="86" fillId="0" borderId="115"/>
    <xf numFmtId="0" fontId="87" fillId="0" borderId="116"/>
    <xf numFmtId="0" fontId="31" fillId="7" borderId="124" applyNumberFormat="0" applyAlignment="0" applyProtection="0"/>
    <xf numFmtId="0" fontId="24" fillId="20" borderId="117" applyNumberFormat="0" applyAlignment="0" applyProtection="0"/>
    <xf numFmtId="0" fontId="24" fillId="20" borderId="117" applyNumberFormat="0" applyAlignment="0" applyProtection="0"/>
    <xf numFmtId="0" fontId="24" fillId="20" borderId="117" applyNumberFormat="0" applyAlignment="0" applyProtection="0"/>
    <xf numFmtId="0" fontId="24" fillId="20" borderId="117" applyNumberFormat="0" applyAlignment="0" applyProtection="0"/>
    <xf numFmtId="0" fontId="31" fillId="7" borderId="130" applyNumberFormat="0" applyAlignment="0" applyProtection="0"/>
    <xf numFmtId="0" fontId="31" fillId="7" borderId="107" applyNumberFormat="0" applyAlignment="0" applyProtection="0"/>
    <xf numFmtId="0" fontId="31" fillId="7" borderId="117" applyNumberFormat="0" applyAlignment="0" applyProtection="0"/>
    <xf numFmtId="0" fontId="20" fillId="27" borderId="137" applyNumberFormat="0" applyFont="0" applyAlignment="0" applyProtection="0"/>
    <xf numFmtId="0" fontId="14" fillId="27" borderId="125" applyNumberFormat="0" applyFont="0" applyAlignment="0" applyProtection="0"/>
    <xf numFmtId="194" fontId="41" fillId="28" borderId="125" applyAlignment="0" applyProtection="0"/>
    <xf numFmtId="0" fontId="14" fillId="27" borderId="125" applyNumberFormat="0" applyFont="0" applyAlignment="0" applyProtection="0"/>
    <xf numFmtId="194" fontId="41" fillId="28" borderId="125" applyAlignment="0" applyProtection="0"/>
    <xf numFmtId="0" fontId="20" fillId="0" borderId="0"/>
    <xf numFmtId="194" fontId="41" fillId="28" borderId="125" applyAlignment="0" applyProtection="0"/>
    <xf numFmtId="0" fontId="20" fillId="0" borderId="0"/>
    <xf numFmtId="0" fontId="31" fillId="7" borderId="136" applyNumberFormat="0" applyAlignment="0" applyProtection="0"/>
    <xf numFmtId="0" fontId="31" fillId="7" borderId="136" applyNumberFormat="0" applyAlignment="0" applyProtection="0"/>
    <xf numFmtId="194" fontId="41" fillId="28" borderId="125" applyAlignment="0" applyProtection="0"/>
    <xf numFmtId="0" fontId="14" fillId="27" borderId="125" applyNumberFormat="0" applyFont="0" applyAlignment="0" applyProtection="0"/>
    <xf numFmtId="194" fontId="41" fillId="28" borderId="125" applyAlignment="0" applyProtection="0"/>
    <xf numFmtId="0" fontId="14" fillId="27" borderId="125" applyNumberFormat="0" applyFont="0" applyAlignment="0" applyProtection="0"/>
    <xf numFmtId="194" fontId="41" fillId="28" borderId="125" applyAlignment="0" applyProtection="0"/>
    <xf numFmtId="0" fontId="14" fillId="27" borderId="125" applyNumberFormat="0" applyFont="0" applyAlignment="0" applyProtection="0"/>
    <xf numFmtId="194" fontId="41" fillId="28" borderId="125" applyAlignment="0" applyProtection="0"/>
    <xf numFmtId="194" fontId="41" fillId="28" borderId="125" applyAlignment="0" applyProtection="0"/>
    <xf numFmtId="0" fontId="20" fillId="27" borderId="125" applyNumberFormat="0" applyFont="0" applyAlignment="0" applyProtection="0"/>
    <xf numFmtId="194" fontId="41" fillId="28" borderId="125" applyAlignment="0" applyProtection="0"/>
    <xf numFmtId="0" fontId="14" fillId="27" borderId="125" applyNumberFormat="0" applyFont="0" applyAlignment="0" applyProtection="0"/>
    <xf numFmtId="194" fontId="41" fillId="28" borderId="125" applyAlignment="0" applyProtection="0"/>
    <xf numFmtId="0" fontId="14" fillId="27" borderId="125" applyNumberFormat="0" applyFont="0" applyAlignment="0" applyProtection="0"/>
    <xf numFmtId="194" fontId="41" fillId="28" borderId="125" applyAlignment="0" applyProtection="0"/>
    <xf numFmtId="0" fontId="14" fillId="27" borderId="125" applyNumberFormat="0" applyFont="0" applyAlignment="0" applyProtection="0"/>
    <xf numFmtId="194" fontId="41" fillId="28" borderId="125" applyAlignment="0" applyProtection="0"/>
    <xf numFmtId="0" fontId="14" fillId="27" borderId="125" applyNumberFormat="0" applyFont="0" applyAlignment="0" applyProtection="0"/>
    <xf numFmtId="194" fontId="41" fillId="28" borderId="125" applyAlignment="0" applyProtection="0"/>
    <xf numFmtId="194" fontId="41" fillId="28" borderId="125" applyAlignment="0" applyProtection="0"/>
    <xf numFmtId="0" fontId="14" fillId="27" borderId="125" applyNumberFormat="0" applyFont="0" applyAlignment="0" applyProtection="0"/>
    <xf numFmtId="194" fontId="41" fillId="28" borderId="125" applyAlignment="0" applyProtection="0"/>
    <xf numFmtId="0" fontId="14" fillId="27" borderId="125" applyNumberFormat="0" applyFont="0" applyAlignment="0" applyProtection="0"/>
    <xf numFmtId="194" fontId="41" fillId="28" borderId="125" applyAlignment="0" applyProtection="0"/>
    <xf numFmtId="0" fontId="14" fillId="27" borderId="125" applyNumberFormat="0" applyFont="0" applyAlignment="0" applyProtection="0"/>
    <xf numFmtId="194" fontId="41" fillId="28" borderId="125" applyAlignment="0" applyProtection="0"/>
    <xf numFmtId="0" fontId="14" fillId="27" borderId="125" applyNumberFormat="0" applyFont="0" applyAlignment="0" applyProtection="0"/>
    <xf numFmtId="194" fontId="41" fillId="28" borderId="125" applyAlignment="0" applyProtection="0"/>
    <xf numFmtId="0" fontId="14" fillId="27" borderId="125" applyNumberFormat="0" applyFont="0" applyAlignment="0" applyProtection="0"/>
    <xf numFmtId="194" fontId="41" fillId="28" borderId="125" applyAlignment="0" applyProtection="0"/>
    <xf numFmtId="194" fontId="41" fillId="28" borderId="125" applyAlignment="0" applyProtection="0"/>
    <xf numFmtId="0" fontId="14" fillId="27" borderId="125" applyNumberFormat="0" applyFont="0" applyAlignment="0" applyProtection="0"/>
    <xf numFmtId="194" fontId="41" fillId="28" borderId="125" applyAlignment="0" applyProtection="0"/>
    <xf numFmtId="0" fontId="14" fillId="27" borderId="125" applyNumberFormat="0" applyFont="0" applyAlignment="0" applyProtection="0"/>
    <xf numFmtId="194" fontId="41" fillId="28" borderId="125" applyAlignment="0" applyProtection="0"/>
    <xf numFmtId="0" fontId="2" fillId="0" borderId="0"/>
    <xf numFmtId="0" fontId="14" fillId="27" borderId="125" applyNumberFormat="0" applyFont="0" applyAlignment="0" applyProtection="0"/>
    <xf numFmtId="194" fontId="41" fillId="28" borderId="125" applyAlignment="0" applyProtection="0"/>
    <xf numFmtId="0" fontId="14" fillId="27" borderId="125" applyNumberFormat="0" applyFont="0" applyAlignment="0" applyProtection="0"/>
    <xf numFmtId="194" fontId="41" fillId="28" borderId="125" applyAlignment="0" applyProtection="0"/>
    <xf numFmtId="0" fontId="14" fillId="27" borderId="125" applyNumberFormat="0" applyFont="0" applyAlignment="0" applyProtection="0"/>
    <xf numFmtId="194" fontId="41" fillId="28" borderId="125" applyAlignment="0" applyProtection="0"/>
    <xf numFmtId="194" fontId="41" fillId="28" borderId="125" applyAlignment="0" applyProtection="0"/>
    <xf numFmtId="0" fontId="14" fillId="27" borderId="125" applyNumberFormat="0" applyFont="0" applyAlignment="0" applyProtection="0"/>
    <xf numFmtId="194" fontId="41" fillId="28" borderId="125" applyAlignment="0" applyProtection="0"/>
    <xf numFmtId="0" fontId="14" fillId="27" borderId="125" applyNumberFormat="0" applyFont="0" applyAlignment="0" applyProtection="0"/>
    <xf numFmtId="194" fontId="41" fillId="28" borderId="125" applyAlignment="0" applyProtection="0"/>
    <xf numFmtId="0" fontId="14" fillId="27" borderId="125" applyNumberFormat="0" applyFont="0" applyAlignment="0" applyProtection="0"/>
    <xf numFmtId="194" fontId="41" fillId="28" borderId="125" applyAlignment="0" applyProtection="0"/>
    <xf numFmtId="0" fontId="14" fillId="27" borderId="125" applyNumberFormat="0" applyFont="0" applyAlignment="0" applyProtection="0"/>
    <xf numFmtId="194" fontId="41" fillId="28" borderId="125" applyAlignment="0" applyProtection="0"/>
    <xf numFmtId="0" fontId="20" fillId="27" borderId="125" applyNumberFormat="0" applyFont="0" applyAlignment="0" applyProtection="0"/>
    <xf numFmtId="194" fontId="41" fillId="28" borderId="125" applyAlignment="0" applyProtection="0"/>
    <xf numFmtId="194" fontId="41" fillId="28" borderId="125" applyAlignment="0" applyProtection="0"/>
    <xf numFmtId="0" fontId="14" fillId="27" borderId="125" applyNumberFormat="0" applyFont="0" applyAlignment="0" applyProtection="0"/>
    <xf numFmtId="194" fontId="41" fillId="28" borderId="125" applyAlignment="0" applyProtection="0"/>
    <xf numFmtId="0" fontId="14" fillId="27" borderId="125" applyNumberFormat="0" applyFont="0" applyAlignment="0" applyProtection="0"/>
    <xf numFmtId="194" fontId="41" fillId="28" borderId="125" applyAlignment="0" applyProtection="0"/>
    <xf numFmtId="0" fontId="14" fillId="27" borderId="125" applyNumberFormat="0" applyFont="0" applyAlignment="0" applyProtection="0"/>
    <xf numFmtId="194" fontId="41" fillId="28" borderId="125" applyAlignment="0" applyProtection="0"/>
    <xf numFmtId="0" fontId="14" fillId="27" borderId="125" applyNumberFormat="0" applyFont="0" applyAlignment="0" applyProtection="0"/>
    <xf numFmtId="194" fontId="41" fillId="28" borderId="125" applyAlignment="0" applyProtection="0"/>
    <xf numFmtId="0" fontId="14" fillId="27" borderId="125" applyNumberFormat="0" applyFont="0" applyAlignment="0" applyProtection="0"/>
    <xf numFmtId="194" fontId="41" fillId="28" borderId="125" applyAlignment="0" applyProtection="0"/>
    <xf numFmtId="194" fontId="41" fillId="28" borderId="125" applyAlignment="0" applyProtection="0"/>
    <xf numFmtId="0" fontId="14" fillId="27" borderId="125" applyNumberFormat="0" applyFont="0" applyAlignment="0" applyProtection="0"/>
    <xf numFmtId="194" fontId="41" fillId="28" borderId="125" applyAlignment="0" applyProtection="0"/>
    <xf numFmtId="0" fontId="14" fillId="27" borderId="125" applyNumberFormat="0" applyFont="0" applyAlignment="0" applyProtection="0"/>
    <xf numFmtId="194" fontId="41" fillId="28" borderId="125" applyAlignment="0" applyProtection="0"/>
    <xf numFmtId="0" fontId="20" fillId="27" borderId="125" applyNumberFormat="0" applyFont="0" applyAlignment="0" applyProtection="0"/>
    <xf numFmtId="194" fontId="41" fillId="28" borderId="125" applyAlignment="0" applyProtection="0"/>
    <xf numFmtId="0" fontId="20" fillId="27" borderId="125" applyNumberFormat="0" applyFont="0" applyAlignment="0" applyProtection="0"/>
    <xf numFmtId="194" fontId="41" fillId="28" borderId="125" applyAlignment="0" applyProtection="0"/>
    <xf numFmtId="0" fontId="35" fillId="20" borderId="126" applyNumberFormat="0" applyAlignment="0" applyProtection="0"/>
    <xf numFmtId="0" fontId="35" fillId="20" borderId="126" applyNumberFormat="0" applyAlignment="0" applyProtection="0"/>
    <xf numFmtId="0" fontId="35" fillId="20" borderId="126" applyNumberFormat="0" applyAlignment="0" applyProtection="0"/>
    <xf numFmtId="0" fontId="35" fillId="20" borderId="126" applyNumberFormat="0" applyAlignment="0" applyProtection="0"/>
    <xf numFmtId="0" fontId="35" fillId="20" borderId="126" applyNumberFormat="0" applyAlignment="0" applyProtection="0"/>
    <xf numFmtId="0" fontId="35" fillId="20" borderId="126" applyNumberFormat="0" applyAlignment="0" applyProtection="0"/>
    <xf numFmtId="0" fontId="35" fillId="20" borderId="126" applyNumberFormat="0" applyAlignment="0" applyProtection="0"/>
    <xf numFmtId="0" fontId="35" fillId="20" borderId="126" applyNumberFormat="0" applyAlignment="0" applyProtection="0"/>
    <xf numFmtId="0" fontId="35" fillId="20" borderId="126" applyNumberFormat="0" applyAlignment="0" applyProtection="0"/>
    <xf numFmtId="0" fontId="35" fillId="20" borderId="126" applyNumberFormat="0" applyAlignment="0" applyProtection="0"/>
    <xf numFmtId="0" fontId="35" fillId="20" borderId="126" applyNumberFormat="0" applyAlignment="0" applyProtection="0"/>
    <xf numFmtId="0" fontId="35" fillId="20" borderId="126" applyNumberFormat="0" applyAlignment="0" applyProtection="0"/>
    <xf numFmtId="0" fontId="35" fillId="20" borderId="126" applyNumberFormat="0" applyAlignment="0" applyProtection="0"/>
    <xf numFmtId="0" fontId="35" fillId="20" borderId="126" applyNumberFormat="0" applyAlignment="0" applyProtection="0"/>
    <xf numFmtId="0" fontId="35" fillId="20" borderId="126" applyNumberFormat="0" applyAlignment="0" applyProtection="0"/>
    <xf numFmtId="0" fontId="35" fillId="20" borderId="126" applyNumberForma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0" fontId="20" fillId="27" borderId="137" applyNumberFormat="0" applyFont="0" applyAlignment="0" applyProtection="0"/>
    <xf numFmtId="0" fontId="20" fillId="27" borderId="137" applyNumberFormat="0" applyFont="0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2" fillId="0" borderId="0"/>
    <xf numFmtId="0" fontId="14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194" fontId="41" fillId="28" borderId="137" applyAlignment="0" applyProtection="0"/>
    <xf numFmtId="0" fontId="35" fillId="20" borderId="132" applyNumberFormat="0" applyAlignment="0" applyProtection="0"/>
    <xf numFmtId="0" fontId="20" fillId="27" borderId="131" applyNumberFormat="0" applyFont="0" applyAlignment="0" applyProtection="0"/>
    <xf numFmtId="0" fontId="86" fillId="0" borderId="129"/>
    <xf numFmtId="0" fontId="2" fillId="0" borderId="0"/>
    <xf numFmtId="0" fontId="24" fillId="20" borderId="130" applyNumberFormat="0" applyAlignment="0" applyProtection="0"/>
    <xf numFmtId="0" fontId="37" fillId="0" borderId="127" applyNumberFormat="0" applyFill="0" applyAlignment="0" applyProtection="0"/>
    <xf numFmtId="0" fontId="37" fillId="0" borderId="127" applyNumberFormat="0" applyFill="0" applyAlignment="0" applyProtection="0"/>
    <xf numFmtId="0" fontId="37" fillId="0" borderId="127" applyNumberFormat="0" applyFill="0" applyAlignment="0" applyProtection="0"/>
    <xf numFmtId="0" fontId="37" fillId="0" borderId="127" applyNumberFormat="0" applyFill="0" applyAlignment="0" applyProtection="0"/>
    <xf numFmtId="0" fontId="20" fillId="27" borderId="119" applyNumberFormat="0" applyFont="0" applyAlignment="0" applyProtection="0"/>
    <xf numFmtId="0" fontId="20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20" fillId="27" borderId="119" applyNumberFormat="0" applyFont="0" applyAlignment="0" applyProtection="0"/>
    <xf numFmtId="0" fontId="20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20" fillId="27" borderId="119" applyNumberFormat="0" applyFont="0" applyAlignment="0" applyProtection="0"/>
    <xf numFmtId="0" fontId="20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20" fillId="27" borderId="119" applyNumberFormat="0" applyFont="0" applyAlignment="0" applyProtection="0"/>
    <xf numFmtId="0" fontId="20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20" fillId="27" borderId="119" applyNumberFormat="0" applyFont="0" applyAlignment="0" applyProtection="0"/>
    <xf numFmtId="0" fontId="20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20" fillId="27" borderId="119" applyNumberFormat="0" applyFont="0" applyAlignment="0" applyProtection="0"/>
    <xf numFmtId="0" fontId="20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20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20" fillId="27" borderId="119" applyNumberFormat="0" applyFont="0" applyAlignment="0" applyProtection="0"/>
    <xf numFmtId="0" fontId="20" fillId="27" borderId="119" applyNumberFormat="0" applyFont="0" applyAlignment="0" applyProtection="0"/>
    <xf numFmtId="0" fontId="20" fillId="27" borderId="119" applyNumberFormat="0" applyFont="0" applyAlignment="0" applyProtection="0"/>
    <xf numFmtId="0" fontId="20" fillId="27" borderId="119" applyNumberFormat="0" applyFont="0" applyAlignment="0" applyProtection="0"/>
    <xf numFmtId="0" fontId="20" fillId="27" borderId="119" applyNumberFormat="0" applyFont="0" applyAlignment="0" applyProtection="0"/>
    <xf numFmtId="0" fontId="20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20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20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20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20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20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20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20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20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20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20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14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14" fillId="27" borderId="119" applyNumberFormat="0" applyFont="0" applyAlignment="0" applyProtection="0"/>
    <xf numFmtId="0" fontId="20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20" fillId="27" borderId="119" applyNumberFormat="0" applyFont="0" applyAlignment="0" applyProtection="0"/>
    <xf numFmtId="0" fontId="20" fillId="27" borderId="119" applyNumberFormat="0" applyFont="0" applyAlignment="0" applyProtection="0"/>
    <xf numFmtId="194" fontId="41" fillId="28" borderId="119" applyAlignment="0" applyProtection="0"/>
    <xf numFmtId="194" fontId="41" fillId="28" borderId="119" applyAlignment="0" applyProtection="0"/>
    <xf numFmtId="0" fontId="20" fillId="27" borderId="119" applyNumberFormat="0" applyFont="0" applyAlignment="0" applyProtection="0"/>
    <xf numFmtId="0" fontId="35" fillId="20" borderId="120" applyNumberFormat="0" applyAlignment="0" applyProtection="0"/>
    <xf numFmtId="0" fontId="35" fillId="20" borderId="120" applyNumberFormat="0" applyAlignment="0" applyProtection="0"/>
    <xf numFmtId="0" fontId="35" fillId="20" borderId="120" applyNumberFormat="0" applyAlignment="0" applyProtection="0"/>
    <xf numFmtId="0" fontId="35" fillId="20" borderId="120" applyNumberFormat="0" applyAlignment="0" applyProtection="0"/>
    <xf numFmtId="0" fontId="35" fillId="20" borderId="120" applyNumberFormat="0" applyAlignment="0" applyProtection="0"/>
    <xf numFmtId="0" fontId="35" fillId="20" borderId="120" applyNumberFormat="0" applyAlignment="0" applyProtection="0"/>
    <xf numFmtId="0" fontId="35" fillId="20" borderId="120" applyNumberFormat="0" applyAlignment="0" applyProtection="0"/>
    <xf numFmtId="0" fontId="35" fillId="20" borderId="120" applyNumberFormat="0" applyAlignment="0" applyProtection="0"/>
    <xf numFmtId="0" fontId="35" fillId="20" borderId="120" applyNumberFormat="0" applyAlignment="0" applyProtection="0"/>
    <xf numFmtId="0" fontId="35" fillId="20" borderId="120" applyNumberFormat="0" applyAlignment="0" applyProtection="0"/>
    <xf numFmtId="0" fontId="35" fillId="20" borderId="120" applyNumberFormat="0" applyAlignment="0" applyProtection="0"/>
    <xf numFmtId="0" fontId="35" fillId="20" borderId="120" applyNumberFormat="0" applyAlignment="0" applyProtection="0"/>
    <xf numFmtId="0" fontId="35" fillId="20" borderId="120" applyNumberFormat="0" applyAlignment="0" applyProtection="0"/>
    <xf numFmtId="0" fontId="35" fillId="20" borderId="120" applyNumberFormat="0" applyAlignment="0" applyProtection="0"/>
    <xf numFmtId="0" fontId="35" fillId="20" borderId="120" applyNumberFormat="0" applyAlignment="0" applyProtection="0"/>
    <xf numFmtId="0" fontId="35" fillId="20" borderId="120" applyNumberFormat="0" applyAlignment="0" applyProtection="0"/>
    <xf numFmtId="0" fontId="35" fillId="20" borderId="120" applyNumberFormat="0" applyAlignment="0" applyProtection="0"/>
    <xf numFmtId="0" fontId="35" fillId="20" borderId="120" applyNumberFormat="0" applyAlignment="0" applyProtection="0"/>
    <xf numFmtId="0" fontId="35" fillId="20" borderId="120" applyNumberFormat="0" applyAlignment="0" applyProtection="0"/>
    <xf numFmtId="0" fontId="35" fillId="20" borderId="120" applyNumberFormat="0" applyAlignment="0" applyProtection="0"/>
    <xf numFmtId="0" fontId="35" fillId="20" borderId="120" applyNumberFormat="0" applyAlignment="0" applyProtection="0"/>
    <xf numFmtId="0" fontId="35" fillId="20" borderId="120" applyNumberFormat="0" applyAlignment="0" applyProtection="0"/>
    <xf numFmtId="0" fontId="35" fillId="20" borderId="120" applyNumberFormat="0" applyAlignment="0" applyProtection="0"/>
    <xf numFmtId="0" fontId="35" fillId="20" borderId="120" applyNumberFormat="0" applyAlignment="0" applyProtection="0"/>
    <xf numFmtId="0" fontId="35" fillId="20" borderId="120" applyNumberFormat="0" applyAlignment="0" applyProtection="0"/>
    <xf numFmtId="0" fontId="35" fillId="20" borderId="120" applyNumberFormat="0" applyAlignment="0" applyProtection="0"/>
    <xf numFmtId="0" fontId="35" fillId="20" borderId="120" applyNumberFormat="0" applyAlignment="0" applyProtection="0"/>
    <xf numFmtId="0" fontId="35" fillId="20" borderId="120" applyNumberFormat="0" applyAlignment="0" applyProtection="0"/>
    <xf numFmtId="0" fontId="35" fillId="20" borderId="120" applyNumberFormat="0" applyAlignment="0" applyProtection="0"/>
    <xf numFmtId="0" fontId="35" fillId="20" borderId="120" applyNumberFormat="0" applyAlignment="0" applyProtection="0"/>
    <xf numFmtId="0" fontId="35" fillId="20" borderId="120" applyNumberFormat="0" applyAlignment="0" applyProtection="0"/>
    <xf numFmtId="0" fontId="35" fillId="20" borderId="120" applyNumberFormat="0" applyAlignment="0" applyProtection="0"/>
    <xf numFmtId="0" fontId="35" fillId="20" borderId="120" applyNumberFormat="0" applyAlignment="0" applyProtection="0"/>
    <xf numFmtId="0" fontId="35" fillId="20" borderId="120" applyNumberFormat="0" applyAlignment="0" applyProtection="0"/>
    <xf numFmtId="0" fontId="35" fillId="20" borderId="120" applyNumberFormat="0" applyAlignment="0" applyProtection="0"/>
    <xf numFmtId="0" fontId="37" fillId="0" borderId="127" applyNumberFormat="0" applyFill="0" applyAlignment="0" applyProtection="0"/>
    <xf numFmtId="0" fontId="37" fillId="0" borderId="127" applyNumberFormat="0" applyFill="0" applyAlignment="0" applyProtection="0"/>
    <xf numFmtId="0" fontId="37" fillId="0" borderId="127" applyNumberFormat="0" applyFill="0" applyAlignment="0" applyProtection="0"/>
    <xf numFmtId="0" fontId="37" fillId="0" borderId="127" applyNumberFormat="0" applyFill="0" applyAlignment="0" applyProtection="0"/>
    <xf numFmtId="0" fontId="37" fillId="0" borderId="127" applyNumberFormat="0" applyFill="0" applyAlignment="0" applyProtection="0"/>
    <xf numFmtId="0" fontId="37" fillId="0" borderId="127" applyNumberFormat="0" applyFill="0" applyAlignment="0" applyProtection="0"/>
    <xf numFmtId="0" fontId="37" fillId="0" borderId="127" applyNumberFormat="0" applyFill="0" applyAlignment="0" applyProtection="0"/>
    <xf numFmtId="0" fontId="37" fillId="0" borderId="127" applyNumberFormat="0" applyFill="0" applyAlignment="0" applyProtection="0"/>
    <xf numFmtId="0" fontId="37" fillId="0" borderId="127" applyNumberFormat="0" applyFill="0" applyAlignment="0" applyProtection="0"/>
    <xf numFmtId="0" fontId="37" fillId="0" borderId="127" applyNumberFormat="0" applyFill="0" applyAlignment="0" applyProtection="0"/>
    <xf numFmtId="0" fontId="37" fillId="0" borderId="127" applyNumberFormat="0" applyFill="0" applyAlignment="0" applyProtection="0"/>
    <xf numFmtId="194" fontId="41" fillId="28" borderId="137" applyAlignment="0" applyProtection="0"/>
    <xf numFmtId="194" fontId="41" fillId="28" borderId="137" applyAlignment="0" applyProtection="0"/>
    <xf numFmtId="0" fontId="86" fillId="0" borderId="122"/>
    <xf numFmtId="0" fontId="86" fillId="0" borderId="122"/>
    <xf numFmtId="0" fontId="14" fillId="27" borderId="137" applyNumberFormat="0" applyFont="0" applyAlignment="0" applyProtection="0"/>
    <xf numFmtId="0" fontId="20" fillId="0" borderId="0"/>
    <xf numFmtId="0" fontId="20" fillId="27" borderId="131" applyNumberFormat="0" applyFont="0" applyAlignment="0" applyProtection="0"/>
    <xf numFmtId="0" fontId="31" fillId="7" borderId="124" applyNumberFormat="0" applyAlignment="0" applyProtection="0"/>
    <xf numFmtId="0" fontId="37" fillId="0" borderId="127" applyNumberFormat="0" applyFill="0" applyAlignment="0" applyProtection="0"/>
    <xf numFmtId="0" fontId="24" fillId="20" borderId="136" applyNumberFormat="0" applyAlignment="0" applyProtection="0"/>
    <xf numFmtId="0" fontId="31" fillId="7" borderId="107" applyNumberFormat="0" applyAlignment="0" applyProtection="0"/>
    <xf numFmtId="0" fontId="86" fillId="0" borderId="115"/>
    <xf numFmtId="0" fontId="20" fillId="27" borderId="137" applyNumberFormat="0" applyFont="0" applyAlignment="0" applyProtection="0"/>
    <xf numFmtId="194" fontId="41" fillId="28" borderId="125" applyAlignment="0" applyProtection="0"/>
    <xf numFmtId="194" fontId="41" fillId="28" borderId="125" applyAlignment="0" applyProtection="0"/>
    <xf numFmtId="0" fontId="14" fillId="27" borderId="125" applyNumberFormat="0" applyFont="0" applyAlignment="0" applyProtection="0"/>
    <xf numFmtId="0" fontId="14" fillId="27" borderId="125" applyNumberFormat="0" applyFont="0" applyAlignment="0" applyProtection="0"/>
    <xf numFmtId="0" fontId="14" fillId="27" borderId="125" applyNumberFormat="0" applyFont="0" applyAlignment="0" applyProtection="0"/>
    <xf numFmtId="0" fontId="14" fillId="27" borderId="125" applyNumberFormat="0" applyFont="0" applyAlignment="0" applyProtection="0"/>
    <xf numFmtId="0" fontId="14" fillId="27" borderId="125" applyNumberFormat="0" applyFont="0" applyAlignment="0" applyProtection="0"/>
    <xf numFmtId="0" fontId="14" fillId="27" borderId="125" applyNumberFormat="0" applyFont="0" applyAlignment="0" applyProtection="0"/>
    <xf numFmtId="0" fontId="14" fillId="27" borderId="125" applyNumberFormat="0" applyFont="0" applyAlignment="0" applyProtection="0"/>
    <xf numFmtId="0" fontId="20" fillId="27" borderId="125" applyNumberFormat="0" applyFont="0" applyAlignment="0" applyProtection="0"/>
    <xf numFmtId="0" fontId="14" fillId="27" borderId="125" applyNumberFormat="0" applyFont="0" applyAlignment="0" applyProtection="0"/>
    <xf numFmtId="0" fontId="14" fillId="27" borderId="125" applyNumberFormat="0" applyFont="0" applyAlignment="0" applyProtection="0"/>
    <xf numFmtId="0" fontId="14" fillId="27" borderId="125" applyNumberFormat="0" applyFont="0" applyAlignment="0" applyProtection="0"/>
    <xf numFmtId="0" fontId="35" fillId="20" borderId="126" applyNumberFormat="0" applyAlignment="0" applyProtection="0"/>
    <xf numFmtId="0" fontId="20" fillId="27" borderId="137" applyNumberFormat="0" applyFont="0" applyAlignment="0" applyProtection="0"/>
    <xf numFmtId="0" fontId="37" fillId="0" borderId="121" applyNumberFormat="0" applyFill="0" applyAlignment="0" applyProtection="0"/>
    <xf numFmtId="0" fontId="37" fillId="0" borderId="121" applyNumberFormat="0" applyFill="0" applyAlignment="0" applyProtection="0"/>
    <xf numFmtId="0" fontId="37" fillId="0" borderId="121" applyNumberFormat="0" applyFill="0" applyAlignment="0" applyProtection="0"/>
    <xf numFmtId="0" fontId="37" fillId="0" borderId="121" applyNumberFormat="0" applyFill="0" applyAlignment="0" applyProtection="0"/>
    <xf numFmtId="0" fontId="37" fillId="0" borderId="121" applyNumberFormat="0" applyFill="0" applyAlignment="0" applyProtection="0"/>
    <xf numFmtId="0" fontId="37" fillId="0" borderId="121" applyNumberFormat="0" applyFill="0" applyAlignment="0" applyProtection="0"/>
    <xf numFmtId="0" fontId="37" fillId="0" borderId="121" applyNumberFormat="0" applyFill="0" applyAlignment="0" applyProtection="0"/>
    <xf numFmtId="0" fontId="37" fillId="0" borderId="121" applyNumberFormat="0" applyFill="0" applyAlignment="0" applyProtection="0"/>
    <xf numFmtId="0" fontId="37" fillId="0" borderId="121" applyNumberFormat="0" applyFill="0" applyAlignment="0" applyProtection="0"/>
    <xf numFmtId="0" fontId="37" fillId="0" borderId="121" applyNumberFormat="0" applyFill="0" applyAlignment="0" applyProtection="0"/>
    <xf numFmtId="0" fontId="37" fillId="0" borderId="121" applyNumberFormat="0" applyFill="0" applyAlignment="0" applyProtection="0"/>
    <xf numFmtId="0" fontId="37" fillId="0" borderId="121" applyNumberFormat="0" applyFill="0" applyAlignment="0" applyProtection="0"/>
    <xf numFmtId="0" fontId="37" fillId="0" borderId="121" applyNumberFormat="0" applyFill="0" applyAlignment="0" applyProtection="0"/>
    <xf numFmtId="0" fontId="37" fillId="0" borderId="121" applyNumberFormat="0" applyFill="0" applyAlignment="0" applyProtection="0"/>
    <xf numFmtId="0" fontId="37" fillId="0" borderId="121" applyNumberFormat="0" applyFill="0" applyAlignment="0" applyProtection="0"/>
    <xf numFmtId="0" fontId="37" fillId="0" borderId="121" applyNumberFormat="0" applyFill="0" applyAlignment="0" applyProtection="0"/>
    <xf numFmtId="0" fontId="37" fillId="0" borderId="121" applyNumberFormat="0" applyFill="0" applyAlignment="0" applyProtection="0"/>
    <xf numFmtId="0" fontId="37" fillId="0" borderId="121" applyNumberFormat="0" applyFill="0" applyAlignment="0" applyProtection="0"/>
    <xf numFmtId="0" fontId="37" fillId="0" borderId="121" applyNumberFormat="0" applyFill="0" applyAlignment="0" applyProtection="0"/>
    <xf numFmtId="0" fontId="37" fillId="0" borderId="121" applyNumberFormat="0" applyFill="0" applyAlignment="0" applyProtection="0"/>
    <xf numFmtId="0" fontId="37" fillId="0" borderId="121" applyNumberFormat="0" applyFill="0" applyAlignment="0" applyProtection="0"/>
    <xf numFmtId="0" fontId="37" fillId="0" borderId="121" applyNumberFormat="0" applyFill="0" applyAlignment="0" applyProtection="0"/>
    <xf numFmtId="0" fontId="37" fillId="0" borderId="121" applyNumberFormat="0" applyFill="0" applyAlignment="0" applyProtection="0"/>
    <xf numFmtId="0" fontId="37" fillId="0" borderId="121" applyNumberFormat="0" applyFill="0" applyAlignment="0" applyProtection="0"/>
    <xf numFmtId="0" fontId="37" fillId="0" borderId="121" applyNumberFormat="0" applyFill="0" applyAlignment="0" applyProtection="0"/>
    <xf numFmtId="0" fontId="37" fillId="0" borderId="121" applyNumberFormat="0" applyFill="0" applyAlignment="0" applyProtection="0"/>
    <xf numFmtId="0" fontId="37" fillId="0" borderId="121" applyNumberFormat="0" applyFill="0" applyAlignment="0" applyProtection="0"/>
    <xf numFmtId="0" fontId="37" fillId="0" borderId="121" applyNumberFormat="0" applyFill="0" applyAlignment="0" applyProtection="0"/>
    <xf numFmtId="0" fontId="37" fillId="0" borderId="121" applyNumberFormat="0" applyFill="0" applyAlignment="0" applyProtection="0"/>
    <xf numFmtId="0" fontId="37" fillId="0" borderId="121" applyNumberFormat="0" applyFill="0" applyAlignment="0" applyProtection="0"/>
    <xf numFmtId="0" fontId="37" fillId="0" borderId="121" applyNumberFormat="0" applyFill="0" applyAlignment="0" applyProtection="0"/>
    <xf numFmtId="0" fontId="37" fillId="0" borderId="121" applyNumberFormat="0" applyFill="0" applyAlignment="0" applyProtection="0"/>
    <xf numFmtId="0" fontId="37" fillId="0" borderId="121" applyNumberFormat="0" applyFill="0" applyAlignment="0" applyProtection="0"/>
    <xf numFmtId="0" fontId="37" fillId="0" borderId="121" applyNumberFormat="0" applyFill="0" applyAlignment="0" applyProtection="0"/>
    <xf numFmtId="0" fontId="37" fillId="0" borderId="121" applyNumberFormat="0" applyFill="0" applyAlignment="0" applyProtection="0"/>
    <xf numFmtId="0" fontId="37" fillId="0" borderId="133" applyNumberFormat="0" applyFill="0" applyAlignment="0" applyProtection="0"/>
    <xf numFmtId="0" fontId="31" fillId="7" borderId="130" applyNumberFormat="0" applyAlignment="0" applyProtection="0"/>
    <xf numFmtId="0" fontId="37" fillId="0" borderId="127" applyNumberFormat="0" applyFill="0" applyAlignment="0" applyProtection="0"/>
    <xf numFmtId="0" fontId="14" fillId="27" borderId="137" applyNumberFormat="0" applyFont="0" applyAlignment="0" applyProtection="0"/>
    <xf numFmtId="0" fontId="20" fillId="0" borderId="0"/>
    <xf numFmtId="0" fontId="20" fillId="0" borderId="0"/>
    <xf numFmtId="0" fontId="20" fillId="0" borderId="0"/>
    <xf numFmtId="0" fontId="2" fillId="0" borderId="0"/>
    <xf numFmtId="0" fontId="37" fillId="0" borderId="127" applyNumberFormat="0" applyFill="0" applyAlignment="0" applyProtection="0"/>
    <xf numFmtId="43" fontId="9" fillId="0" borderId="0" applyFont="0" applyFill="0" applyBorder="0" applyAlignment="0" applyProtection="0"/>
    <xf numFmtId="0" fontId="2" fillId="0" borderId="0"/>
    <xf numFmtId="4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20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20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20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20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14" fillId="27" borderId="131" applyNumberFormat="0" applyFont="0" applyAlignment="0" applyProtection="0"/>
    <xf numFmtId="194" fontId="41" fillId="28" borderId="131" applyAlignment="0" applyProtection="0"/>
    <xf numFmtId="0" fontId="20" fillId="27" borderId="131" applyNumberFormat="0" applyFont="0" applyAlignment="0" applyProtection="0"/>
    <xf numFmtId="194" fontId="41" fillId="28" borderId="131" applyAlignment="0" applyProtection="0"/>
    <xf numFmtId="0" fontId="20" fillId="27" borderId="131" applyNumberFormat="0" applyFont="0" applyAlignment="0" applyProtection="0"/>
    <xf numFmtId="194" fontId="41" fillId="28" borderId="131" applyAlignment="0" applyProtection="0"/>
    <xf numFmtId="0" fontId="35" fillId="20" borderId="132" applyNumberFormat="0" applyAlignment="0" applyProtection="0"/>
    <xf numFmtId="0" fontId="35" fillId="20" borderId="132" applyNumberFormat="0" applyAlignment="0" applyProtection="0"/>
    <xf numFmtId="0" fontId="35" fillId="20" borderId="132" applyNumberFormat="0" applyAlignment="0" applyProtection="0"/>
    <xf numFmtId="0" fontId="35" fillId="20" borderId="132" applyNumberFormat="0" applyAlignment="0" applyProtection="0"/>
    <xf numFmtId="0" fontId="35" fillId="20" borderId="132" applyNumberFormat="0" applyAlignment="0" applyProtection="0"/>
    <xf numFmtId="0" fontId="35" fillId="20" borderId="132" applyNumberFormat="0" applyAlignment="0" applyProtection="0"/>
    <xf numFmtId="0" fontId="35" fillId="20" borderId="132" applyNumberFormat="0" applyAlignment="0" applyProtection="0"/>
    <xf numFmtId="0" fontId="35" fillId="20" borderId="132" applyNumberFormat="0" applyAlignment="0" applyProtection="0"/>
    <xf numFmtId="0" fontId="35" fillId="20" borderId="132" applyNumberFormat="0" applyAlignment="0" applyProtection="0"/>
    <xf numFmtId="0" fontId="35" fillId="20" borderId="132" applyNumberFormat="0" applyAlignment="0" applyProtection="0"/>
    <xf numFmtId="0" fontId="35" fillId="20" borderId="132" applyNumberFormat="0" applyAlignment="0" applyProtection="0"/>
    <xf numFmtId="0" fontId="35" fillId="20" borderId="132" applyNumberFormat="0" applyAlignment="0" applyProtection="0"/>
    <xf numFmtId="0" fontId="35" fillId="20" borderId="132" applyNumberFormat="0" applyAlignment="0" applyProtection="0"/>
    <xf numFmtId="0" fontId="35" fillId="20" borderId="132" applyNumberFormat="0" applyAlignment="0" applyProtection="0"/>
    <xf numFmtId="0" fontId="35" fillId="20" borderId="132" applyNumberFormat="0" applyAlignment="0" applyProtection="0"/>
    <xf numFmtId="0" fontId="35" fillId="20" borderId="132" applyNumberFormat="0" applyAlignment="0" applyProtection="0"/>
    <xf numFmtId="0" fontId="35" fillId="20" borderId="132" applyNumberFormat="0" applyAlignment="0" applyProtection="0"/>
    <xf numFmtId="0" fontId="37" fillId="0" borderId="139" applyNumberFormat="0" applyFill="0" applyAlignment="0" applyProtection="0"/>
    <xf numFmtId="0" fontId="35" fillId="20" borderId="138" applyNumberFormat="0" applyAlignment="0" applyProtection="0"/>
    <xf numFmtId="0" fontId="20" fillId="27" borderId="137" applyNumberFormat="0" applyFont="0" applyAlignment="0" applyProtection="0"/>
    <xf numFmtId="0" fontId="86" fillId="0" borderId="135"/>
    <xf numFmtId="0" fontId="31" fillId="7" borderId="136" applyNumberFormat="0" applyAlignment="0" applyProtection="0"/>
    <xf numFmtId="0" fontId="24" fillId="20" borderId="136" applyNumberFormat="0" applyAlignment="0" applyProtection="0"/>
    <xf numFmtId="0" fontId="37" fillId="0" borderId="133" applyNumberFormat="0" applyFill="0" applyAlignment="0" applyProtection="0"/>
    <xf numFmtId="0" fontId="37" fillId="0" borderId="133" applyNumberFormat="0" applyFill="0" applyAlignment="0" applyProtection="0"/>
    <xf numFmtId="0" fontId="37" fillId="0" borderId="133" applyNumberFormat="0" applyFill="0" applyAlignment="0" applyProtection="0"/>
    <xf numFmtId="0" fontId="37" fillId="0" borderId="133" applyNumberFormat="0" applyFill="0" applyAlignment="0" applyProtection="0"/>
    <xf numFmtId="0" fontId="37" fillId="0" borderId="133" applyNumberFormat="0" applyFill="0" applyAlignment="0" applyProtection="0"/>
    <xf numFmtId="0" fontId="37" fillId="0" borderId="133" applyNumberFormat="0" applyFill="0" applyAlignment="0" applyProtection="0"/>
    <xf numFmtId="0" fontId="37" fillId="0" borderId="133" applyNumberFormat="0" applyFill="0" applyAlignment="0" applyProtection="0"/>
    <xf numFmtId="0" fontId="37" fillId="0" borderId="133" applyNumberFormat="0" applyFill="0" applyAlignment="0" applyProtection="0"/>
    <xf numFmtId="0" fontId="37" fillId="0" borderId="133" applyNumberFormat="0" applyFill="0" applyAlignment="0" applyProtection="0"/>
    <xf numFmtId="0" fontId="37" fillId="0" borderId="133" applyNumberFormat="0" applyFill="0" applyAlignment="0" applyProtection="0"/>
    <xf numFmtId="0" fontId="37" fillId="0" borderId="133" applyNumberFormat="0" applyFill="0" applyAlignment="0" applyProtection="0"/>
    <xf numFmtId="0" fontId="37" fillId="0" borderId="133" applyNumberFormat="0" applyFill="0" applyAlignment="0" applyProtection="0"/>
    <xf numFmtId="0" fontId="20" fillId="0" borderId="0"/>
    <xf numFmtId="0" fontId="14" fillId="27" borderId="131" applyNumberFormat="0" applyFont="0" applyAlignment="0" applyProtection="0"/>
    <xf numFmtId="0" fontId="20" fillId="0" borderId="0"/>
    <xf numFmtId="0" fontId="20" fillId="27" borderId="131" applyNumberFormat="0" applyFon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37" fillId="0" borderId="133" applyNumberFormat="0" applyFill="0" applyAlignment="0" applyProtection="0"/>
    <xf numFmtId="0" fontId="37" fillId="0" borderId="133" applyNumberFormat="0" applyFill="0" applyAlignment="0" applyProtection="0"/>
    <xf numFmtId="0" fontId="37" fillId="0" borderId="133" applyNumberFormat="0" applyFill="0" applyAlignment="0" applyProtection="0"/>
    <xf numFmtId="0" fontId="37" fillId="0" borderId="133" applyNumberFormat="0" applyFill="0" applyAlignment="0" applyProtection="0"/>
    <xf numFmtId="0" fontId="37" fillId="0" borderId="133" applyNumberFormat="0" applyFill="0" applyAlignment="0" applyProtection="0"/>
    <xf numFmtId="0" fontId="20" fillId="0" borderId="0"/>
    <xf numFmtId="0" fontId="14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20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20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20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20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20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14" fillId="27" borderId="137" applyNumberFormat="0" applyFont="0" applyAlignment="0" applyProtection="0"/>
    <xf numFmtId="194" fontId="41" fillId="28" borderId="137" applyAlignment="0" applyProtection="0"/>
    <xf numFmtId="0" fontId="20" fillId="27" borderId="137" applyNumberFormat="0" applyFont="0" applyAlignment="0" applyProtection="0"/>
    <xf numFmtId="194" fontId="41" fillId="28" borderId="137" applyAlignment="0" applyProtection="0"/>
    <xf numFmtId="0" fontId="20" fillId="27" borderId="137" applyNumberFormat="0" applyFont="0" applyAlignment="0" applyProtection="0"/>
    <xf numFmtId="194" fontId="41" fillId="28" borderId="137" applyAlignment="0" applyProtection="0"/>
    <xf numFmtId="0" fontId="35" fillId="20" borderId="138" applyNumberFormat="0" applyAlignment="0" applyProtection="0"/>
    <xf numFmtId="0" fontId="35" fillId="20" borderId="138" applyNumberFormat="0" applyAlignment="0" applyProtection="0"/>
    <xf numFmtId="0" fontId="35" fillId="20" borderId="138" applyNumberFormat="0" applyAlignment="0" applyProtection="0"/>
    <xf numFmtId="0" fontId="35" fillId="20" borderId="138" applyNumberFormat="0" applyAlignment="0" applyProtection="0"/>
    <xf numFmtId="0" fontId="35" fillId="20" borderId="138" applyNumberFormat="0" applyAlignment="0" applyProtection="0"/>
    <xf numFmtId="0" fontId="35" fillId="20" borderId="138" applyNumberFormat="0" applyAlignment="0" applyProtection="0"/>
    <xf numFmtId="0" fontId="35" fillId="20" borderId="138" applyNumberFormat="0" applyAlignment="0" applyProtection="0"/>
    <xf numFmtId="0" fontId="35" fillId="20" borderId="138" applyNumberFormat="0" applyAlignment="0" applyProtection="0"/>
    <xf numFmtId="0" fontId="35" fillId="20" borderId="138" applyNumberFormat="0" applyAlignment="0" applyProtection="0"/>
    <xf numFmtId="0" fontId="35" fillId="20" borderId="138" applyNumberFormat="0" applyAlignment="0" applyProtection="0"/>
    <xf numFmtId="0" fontId="35" fillId="20" borderId="138" applyNumberFormat="0" applyAlignment="0" applyProtection="0"/>
    <xf numFmtId="0" fontId="35" fillId="20" borderId="138" applyNumberFormat="0" applyAlignment="0" applyProtection="0"/>
    <xf numFmtId="0" fontId="35" fillId="20" borderId="138" applyNumberFormat="0" applyAlignment="0" applyProtection="0"/>
    <xf numFmtId="0" fontId="35" fillId="20" borderId="138" applyNumberFormat="0" applyAlignment="0" applyProtection="0"/>
    <xf numFmtId="0" fontId="35" fillId="20" borderId="138" applyNumberFormat="0" applyAlignment="0" applyProtection="0"/>
    <xf numFmtId="0" fontId="35" fillId="20" borderId="138" applyNumberFormat="0" applyAlignment="0" applyProtection="0"/>
    <xf numFmtId="0" fontId="35" fillId="20" borderId="138" applyNumberFormat="0" applyAlignment="0" applyProtection="0"/>
    <xf numFmtId="0" fontId="86" fillId="0" borderId="141"/>
    <xf numFmtId="0" fontId="31" fillId="7" borderId="136" applyNumberFormat="0" applyAlignment="0" applyProtection="0"/>
    <xf numFmtId="0" fontId="37" fillId="0" borderId="139" applyNumberFormat="0" applyFill="0" applyAlignment="0" applyProtection="0"/>
    <xf numFmtId="0" fontId="37" fillId="0" borderId="139" applyNumberFormat="0" applyFill="0" applyAlignment="0" applyProtection="0"/>
    <xf numFmtId="0" fontId="37" fillId="0" borderId="139" applyNumberFormat="0" applyFill="0" applyAlignment="0" applyProtection="0"/>
    <xf numFmtId="0" fontId="37" fillId="0" borderId="139" applyNumberFormat="0" applyFill="0" applyAlignment="0" applyProtection="0"/>
    <xf numFmtId="0" fontId="37" fillId="0" borderId="139" applyNumberFormat="0" applyFill="0" applyAlignment="0" applyProtection="0"/>
    <xf numFmtId="0" fontId="37" fillId="0" borderId="139" applyNumberFormat="0" applyFill="0" applyAlignment="0" applyProtection="0"/>
    <xf numFmtId="0" fontId="37" fillId="0" borderId="139" applyNumberFormat="0" applyFill="0" applyAlignment="0" applyProtection="0"/>
    <xf numFmtId="0" fontId="37" fillId="0" borderId="139" applyNumberFormat="0" applyFill="0" applyAlignment="0" applyProtection="0"/>
    <xf numFmtId="0" fontId="37" fillId="0" borderId="139" applyNumberFormat="0" applyFill="0" applyAlignment="0" applyProtection="0"/>
    <xf numFmtId="0" fontId="37" fillId="0" borderId="139" applyNumberFormat="0" applyFill="0" applyAlignment="0" applyProtection="0"/>
    <xf numFmtId="0" fontId="37" fillId="0" borderId="139" applyNumberFormat="0" applyFill="0" applyAlignment="0" applyProtection="0"/>
    <xf numFmtId="0" fontId="37" fillId="0" borderId="139" applyNumberFormat="0" applyFill="0" applyAlignment="0" applyProtection="0"/>
    <xf numFmtId="0" fontId="37" fillId="0" borderId="139" applyNumberFormat="0" applyFill="0" applyAlignment="0" applyProtection="0"/>
    <xf numFmtId="0" fontId="37" fillId="0" borderId="139" applyNumberFormat="0" applyFill="0" applyAlignment="0" applyProtection="0"/>
    <xf numFmtId="0" fontId="37" fillId="0" borderId="139" applyNumberFormat="0" applyFill="0" applyAlignment="0" applyProtection="0"/>
    <xf numFmtId="0" fontId="37" fillId="0" borderId="139" applyNumberFormat="0" applyFill="0" applyAlignment="0" applyProtection="0"/>
    <xf numFmtId="0" fontId="37" fillId="0" borderId="139" applyNumberFormat="0" applyFill="0" applyAlignment="0" applyProtection="0"/>
    <xf numFmtId="0" fontId="20" fillId="0" borderId="0"/>
  </cellStyleXfs>
  <cellXfs count="712">
    <xf numFmtId="0" fontId="0" fillId="0" borderId="0" xfId="0"/>
    <xf numFmtId="0" fontId="43" fillId="0" borderId="0" xfId="1448" applyFont="1" applyAlignment="1">
      <alignment horizontal="center" wrapText="1"/>
    </xf>
    <xf numFmtId="0" fontId="42" fillId="0" borderId="0" xfId="1448" applyFont="1" applyAlignment="1">
      <alignment horizontal="left" vertical="center" wrapText="1"/>
    </xf>
    <xf numFmtId="0" fontId="52" fillId="0" borderId="0" xfId="1448" applyFont="1" applyAlignment="1">
      <alignment horizontal="center" wrapText="1"/>
    </xf>
    <xf numFmtId="3" fontId="43" fillId="0" borderId="0" xfId="1448" applyNumberFormat="1" applyFont="1" applyAlignment="1">
      <alignment horizontal="center" vertical="center" wrapText="1"/>
    </xf>
    <xf numFmtId="0" fontId="52" fillId="0" borderId="0" xfId="1448" applyFont="1" applyAlignment="1">
      <alignment wrapText="1"/>
    </xf>
    <xf numFmtId="0" fontId="53" fillId="0" borderId="0" xfId="1448" applyFont="1" applyAlignment="1">
      <alignment wrapText="1"/>
    </xf>
    <xf numFmtId="0" fontId="42" fillId="0" borderId="0" xfId="1448" applyFont="1" applyAlignment="1">
      <alignment horizontal="center" wrapText="1"/>
    </xf>
    <xf numFmtId="0" fontId="42" fillId="0" borderId="0" xfId="1448" applyFont="1" applyAlignment="1">
      <alignment horizontal="center" vertical="center" wrapText="1"/>
    </xf>
    <xf numFmtId="3" fontId="42" fillId="0" borderId="0" xfId="1448" applyNumberFormat="1" applyFont="1" applyAlignment="1">
      <alignment horizontal="center" vertical="center" wrapText="1"/>
    </xf>
    <xf numFmtId="0" fontId="42" fillId="0" borderId="18" xfId="1448" applyFont="1" applyBorder="1" applyAlignment="1">
      <alignment horizontal="center" vertical="center" wrapText="1"/>
    </xf>
    <xf numFmtId="0" fontId="43" fillId="0" borderId="0" xfId="1448" applyFont="1" applyAlignment="1">
      <alignment horizontal="center" vertical="center" wrapText="1"/>
    </xf>
    <xf numFmtId="0" fontId="52" fillId="0" borderId="0" xfId="1448" applyFont="1" applyAlignment="1">
      <alignment horizontal="center" vertical="center" wrapText="1"/>
    </xf>
    <xf numFmtId="0" fontId="55" fillId="0" borderId="18" xfId="1448" applyFont="1" applyBorder="1" applyAlignment="1">
      <alignment horizontal="center" wrapText="1"/>
    </xf>
    <xf numFmtId="0" fontId="56" fillId="0" borderId="0" xfId="1448" applyFont="1" applyAlignment="1">
      <alignment wrapText="1"/>
    </xf>
    <xf numFmtId="0" fontId="43" fillId="0" borderId="18" xfId="1448" applyFont="1" applyBorder="1" applyAlignment="1">
      <alignment horizontal="center" vertical="center" wrapText="1"/>
    </xf>
    <xf numFmtId="165" fontId="43" fillId="0" borderId="0" xfId="527" applyNumberFormat="1" applyFont="1" applyFill="1" applyBorder="1" applyAlignment="1">
      <alignment horizontal="center" wrapText="1"/>
    </xf>
    <xf numFmtId="0" fontId="43" fillId="0" borderId="18" xfId="1448" quotePrefix="1" applyFont="1" applyBorder="1" applyAlignment="1">
      <alignment horizontal="center" vertical="center" wrapText="1"/>
    </xf>
    <xf numFmtId="18" fontId="43" fillId="0" borderId="18" xfId="1448" quotePrefix="1" applyNumberFormat="1" applyFont="1" applyBorder="1" applyAlignment="1">
      <alignment horizontal="center" vertical="center" wrapText="1"/>
    </xf>
    <xf numFmtId="0" fontId="52" fillId="0" borderId="0" xfId="1448" applyFont="1" applyAlignment="1">
      <alignment vertical="top" wrapText="1"/>
    </xf>
    <xf numFmtId="165" fontId="43" fillId="0" borderId="18" xfId="1448" applyNumberFormat="1" applyFont="1" applyBorder="1" applyAlignment="1">
      <alignment horizontal="center" vertical="center" wrapText="1"/>
    </xf>
    <xf numFmtId="17" fontId="43" fillId="0" borderId="18" xfId="1448" quotePrefix="1" applyNumberFormat="1" applyFont="1" applyBorder="1" applyAlignment="1">
      <alignment horizontal="center" vertical="center" wrapText="1"/>
    </xf>
    <xf numFmtId="165" fontId="43" fillId="0" borderId="0" xfId="1448" applyNumberFormat="1" applyFont="1" applyAlignment="1">
      <alignment horizontal="center" wrapText="1"/>
    </xf>
    <xf numFmtId="0" fontId="110" fillId="0" borderId="0" xfId="1614" applyAlignment="1">
      <alignment horizontal="center"/>
    </xf>
    <xf numFmtId="0" fontId="47" fillId="0" borderId="0" xfId="1614" applyFont="1" applyAlignment="1">
      <alignment horizontal="center" vertical="center"/>
    </xf>
    <xf numFmtId="0" fontId="42" fillId="0" borderId="0" xfId="1614" applyFont="1" applyAlignment="1">
      <alignment vertical="center"/>
    </xf>
    <xf numFmtId="0" fontId="110" fillId="0" borderId="0" xfId="1614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/>
    </xf>
    <xf numFmtId="167" fontId="51" fillId="0" borderId="0" xfId="1652" applyNumberFormat="1" applyFont="1"/>
    <xf numFmtId="0" fontId="110" fillId="0" borderId="19" xfId="1614" applyBorder="1" applyAlignment="1">
      <alignment horizontal="center"/>
    </xf>
    <xf numFmtId="0" fontId="51" fillId="0" borderId="0" xfId="1614" applyFont="1" applyAlignment="1">
      <alignment horizontal="center"/>
    </xf>
    <xf numFmtId="0" fontId="51" fillId="0" borderId="0" xfId="1614" applyFont="1" applyAlignment="1">
      <alignment horizontal="center" vertical="center" wrapText="1"/>
    </xf>
    <xf numFmtId="3" fontId="43" fillId="0" borderId="0" xfId="1614" applyNumberFormat="1" applyFont="1" applyAlignment="1">
      <alignment vertical="center"/>
    </xf>
    <xf numFmtId="0" fontId="19" fillId="0" borderId="0" xfId="1614" applyFont="1" applyAlignment="1">
      <alignment horizontal="center"/>
    </xf>
    <xf numFmtId="0" fontId="43" fillId="0" borderId="20" xfId="1614" applyFont="1" applyBorder="1" applyAlignment="1">
      <alignment horizontal="center" vertical="center"/>
    </xf>
    <xf numFmtId="0" fontId="43" fillId="0" borderId="21" xfId="1614" applyFont="1" applyBorder="1" applyAlignment="1">
      <alignment horizontal="left" vertical="center" wrapText="1"/>
    </xf>
    <xf numFmtId="0" fontId="43" fillId="0" borderId="21" xfId="1614" applyFont="1" applyBorder="1" applyAlignment="1">
      <alignment horizontal="center" vertical="center" wrapText="1"/>
    </xf>
    <xf numFmtId="0" fontId="45" fillId="0" borderId="21" xfId="1614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3" fillId="0" borderId="22" xfId="1614" applyNumberFormat="1" applyFont="1" applyBorder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3" fontId="60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/>
    </xf>
    <xf numFmtId="0" fontId="48" fillId="0" borderId="23" xfId="1614" applyFont="1" applyBorder="1" applyAlignment="1">
      <alignment horizontal="center" vertical="center"/>
    </xf>
    <xf numFmtId="0" fontId="48" fillId="0" borderId="24" xfId="1614" applyFont="1" applyBorder="1" applyAlignment="1">
      <alignment horizontal="left" vertical="center"/>
    </xf>
    <xf numFmtId="0" fontId="48" fillId="0" borderId="24" xfId="1614" applyFont="1" applyBorder="1" applyAlignment="1">
      <alignment vertical="center"/>
    </xf>
    <xf numFmtId="0" fontId="19" fillId="0" borderId="24" xfId="1614" applyFont="1" applyBorder="1" applyAlignment="1">
      <alignment horizontal="center" vertical="center"/>
    </xf>
    <xf numFmtId="3" fontId="43" fillId="0" borderId="24" xfId="1614" applyNumberFormat="1" applyFont="1" applyBorder="1" applyAlignment="1">
      <alignment horizontal="center" vertical="center"/>
    </xf>
    <xf numFmtId="3" fontId="43" fillId="0" borderId="25" xfId="1614" applyNumberFormat="1" applyFont="1" applyBorder="1" applyAlignment="1">
      <alignment horizontal="center" vertical="center"/>
    </xf>
    <xf numFmtId="0" fontId="110" fillId="0" borderId="26" xfId="1614" applyBorder="1" applyAlignment="1">
      <alignment horizontal="center" vertical="center"/>
    </xf>
    <xf numFmtId="37" fontId="110" fillId="0" borderId="27" xfId="1614" applyNumberFormat="1" applyBorder="1" applyAlignment="1">
      <alignment horizontal="center"/>
    </xf>
    <xf numFmtId="0" fontId="110" fillId="0" borderId="28" xfId="1614" applyBorder="1" applyAlignment="1">
      <alignment horizontal="center" vertical="center"/>
    </xf>
    <xf numFmtId="37" fontId="19" fillId="0" borderId="0" xfId="1614" applyNumberFormat="1" applyFont="1" applyAlignment="1">
      <alignment horizontal="center"/>
    </xf>
    <xf numFmtId="37" fontId="61" fillId="0" borderId="0" xfId="1614" applyNumberFormat="1" applyFont="1" applyAlignment="1">
      <alignment horizontal="center"/>
    </xf>
    <xf numFmtId="37" fontId="51" fillId="0" borderId="29" xfId="1614" applyNumberFormat="1" applyFont="1" applyBorder="1" applyAlignment="1">
      <alignment horizontal="center"/>
    </xf>
    <xf numFmtId="37" fontId="110" fillId="0" borderId="29" xfId="1614" applyNumberFormat="1" applyBorder="1" applyAlignment="1">
      <alignment horizontal="center"/>
    </xf>
    <xf numFmtId="37" fontId="61" fillId="0" borderId="30" xfId="1614" applyNumberFormat="1" applyFont="1" applyBorder="1" applyAlignment="1">
      <alignment horizontal="center"/>
    </xf>
    <xf numFmtId="0" fontId="50" fillId="0" borderId="0" xfId="1614" applyFont="1" applyAlignment="1">
      <alignment horizontal="center" vertical="center"/>
    </xf>
    <xf numFmtId="0" fontId="110" fillId="0" borderId="19" xfId="1614" applyBorder="1"/>
    <xf numFmtId="0" fontId="110" fillId="0" borderId="19" xfId="1614" applyBorder="1" applyAlignment="1">
      <alignment horizontal="right"/>
    </xf>
    <xf numFmtId="0" fontId="110" fillId="0" borderId="31" xfId="1614" applyBorder="1" applyAlignment="1">
      <alignment horizontal="right"/>
    </xf>
    <xf numFmtId="0" fontId="48" fillId="0" borderId="0" xfId="1614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0" fontId="48" fillId="0" borderId="0" xfId="1614" applyFont="1" applyAlignment="1">
      <alignment vertical="center"/>
    </xf>
    <xf numFmtId="0" fontId="19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110" fillId="0" borderId="0" xfId="1652" applyAlignment="1">
      <alignment horizontal="right"/>
    </xf>
    <xf numFmtId="0" fontId="47" fillId="0" borderId="0" xfId="1614" applyFont="1" applyAlignment="1">
      <alignment vertical="center"/>
    </xf>
    <xf numFmtId="0" fontId="47" fillId="0" borderId="0" xfId="1614" applyFont="1" applyAlignment="1">
      <alignment horizontal="center"/>
    </xf>
    <xf numFmtId="0" fontId="90" fillId="0" borderId="0" xfId="1614" applyFont="1" applyAlignment="1">
      <alignment horizontal="center" vertical="center" wrapText="1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37" fontId="51" fillId="0" borderId="27" xfId="1614" applyNumberFormat="1" applyFont="1" applyBorder="1" applyAlignment="1">
      <alignment horizontal="center"/>
    </xf>
    <xf numFmtId="37" fontId="61" fillId="0" borderId="32" xfId="1614" applyNumberFormat="1" applyFont="1" applyBorder="1" applyAlignment="1">
      <alignment horizontal="center"/>
    </xf>
    <xf numFmtId="0" fontId="19" fillId="0" borderId="21" xfId="1652" applyFont="1" applyBorder="1" applyAlignment="1">
      <alignment horizontal="center" vertical="center"/>
    </xf>
    <xf numFmtId="0" fontId="42" fillId="0" borderId="0" xfId="1448" applyFont="1" applyAlignment="1">
      <alignment horizontal="left" vertical="center"/>
    </xf>
    <xf numFmtId="0" fontId="52" fillId="0" borderId="0" xfId="1448" applyFont="1" applyAlignment="1">
      <alignment horizontal="left" wrapText="1"/>
    </xf>
    <xf numFmtId="3" fontId="59" fillId="0" borderId="0" xfId="1614" applyNumberFormat="1" applyFont="1" applyAlignment="1">
      <alignment horizontal="center"/>
    </xf>
    <xf numFmtId="0" fontId="51" fillId="0" borderId="0" xfId="1614" applyFont="1"/>
    <xf numFmtId="0" fontId="43" fillId="0" borderId="21" xfId="1448" applyFont="1" applyBorder="1" applyAlignment="1">
      <alignment horizontal="center" vertical="center"/>
    </xf>
    <xf numFmtId="0" fontId="43" fillId="0" borderId="21" xfId="1448" applyFont="1" applyBorder="1" applyAlignment="1">
      <alignment horizontal="left" wrapText="1"/>
    </xf>
    <xf numFmtId="0" fontId="52" fillId="0" borderId="21" xfId="1448" applyFont="1" applyBorder="1" applyAlignment="1">
      <alignment horizontal="center" wrapText="1"/>
    </xf>
    <xf numFmtId="0" fontId="43" fillId="0" borderId="21" xfId="1448" applyFont="1" applyBorder="1" applyAlignment="1">
      <alignment horizontal="center" vertical="center" wrapText="1"/>
    </xf>
    <xf numFmtId="3" fontId="43" fillId="0" borderId="21" xfId="1448" applyNumberFormat="1" applyFont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61" fillId="0" borderId="34" xfId="1614" applyFont="1" applyBorder="1" applyAlignment="1">
      <alignment vertical="center"/>
    </xf>
    <xf numFmtId="169" fontId="43" fillId="0" borderId="0" xfId="714" applyFont="1" applyFill="1" applyAlignment="1">
      <alignment horizontal="center" wrapText="1"/>
    </xf>
    <xf numFmtId="169" fontId="42" fillId="0" borderId="0" xfId="714" applyFont="1" applyFill="1" applyAlignment="1">
      <alignment horizontal="center" wrapText="1"/>
    </xf>
    <xf numFmtId="4" fontId="92" fillId="0" borderId="3" xfId="1448" applyNumberFormat="1" applyFont="1" applyBorder="1" applyAlignment="1">
      <alignment horizontal="center" vertical="center" wrapText="1"/>
    </xf>
    <xf numFmtId="0" fontId="43" fillId="0" borderId="0" xfId="1448" applyFont="1" applyAlignment="1">
      <alignment vertical="center" wrapText="1"/>
    </xf>
    <xf numFmtId="169" fontId="43" fillId="0" borderId="21" xfId="715" applyNumberFormat="1" applyFont="1" applyFill="1" applyBorder="1" applyAlignment="1">
      <alignment horizontal="center" vertical="center" wrapText="1"/>
    </xf>
    <xf numFmtId="169" fontId="43" fillId="0" borderId="21" xfId="714" applyFont="1" applyFill="1" applyBorder="1" applyAlignment="1">
      <alignment horizontal="center" vertical="center" wrapText="1"/>
    </xf>
    <xf numFmtId="169" fontId="43" fillId="0" borderId="33" xfId="714" applyFont="1" applyFill="1" applyBorder="1" applyAlignment="1">
      <alignment horizontal="center" vertical="center" wrapText="1"/>
    </xf>
    <xf numFmtId="167" fontId="42" fillId="0" borderId="0" xfId="1614" applyNumberFormat="1" applyFont="1" applyAlignment="1">
      <alignment horizontal="left" vertical="center"/>
    </xf>
    <xf numFmtId="37" fontId="110" fillId="0" borderId="0" xfId="1614" applyNumberFormat="1" applyAlignment="1">
      <alignment horizontal="center"/>
    </xf>
    <xf numFmtId="0" fontId="17" fillId="0" borderId="20" xfId="1652" applyFont="1" applyBorder="1" applyAlignment="1">
      <alignment horizontal="center" vertical="center"/>
    </xf>
    <xf numFmtId="0" fontId="17" fillId="0" borderId="21" xfId="1652" applyFont="1" applyBorder="1" applyAlignment="1">
      <alignment horizontal="center" vertical="center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0" fontId="93" fillId="0" borderId="21" xfId="1614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3" fontId="42" fillId="0" borderId="0" xfId="1614" applyNumberFormat="1" applyFont="1" applyAlignment="1">
      <alignment horizontal="left" vertical="center"/>
    </xf>
    <xf numFmtId="3" fontId="42" fillId="0" borderId="3" xfId="1448" applyNumberFormat="1" applyFont="1" applyBorder="1" applyAlignment="1">
      <alignment horizontal="center" vertical="center" wrapText="1"/>
    </xf>
    <xf numFmtId="0" fontId="43" fillId="0" borderId="21" xfId="1451" applyFont="1" applyBorder="1" applyAlignment="1">
      <alignment horizontal="left" vertical="center" wrapText="1"/>
    </xf>
    <xf numFmtId="0" fontId="55" fillId="0" borderId="18" xfId="1448" quotePrefix="1" applyFont="1" applyBorder="1" applyAlignment="1">
      <alignment horizontal="center" vertical="center" wrapText="1"/>
    </xf>
    <xf numFmtId="0" fontId="47" fillId="0" borderId="0" xfId="1505" applyFont="1"/>
    <xf numFmtId="0" fontId="59" fillId="0" borderId="0" xfId="1615" applyFont="1" applyAlignment="1">
      <alignment horizontal="center"/>
    </xf>
    <xf numFmtId="0" fontId="47" fillId="0" borderId="0" xfId="1615" applyFont="1" applyAlignment="1">
      <alignment horizontal="center" vertical="center"/>
    </xf>
    <xf numFmtId="0" fontId="42" fillId="0" borderId="0" xfId="1615" applyFont="1" applyAlignment="1">
      <alignment horizontal="left" vertical="center"/>
    </xf>
    <xf numFmtId="0" fontId="42" fillId="0" borderId="0" xfId="1615" applyFont="1" applyAlignment="1">
      <alignment vertical="center"/>
    </xf>
    <xf numFmtId="0" fontId="110" fillId="0" borderId="0" xfId="1615" applyAlignment="1">
      <alignment horizontal="center" vertical="center"/>
    </xf>
    <xf numFmtId="3" fontId="44" fillId="0" borderId="0" xfId="1615" applyNumberFormat="1" applyFont="1" applyAlignment="1">
      <alignment horizontal="center" vertical="center"/>
    </xf>
    <xf numFmtId="0" fontId="110" fillId="0" borderId="0" xfId="1615" applyAlignment="1">
      <alignment horizontal="center"/>
    </xf>
    <xf numFmtId="167" fontId="42" fillId="0" borderId="0" xfId="1615" applyNumberFormat="1" applyFont="1" applyAlignment="1">
      <alignment horizontal="left" vertical="center"/>
    </xf>
    <xf numFmtId="167" fontId="51" fillId="0" borderId="0" xfId="1653" applyNumberFormat="1" applyFont="1" applyAlignment="1">
      <alignment horizontal="left" vertical="center"/>
    </xf>
    <xf numFmtId="0" fontId="95" fillId="0" borderId="0" xfId="1653" applyFont="1" applyAlignment="1">
      <alignment horizontal="center" vertical="center"/>
    </xf>
    <xf numFmtId="0" fontId="43" fillId="0" borderId="35" xfId="1615" applyFont="1" applyBorder="1" applyAlignment="1">
      <alignment horizontal="center" vertical="center"/>
    </xf>
    <xf numFmtId="0" fontId="43" fillId="0" borderId="35" xfId="1615" applyFont="1" applyBorder="1" applyAlignment="1">
      <alignment horizontal="left" vertical="center" wrapText="1"/>
    </xf>
    <xf numFmtId="0" fontId="43" fillId="0" borderId="35" xfId="1615" applyFont="1" applyBorder="1" applyAlignment="1">
      <alignment horizontal="center" vertical="center" wrapText="1"/>
    </xf>
    <xf numFmtId="0" fontId="45" fillId="0" borderId="35" xfId="1615" applyFont="1" applyBorder="1" applyAlignment="1">
      <alignment horizontal="center" vertical="center"/>
    </xf>
    <xf numFmtId="0" fontId="12" fillId="0" borderId="35" xfId="1653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0" fontId="12" fillId="0" borderId="0" xfId="1615" applyFont="1" applyAlignment="1">
      <alignment horizontal="center"/>
    </xf>
    <xf numFmtId="0" fontId="51" fillId="0" borderId="21" xfId="1653" applyFont="1" applyBorder="1" applyAlignment="1">
      <alignment horizontal="center" vertical="center"/>
    </xf>
    <xf numFmtId="0" fontId="51" fillId="0" borderId="21" xfId="1653" applyFont="1" applyBorder="1" applyAlignment="1">
      <alignment vertical="center" wrapText="1"/>
    </xf>
    <xf numFmtId="0" fontId="43" fillId="0" borderId="21" xfId="1615" applyFont="1" applyBorder="1" applyAlignment="1">
      <alignment horizontal="center" vertical="center" wrapText="1"/>
    </xf>
    <xf numFmtId="0" fontId="45" fillId="0" borderId="21" xfId="1615" applyFont="1" applyBorder="1" applyAlignment="1">
      <alignment horizontal="center" vertical="center"/>
    </xf>
    <xf numFmtId="0" fontId="12" fillId="0" borderId="21" xfId="1653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0" fontId="60" fillId="0" borderId="0" xfId="1615" applyFont="1" applyAlignment="1">
      <alignment horizontal="center"/>
    </xf>
    <xf numFmtId="3" fontId="12" fillId="0" borderId="21" xfId="1653" applyNumberFormat="1" applyFont="1" applyBorder="1" applyAlignment="1">
      <alignment horizontal="center" vertical="center"/>
    </xf>
    <xf numFmtId="0" fontId="47" fillId="0" borderId="0" xfId="1615" applyFont="1" applyAlignment="1">
      <alignment vertical="center"/>
    </xf>
    <xf numFmtId="0" fontId="47" fillId="0" borderId="33" xfId="1615" applyFont="1" applyBorder="1" applyAlignment="1">
      <alignment horizontal="center" vertical="center"/>
    </xf>
    <xf numFmtId="0" fontId="47" fillId="0" borderId="33" xfId="1615" applyFont="1" applyBorder="1" applyAlignment="1">
      <alignment vertical="center"/>
    </xf>
    <xf numFmtId="0" fontId="110" fillId="0" borderId="33" xfId="1615" applyBorder="1" applyAlignment="1">
      <alignment horizontal="center" vertical="center"/>
    </xf>
    <xf numFmtId="3" fontId="44" fillId="0" borderId="33" xfId="1615" applyNumberFormat="1" applyFont="1" applyBorder="1" applyAlignment="1">
      <alignment horizontal="center" vertical="center"/>
    </xf>
    <xf numFmtId="0" fontId="51" fillId="0" borderId="0" xfId="1614" applyFont="1" applyAlignment="1">
      <alignment horizontal="center" vertical="center"/>
    </xf>
    <xf numFmtId="0" fontId="94" fillId="0" borderId="0" xfId="1448" applyFont="1" applyAlignment="1">
      <alignment horizontal="center" wrapText="1"/>
    </xf>
    <xf numFmtId="0" fontId="49" fillId="0" borderId="0" xfId="1614" applyFont="1" applyAlignment="1">
      <alignment vertical="center"/>
    </xf>
    <xf numFmtId="0" fontId="59" fillId="0" borderId="0" xfId="1614" applyFont="1" applyAlignment="1">
      <alignment horizontal="center" vertical="center"/>
    </xf>
    <xf numFmtId="0" fontId="59" fillId="0" borderId="0" xfId="1614" applyFont="1" applyAlignment="1">
      <alignment vertical="center"/>
    </xf>
    <xf numFmtId="3" fontId="99" fillId="0" borderId="0" xfId="1614" applyNumberFormat="1" applyFont="1" applyAlignment="1">
      <alignment horizontal="center" vertical="center"/>
    </xf>
    <xf numFmtId="0" fontId="99" fillId="0" borderId="0" xfId="1614" applyFont="1" applyAlignment="1">
      <alignment horizontal="center" vertical="center"/>
    </xf>
    <xf numFmtId="0" fontId="18" fillId="0" borderId="0" xfId="1614" applyFont="1" applyAlignment="1">
      <alignment horizontal="center"/>
    </xf>
    <xf numFmtId="0" fontId="90" fillId="0" borderId="0" xfId="1614" applyFont="1" applyAlignment="1">
      <alignment horizontal="center" vertical="center"/>
    </xf>
    <xf numFmtId="0" fontId="90" fillId="0" borderId="0" xfId="1614" applyFont="1" applyAlignment="1">
      <alignment vertical="center"/>
    </xf>
    <xf numFmtId="207" fontId="43" fillId="0" borderId="21" xfId="2549" applyNumberFormat="1" applyFont="1" applyFill="1" applyBorder="1" applyAlignment="1">
      <alignment horizontal="center" vertical="center" wrapText="1"/>
    </xf>
    <xf numFmtId="0" fontId="93" fillId="0" borderId="0" xfId="1448" applyFont="1" applyAlignment="1">
      <alignment horizontal="center" wrapText="1"/>
    </xf>
    <xf numFmtId="0" fontId="94" fillId="0" borderId="0" xfId="1448" applyFont="1" applyAlignment="1">
      <alignment wrapText="1"/>
    </xf>
    <xf numFmtId="0" fontId="101" fillId="0" borderId="0" xfId="1448" applyFont="1" applyAlignment="1">
      <alignment horizontal="center" wrapText="1"/>
    </xf>
    <xf numFmtId="0" fontId="100" fillId="0" borderId="0" xfId="1448" applyFont="1" applyAlignment="1">
      <alignment horizontal="center" wrapText="1"/>
    </xf>
    <xf numFmtId="0" fontId="100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/>
    </xf>
    <xf numFmtId="0" fontId="93" fillId="0" borderId="0" xfId="1448" applyFont="1" applyAlignment="1">
      <alignment horizontal="center" vertical="center"/>
    </xf>
    <xf numFmtId="0" fontId="93" fillId="0" borderId="0" xfId="1448" applyFont="1" applyAlignment="1">
      <alignment vertical="center" wrapText="1"/>
    </xf>
    <xf numFmtId="0" fontId="93" fillId="0" borderId="0" xfId="527" applyNumberFormat="1" applyFont="1" applyFill="1" applyBorder="1" applyAlignment="1">
      <alignment horizontal="center" wrapText="1"/>
    </xf>
    <xf numFmtId="165" fontId="94" fillId="0" borderId="0" xfId="1448" applyNumberFormat="1" applyFont="1" applyAlignment="1">
      <alignment wrapText="1"/>
    </xf>
    <xf numFmtId="165" fontId="94" fillId="0" borderId="0" xfId="527" applyNumberFormat="1" applyFont="1" applyFill="1" applyAlignment="1">
      <alignment wrapText="1"/>
    </xf>
    <xf numFmtId="0" fontId="94" fillId="0" borderId="0" xfId="1448" applyFont="1" applyAlignment="1">
      <alignment vertical="top" wrapText="1"/>
    </xf>
    <xf numFmtId="0" fontId="93" fillId="0" borderId="0" xfId="527" applyNumberFormat="1" applyFont="1" applyFill="1" applyAlignment="1">
      <alignment horizontal="center" wrapText="1"/>
    </xf>
    <xf numFmtId="0" fontId="94" fillId="0" borderId="0" xfId="527" applyNumberFormat="1" applyFont="1" applyFill="1" applyAlignment="1">
      <alignment horizontal="center" wrapText="1"/>
    </xf>
    <xf numFmtId="169" fontId="43" fillId="0" borderId="21" xfId="717" applyNumberFormat="1" applyFont="1" applyFill="1" applyBorder="1" applyAlignment="1" applyProtection="1">
      <alignment horizontal="center" vertical="center" wrapText="1"/>
    </xf>
    <xf numFmtId="165" fontId="43" fillId="0" borderId="21" xfId="1451" applyNumberFormat="1" applyFont="1" applyBorder="1" applyAlignment="1">
      <alignment horizontal="center" vertical="center" wrapText="1"/>
    </xf>
    <xf numFmtId="169" fontId="55" fillId="0" borderId="21" xfId="717" applyNumberFormat="1" applyFont="1" applyFill="1" applyBorder="1" applyAlignment="1" applyProtection="1">
      <alignment horizontal="center" vertical="center" wrapText="1"/>
    </xf>
    <xf numFmtId="0" fontId="43" fillId="0" borderId="21" xfId="1451" applyFont="1" applyBorder="1" applyAlignment="1">
      <alignment horizontal="center" vertical="center" wrapText="1"/>
    </xf>
    <xf numFmtId="169" fontId="43" fillId="0" borderId="21" xfId="728" applyFont="1" applyFill="1" applyBorder="1" applyAlignment="1" applyProtection="1">
      <alignment horizontal="center" vertical="center" wrapText="1"/>
    </xf>
    <xf numFmtId="3" fontId="43" fillId="0" borderId="21" xfId="1450" applyNumberFormat="1" applyFont="1" applyBorder="1" applyAlignment="1">
      <alignment horizontal="center" vertical="center" wrapText="1"/>
    </xf>
    <xf numFmtId="169" fontId="43" fillId="0" borderId="21" xfId="728" applyFont="1" applyFill="1" applyBorder="1" applyAlignment="1">
      <alignment horizontal="center" vertical="center" wrapText="1"/>
    </xf>
    <xf numFmtId="0" fontId="120" fillId="0" borderId="26" xfId="1451" applyFont="1" applyBorder="1"/>
    <xf numFmtId="0" fontId="120" fillId="0" borderId="36" xfId="1451" applyFont="1" applyBorder="1"/>
    <xf numFmtId="0" fontId="120" fillId="0" borderId="48" xfId="1451" applyFont="1" applyBorder="1"/>
    <xf numFmtId="0" fontId="120" fillId="0" borderId="28" xfId="1451" applyFont="1" applyBorder="1"/>
    <xf numFmtId="0" fontId="120" fillId="0" borderId="37" xfId="1451" applyFont="1" applyBorder="1"/>
    <xf numFmtId="0" fontId="115" fillId="0" borderId="37" xfId="1451" applyFont="1" applyBorder="1" applyAlignment="1">
      <alignment vertical="center"/>
    </xf>
    <xf numFmtId="0" fontId="120" fillId="0" borderId="34" xfId="1451" applyFont="1" applyBorder="1"/>
    <xf numFmtId="0" fontId="120" fillId="0" borderId="19" xfId="1451" applyFont="1" applyBorder="1"/>
    <xf numFmtId="0" fontId="115" fillId="0" borderId="19" xfId="1451" applyFont="1" applyBorder="1" applyAlignment="1">
      <alignment vertical="center"/>
    </xf>
    <xf numFmtId="0" fontId="115" fillId="0" borderId="19" xfId="1451" applyFont="1" applyBorder="1" applyAlignment="1">
      <alignment horizontal="center" vertical="center"/>
    </xf>
    <xf numFmtId="0" fontId="115" fillId="0" borderId="31" xfId="1451" applyFont="1" applyBorder="1" applyAlignment="1">
      <alignment vertical="center"/>
    </xf>
    <xf numFmtId="0" fontId="42" fillId="0" borderId="3" xfId="1448" applyFont="1" applyBorder="1" applyAlignment="1">
      <alignment horizontal="center" vertical="center"/>
    </xf>
    <xf numFmtId="0" fontId="42" fillId="0" borderId="3" xfId="1448" applyFont="1" applyBorder="1" applyAlignment="1">
      <alignment horizontal="left" vertical="center" wrapText="1"/>
    </xf>
    <xf numFmtId="0" fontId="42" fillId="0" borderId="3" xfId="1448" applyFont="1" applyBorder="1" applyAlignment="1">
      <alignment horizontal="center" vertical="center" wrapText="1"/>
    </xf>
    <xf numFmtId="169" fontId="42" fillId="0" borderId="3" xfId="715" applyNumberFormat="1" applyFont="1" applyFill="1" applyBorder="1" applyAlignment="1">
      <alignment horizontal="center" vertical="center" wrapText="1"/>
    </xf>
    <xf numFmtId="3" fontId="129" fillId="32" borderId="3" xfId="1448" applyNumberFormat="1" applyFont="1" applyFill="1" applyBorder="1" applyAlignment="1">
      <alignment horizontal="center" vertical="center" wrapText="1"/>
    </xf>
    <xf numFmtId="0" fontId="43" fillId="0" borderId="21" xfId="1451" applyFont="1" applyBorder="1" applyAlignment="1">
      <alignment horizontal="center" vertical="center"/>
    </xf>
    <xf numFmtId="0" fontId="135" fillId="0" borderId="21" xfId="1451" applyFont="1" applyBorder="1" applyAlignment="1">
      <alignment horizontal="left" vertical="center" wrapText="1"/>
    </xf>
    <xf numFmtId="0" fontId="43" fillId="33" borderId="21" xfId="1451" applyFont="1" applyFill="1" applyBorder="1" applyAlignment="1">
      <alignment horizontal="left" vertical="center" wrapText="1"/>
    </xf>
    <xf numFmtId="0" fontId="43" fillId="0" borderId="21" xfId="1451" applyFont="1" applyBorder="1" applyAlignment="1">
      <alignment horizontal="left" wrapText="1"/>
    </xf>
    <xf numFmtId="0" fontId="43" fillId="0" borderId="21" xfId="1450" applyFont="1" applyBorder="1" applyAlignment="1">
      <alignment horizontal="center" vertical="center"/>
    </xf>
    <xf numFmtId="0" fontId="43" fillId="0" borderId="21" xfId="1450" applyFont="1" applyBorder="1" applyAlignment="1">
      <alignment horizontal="left" wrapText="1"/>
    </xf>
    <xf numFmtId="0" fontId="113" fillId="0" borderId="21" xfId="1615" applyFont="1" applyBorder="1" applyAlignment="1">
      <alignment vertical="top" wrapText="1"/>
    </xf>
    <xf numFmtId="167" fontId="128" fillId="0" borderId="0" xfId="523" applyFont="1" applyFill="1" applyAlignment="1">
      <alignment horizontal="left" wrapText="1"/>
    </xf>
    <xf numFmtId="0" fontId="7" fillId="0" borderId="0" xfId="2673" applyAlignment="1">
      <alignment vertical="center" wrapText="1"/>
    </xf>
    <xf numFmtId="0" fontId="7" fillId="0" borderId="0" xfId="2673" applyAlignment="1">
      <alignment horizontal="center" vertical="center" wrapText="1"/>
    </xf>
    <xf numFmtId="0" fontId="7" fillId="0" borderId="28" xfId="2673" applyBorder="1" applyAlignment="1">
      <alignment vertical="center" wrapText="1"/>
    </xf>
    <xf numFmtId="0" fontId="133" fillId="0" borderId="0" xfId="2673" applyFont="1" applyAlignment="1">
      <alignment vertical="center" wrapText="1"/>
    </xf>
    <xf numFmtId="0" fontId="96" fillId="0" borderId="0" xfId="2673" applyFont="1" applyAlignment="1">
      <alignment vertical="center" wrapText="1"/>
    </xf>
    <xf numFmtId="2" fontId="104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3" fillId="0" borderId="28" xfId="2673" applyFont="1" applyBorder="1" applyAlignment="1">
      <alignment vertical="center" wrapText="1"/>
    </xf>
    <xf numFmtId="0" fontId="9" fillId="0" borderId="21" xfId="1615" applyFont="1" applyBorder="1" applyAlignment="1">
      <alignment horizontal="center" vertical="center"/>
    </xf>
    <xf numFmtId="0" fontId="120" fillId="33" borderId="0" xfId="1451" applyFont="1" applyFill="1"/>
    <xf numFmtId="0" fontId="120" fillId="33" borderId="26" xfId="1451" applyFont="1" applyFill="1" applyBorder="1"/>
    <xf numFmtId="0" fontId="120" fillId="33" borderId="36" xfId="1451" applyFont="1" applyFill="1" applyBorder="1"/>
    <xf numFmtId="0" fontId="120" fillId="33" borderId="48" xfId="1451" applyFont="1" applyFill="1" applyBorder="1"/>
    <xf numFmtId="0" fontId="120" fillId="33" borderId="28" xfId="1451" applyFont="1" applyFill="1" applyBorder="1"/>
    <xf numFmtId="0" fontId="120" fillId="33" borderId="37" xfId="1451" applyFont="1" applyFill="1" applyBorder="1"/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horizontal="center" vertical="center"/>
    </xf>
    <xf numFmtId="0" fontId="124" fillId="33" borderId="0" xfId="1451" applyFont="1" applyFill="1"/>
    <xf numFmtId="0" fontId="125" fillId="33" borderId="0" xfId="1451" applyFont="1" applyFill="1"/>
    <xf numFmtId="0" fontId="115" fillId="33" borderId="0" xfId="1451" applyFont="1" applyFill="1" applyAlignment="1">
      <alignment vertical="center"/>
    </xf>
    <xf numFmtId="0" fontId="115" fillId="33" borderId="37" xfId="1451" applyFont="1" applyFill="1" applyBorder="1" applyAlignment="1">
      <alignment vertical="center"/>
    </xf>
    <xf numFmtId="0" fontId="125" fillId="33" borderId="0" xfId="1451" applyFont="1" applyFill="1" applyAlignment="1">
      <alignment horizontal="center"/>
    </xf>
    <xf numFmtId="0" fontId="115" fillId="33" borderId="0" xfId="1451" applyFont="1" applyFill="1" applyAlignment="1">
      <alignment horizontal="center" vertical="center"/>
    </xf>
    <xf numFmtId="0" fontId="115" fillId="33" borderId="37" xfId="1451" applyFont="1" applyFill="1" applyBorder="1" applyAlignment="1">
      <alignment horizontal="center" vertical="center"/>
    </xf>
    <xf numFmtId="0" fontId="126" fillId="33" borderId="0" xfId="1451" applyFont="1" applyFill="1" applyAlignment="1">
      <alignment vertical="center"/>
    </xf>
    <xf numFmtId="0" fontId="126" fillId="33" borderId="37" xfId="1451" applyFont="1" applyFill="1" applyBorder="1" applyAlignment="1">
      <alignment vertical="center"/>
    </xf>
    <xf numFmtId="0" fontId="120" fillId="33" borderId="34" xfId="1451" applyFont="1" applyFill="1" applyBorder="1"/>
    <xf numFmtId="0" fontId="120" fillId="33" borderId="19" xfId="1451" applyFont="1" applyFill="1" applyBorder="1"/>
    <xf numFmtId="0" fontId="115" fillId="33" borderId="19" xfId="1451" applyFont="1" applyFill="1" applyBorder="1" applyAlignment="1">
      <alignment vertical="center"/>
    </xf>
    <xf numFmtId="0" fontId="115" fillId="33" borderId="19" xfId="1451" applyFont="1" applyFill="1" applyBorder="1" applyAlignment="1">
      <alignment horizontal="center" vertical="center"/>
    </xf>
    <xf numFmtId="0" fontId="115" fillId="33" borderId="31" xfId="1451" applyFont="1" applyFill="1" applyBorder="1" applyAlignment="1">
      <alignment vertical="center"/>
    </xf>
    <xf numFmtId="0" fontId="120" fillId="33" borderId="31" xfId="1451" applyFont="1" applyFill="1" applyBorder="1"/>
    <xf numFmtId="0" fontId="146" fillId="0" borderId="7" xfId="2673" applyFont="1" applyBorder="1" applyAlignment="1">
      <alignment horizontal="center" vertical="center" wrapText="1"/>
    </xf>
    <xf numFmtId="0" fontId="96" fillId="0" borderId="0" xfId="2673" applyFont="1" applyAlignment="1">
      <alignment horizontal="left" vertical="center" wrapText="1"/>
    </xf>
    <xf numFmtId="0" fontId="52" fillId="0" borderId="21" xfId="1450" applyFont="1" applyBorder="1" applyAlignment="1">
      <alignment horizontal="center" wrapText="1"/>
    </xf>
    <xf numFmtId="0" fontId="43" fillId="0" borderId="21" xfId="1450" applyFont="1" applyBorder="1" applyAlignment="1">
      <alignment horizontal="center" vertical="center" wrapText="1"/>
    </xf>
    <xf numFmtId="3" fontId="43" fillId="0" borderId="21" xfId="1451" applyNumberFormat="1" applyFont="1" applyBorder="1" applyAlignment="1">
      <alignment horizontal="center" vertical="center" wrapText="1"/>
    </xf>
    <xf numFmtId="165" fontId="43" fillId="0" borderId="21" xfId="1450" applyNumberFormat="1" applyFont="1" applyBorder="1" applyAlignment="1">
      <alignment horizontal="center" vertical="center" wrapText="1"/>
    </xf>
    <xf numFmtId="3" fontId="43" fillId="0" borderId="0" xfId="1451" applyNumberFormat="1" applyFont="1" applyAlignment="1">
      <alignment horizontal="center" vertical="center" wrapText="1"/>
    </xf>
    <xf numFmtId="0" fontId="20" fillId="0" borderId="0" xfId="1649"/>
    <xf numFmtId="3" fontId="135" fillId="0" borderId="21" xfId="1451" applyNumberFormat="1" applyFont="1" applyBorder="1" applyAlignment="1">
      <alignment horizontal="center" vertical="center" wrapText="1"/>
    </xf>
    <xf numFmtId="3" fontId="9" fillId="0" borderId="21" xfId="1615" applyNumberFormat="1" applyFont="1" applyBorder="1" applyAlignment="1">
      <alignment horizontal="center" vertical="center"/>
    </xf>
    <xf numFmtId="0" fontId="8" fillId="0" borderId="0" xfId="2670" applyAlignment="1">
      <alignment horizontal="center" vertical="center"/>
    </xf>
    <xf numFmtId="0" fontId="142" fillId="36" borderId="0" xfId="2670" applyFont="1" applyFill="1" applyAlignment="1">
      <alignment horizontal="left" vertical="center"/>
    </xf>
    <xf numFmtId="0" fontId="142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right" vertical="center"/>
    </xf>
    <xf numFmtId="9" fontId="145" fillId="36" borderId="0" xfId="2671" applyFont="1" applyFill="1" applyBorder="1" applyAlignment="1" applyProtection="1">
      <alignment horizontal="right" vertical="center"/>
    </xf>
    <xf numFmtId="167" fontId="144" fillId="36" borderId="0" xfId="2672" applyFont="1" applyFill="1" applyBorder="1" applyAlignment="1" applyProtection="1">
      <alignment horizontal="right" vertical="center"/>
    </xf>
    <xf numFmtId="167" fontId="145" fillId="36" borderId="0" xfId="2672" applyFont="1" applyFill="1" applyBorder="1" applyAlignment="1" applyProtection="1">
      <alignment horizontal="right" vertical="center"/>
    </xf>
    <xf numFmtId="10" fontId="145" fillId="36" borderId="0" xfId="2671" applyNumberFormat="1" applyFont="1" applyFill="1" applyBorder="1" applyAlignment="1" applyProtection="1">
      <alignment horizontal="right" vertical="center"/>
    </xf>
    <xf numFmtId="169" fontId="144" fillId="36" borderId="0" xfId="2672" applyNumberFormat="1" applyFont="1" applyFill="1" applyBorder="1" applyAlignment="1" applyProtection="1">
      <alignment horizontal="right" vertical="center"/>
    </xf>
    <xf numFmtId="0" fontId="138" fillId="0" borderId="0" xfId="2670" applyFont="1" applyAlignment="1">
      <alignment horizontal="left" vertical="center"/>
    </xf>
    <xf numFmtId="0" fontId="141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1" fillId="0" borderId="0" xfId="1538"/>
    <xf numFmtId="167" fontId="111" fillId="0" borderId="0" xfId="1538" applyNumberFormat="1"/>
    <xf numFmtId="0" fontId="60" fillId="0" borderId="0" xfId="1538" applyFont="1"/>
    <xf numFmtId="0" fontId="127" fillId="0" borderId="0" xfId="1538" applyFont="1"/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vertical="center"/>
    </xf>
    <xf numFmtId="0" fontId="111" fillId="38" borderId="0" xfId="1538" applyFill="1"/>
    <xf numFmtId="0" fontId="60" fillId="38" borderId="0" xfId="1538" applyFont="1" applyFill="1"/>
    <xf numFmtId="0" fontId="102" fillId="0" borderId="0" xfId="1538" applyFont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/>
    </xf>
    <xf numFmtId="0" fontId="111" fillId="0" borderId="0" xfId="1538" applyAlignment="1">
      <alignment horizontal="center" vertical="center"/>
    </xf>
    <xf numFmtId="1" fontId="111" fillId="0" borderId="0" xfId="1538" applyNumberFormat="1"/>
    <xf numFmtId="0" fontId="111" fillId="0" borderId="3" xfId="1538" applyBorder="1"/>
    <xf numFmtId="167" fontId="0" fillId="0" borderId="3" xfId="1026" applyFont="1" applyFill="1" applyBorder="1" applyProtection="1"/>
    <xf numFmtId="167" fontId="111" fillId="0" borderId="3" xfId="1538" applyNumberFormat="1" applyBorder="1"/>
    <xf numFmtId="167" fontId="139" fillId="0" borderId="3" xfId="1026" applyFont="1" applyBorder="1" applyProtection="1"/>
    <xf numFmtId="167" fontId="0" fillId="0" borderId="3" xfId="1026" applyFont="1" applyBorder="1" applyProtection="1"/>
    <xf numFmtId="167" fontId="127" fillId="0" borderId="3" xfId="1538" applyNumberFormat="1" applyFont="1" applyBorder="1"/>
    <xf numFmtId="0" fontId="60" fillId="0" borderId="3" xfId="1538" applyFont="1" applyBorder="1"/>
    <xf numFmtId="165" fontId="111" fillId="0" borderId="3" xfId="1538" applyNumberFormat="1" applyBorder="1"/>
    <xf numFmtId="167" fontId="103" fillId="0" borderId="3" xfId="1026" applyFont="1" applyFill="1" applyBorder="1" applyProtection="1"/>
    <xf numFmtId="0" fontId="48" fillId="0" borderId="0" xfId="1538" applyFont="1"/>
    <xf numFmtId="0" fontId="48" fillId="0" borderId="3" xfId="1538" applyFont="1" applyBorder="1" applyAlignment="1">
      <alignment horizontal="center"/>
    </xf>
    <xf numFmtId="167" fontId="48" fillId="0" borderId="3" xfId="1538" applyNumberFormat="1" applyFont="1" applyBorder="1"/>
    <xf numFmtId="0" fontId="111" fillId="29" borderId="0" xfId="1538" applyFill="1"/>
    <xf numFmtId="0" fontId="48" fillId="0" borderId="0" xfId="1538" applyFont="1" applyAlignment="1">
      <alignment horizontal="center"/>
    </xf>
    <xf numFmtId="167" fontId="48" fillId="0" borderId="0" xfId="1538" applyNumberFormat="1" applyFont="1"/>
    <xf numFmtId="0" fontId="111" fillId="29" borderId="3" xfId="1538" applyFill="1" applyBorder="1"/>
    <xf numFmtId="169" fontId="111" fillId="29" borderId="3" xfId="1538" applyNumberFormat="1" applyFill="1" applyBorder="1" applyAlignment="1">
      <alignment horizontal="right"/>
    </xf>
    <xf numFmtId="43" fontId="111" fillId="0" borderId="0" xfId="1538" applyNumberFormat="1"/>
    <xf numFmtId="167" fontId="111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1" fillId="29" borderId="3" xfId="1538" applyNumberFormat="1" applyFill="1" applyBorder="1"/>
    <xf numFmtId="10" fontId="111" fillId="29" borderId="3" xfId="1538" applyNumberFormat="1" applyFill="1" applyBorder="1"/>
    <xf numFmtId="0" fontId="148" fillId="0" borderId="0" xfId="1614" applyFont="1" applyAlignment="1">
      <alignment horizontal="center"/>
    </xf>
    <xf numFmtId="0" fontId="149" fillId="0" borderId="0" xfId="1614" applyFont="1" applyAlignment="1">
      <alignment horizontal="center" vertical="center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1" fillId="0" borderId="0" xfId="1614" applyFont="1" applyAlignment="1">
      <alignment horizontal="center" vertical="center"/>
    </xf>
    <xf numFmtId="3" fontId="149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49" fillId="0" borderId="0" xfId="1614" applyFont="1" applyAlignment="1">
      <alignment horizontal="center"/>
    </xf>
    <xf numFmtId="3" fontId="148" fillId="0" borderId="0" xfId="1614" applyNumberFormat="1" applyFont="1" applyAlignment="1">
      <alignment horizontal="center"/>
    </xf>
    <xf numFmtId="0" fontId="153" fillId="0" borderId="0" xfId="1614" applyFont="1"/>
    <xf numFmtId="167" fontId="153" fillId="0" borderId="0" xfId="1652" applyNumberFormat="1" applyFont="1"/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left" vertical="center"/>
    </xf>
    <xf numFmtId="0" fontId="153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0" fontId="153" fillId="0" borderId="0" xfId="1614" applyFont="1" applyAlignment="1">
      <alignment horizontal="center" vertical="center" wrapText="1"/>
    </xf>
    <xf numFmtId="0" fontId="150" fillId="0" borderId="0" xfId="1614" applyFont="1" applyAlignment="1">
      <alignment horizontal="center" vertical="center" wrapText="1"/>
    </xf>
    <xf numFmtId="3" fontId="149" fillId="0" borderId="0" xfId="1614" applyNumberFormat="1" applyFont="1" applyAlignment="1">
      <alignment vertical="center"/>
    </xf>
    <xf numFmtId="0" fontId="149" fillId="0" borderId="21" xfId="1614" applyFont="1" applyBorder="1" applyAlignment="1">
      <alignment horizontal="center" vertical="center" wrapText="1"/>
    </xf>
    <xf numFmtId="0" fontId="156" fillId="0" borderId="21" xfId="1614" applyFont="1" applyBorder="1" applyAlignment="1">
      <alignment horizontal="center" vertical="center"/>
    </xf>
    <xf numFmtId="3" fontId="156" fillId="0" borderId="21" xfId="1614" applyNumberFormat="1" applyFont="1" applyBorder="1" applyAlignment="1">
      <alignment horizontal="center" vertical="center"/>
    </xf>
    <xf numFmtId="3" fontId="149" fillId="0" borderId="21" xfId="1614" applyNumberFormat="1" applyFont="1" applyBorder="1" applyAlignment="1">
      <alignment horizontal="center" vertical="center"/>
    </xf>
    <xf numFmtId="3" fontId="149" fillId="0" borderId="22" xfId="1614" applyNumberFormat="1" applyFont="1" applyBorder="1" applyAlignment="1">
      <alignment horizontal="center" vertical="center"/>
    </xf>
    <xf numFmtId="3" fontId="149" fillId="0" borderId="0" xfId="1614" applyNumberFormat="1" applyFont="1" applyAlignment="1">
      <alignment horizontal="center"/>
    </xf>
    <xf numFmtId="3" fontId="148" fillId="0" borderId="0" xfId="1614" applyNumberFormat="1" applyFont="1" applyAlignment="1">
      <alignment horizontal="center" vertical="center"/>
    </xf>
    <xf numFmtId="0" fontId="156" fillId="0" borderId="0" xfId="1614" applyFont="1" applyAlignment="1">
      <alignment horizontal="center"/>
    </xf>
    <xf numFmtId="0" fontId="151" fillId="0" borderId="21" xfId="1653" applyFont="1" applyBorder="1" applyAlignment="1">
      <alignment horizontal="center" vertical="center"/>
    </xf>
    <xf numFmtId="3" fontId="152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49" fillId="0" borderId="20" xfId="1652" applyFont="1" applyBorder="1" applyAlignment="1">
      <alignment horizontal="center" vertical="center"/>
    </xf>
    <xf numFmtId="0" fontId="153" fillId="0" borderId="20" xfId="1652" applyFont="1" applyBorder="1" applyAlignment="1">
      <alignment horizontal="center" vertical="center"/>
    </xf>
    <xf numFmtId="0" fontId="153" fillId="0" borderId="21" xfId="1652" applyFont="1" applyBorder="1" applyAlignment="1">
      <alignment vertical="center" wrapText="1"/>
    </xf>
    <xf numFmtId="0" fontId="156" fillId="0" borderId="21" xfId="1652" applyFont="1" applyBorder="1" applyAlignment="1">
      <alignment horizontal="center" vertical="center"/>
    </xf>
    <xf numFmtId="0" fontId="156" fillId="0" borderId="49" xfId="1652" applyFont="1" applyBorder="1" applyAlignment="1">
      <alignment horizontal="center" vertical="center"/>
    </xf>
    <xf numFmtId="0" fontId="156" fillId="0" borderId="3" xfId="1652" applyFont="1" applyBorder="1" applyAlignment="1">
      <alignment vertical="center" wrapText="1"/>
    </xf>
    <xf numFmtId="0" fontId="149" fillId="0" borderId="3" xfId="1614" applyFont="1" applyBorder="1" applyAlignment="1">
      <alignment horizontal="center" vertical="center" wrapText="1"/>
    </xf>
    <xf numFmtId="0" fontId="156" fillId="0" borderId="3" xfId="1614" applyFont="1" applyBorder="1" applyAlignment="1">
      <alignment horizontal="center" vertical="center"/>
    </xf>
    <xf numFmtId="0" fontId="156" fillId="0" borderId="3" xfId="1652" applyFont="1" applyBorder="1" applyAlignment="1">
      <alignment horizontal="center" vertical="center"/>
    </xf>
    <xf numFmtId="207" fontId="156" fillId="0" borderId="3" xfId="1614" applyNumberFormat="1" applyFont="1" applyBorder="1" applyAlignment="1">
      <alignment horizontal="center" vertical="center"/>
    </xf>
    <xf numFmtId="3" fontId="149" fillId="0" borderId="3" xfId="1614" applyNumberFormat="1" applyFont="1" applyBorder="1" applyAlignment="1">
      <alignment horizontal="center" vertical="center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149" fillId="0" borderId="23" xfId="1614" applyFont="1" applyBorder="1" applyAlignment="1">
      <alignment horizontal="center" vertical="center"/>
    </xf>
    <xf numFmtId="0" fontId="149" fillId="0" borderId="24" xfId="1614" applyFont="1" applyBorder="1" applyAlignment="1">
      <alignment horizontal="left" vertical="center"/>
    </xf>
    <xf numFmtId="0" fontId="149" fillId="0" borderId="24" xfId="1614" applyFont="1" applyBorder="1" applyAlignment="1">
      <alignment vertical="center"/>
    </xf>
    <xf numFmtId="0" fontId="156" fillId="0" borderId="24" xfId="1614" applyFont="1" applyBorder="1" applyAlignment="1">
      <alignment horizontal="center" vertical="center"/>
    </xf>
    <xf numFmtId="3" fontId="149" fillId="0" borderId="24" xfId="1614" applyNumberFormat="1" applyFont="1" applyBorder="1" applyAlignment="1">
      <alignment horizontal="center" vertical="center"/>
    </xf>
    <xf numFmtId="3" fontId="149" fillId="0" borderId="25" xfId="1614" applyNumberFormat="1" applyFont="1" applyBorder="1" applyAlignment="1">
      <alignment horizontal="center" vertical="center"/>
    </xf>
    <xf numFmtId="0" fontId="151" fillId="0" borderId="26" xfId="1614" applyFont="1" applyBorder="1" applyAlignment="1">
      <alignment horizontal="center" vertical="center"/>
    </xf>
    <xf numFmtId="37" fontId="153" fillId="0" borderId="27" xfId="1614" applyNumberFormat="1" applyFont="1" applyBorder="1" applyAlignment="1">
      <alignment horizontal="center"/>
    </xf>
    <xf numFmtId="37" fontId="151" fillId="0" borderId="27" xfId="1614" applyNumberFormat="1" applyFont="1" applyBorder="1" applyAlignment="1">
      <alignment horizontal="center"/>
    </xf>
    <xf numFmtId="0" fontId="151" fillId="0" borderId="28" xfId="1614" applyFont="1" applyBorder="1" applyAlignment="1">
      <alignment horizontal="center" vertical="center"/>
    </xf>
    <xf numFmtId="37" fontId="153" fillId="0" borderId="29" xfId="1614" applyNumberFormat="1" applyFont="1" applyBorder="1" applyAlignment="1">
      <alignment horizontal="center"/>
    </xf>
    <xf numFmtId="37" fontId="151" fillId="0" borderId="29" xfId="1614" applyNumberFormat="1" applyFont="1" applyBorder="1" applyAlignment="1">
      <alignment horizontal="center"/>
    </xf>
    <xf numFmtId="37" fontId="157" fillId="0" borderId="30" xfId="1614" applyNumberFormat="1" applyFont="1" applyBorder="1" applyAlignment="1">
      <alignment horizontal="center"/>
    </xf>
    <xf numFmtId="37" fontId="157" fillId="0" borderId="32" xfId="1614" applyNumberFormat="1" applyFont="1" applyBorder="1" applyAlignment="1">
      <alignment horizontal="center"/>
    </xf>
    <xf numFmtId="0" fontId="157" fillId="0" borderId="34" xfId="1614" applyFont="1" applyBorder="1" applyAlignment="1">
      <alignment vertical="center"/>
    </xf>
    <xf numFmtId="0" fontId="151" fillId="0" borderId="19" xfId="1614" applyFont="1" applyBorder="1"/>
    <xf numFmtId="0" fontId="151" fillId="0" borderId="19" xfId="1614" applyFont="1" applyBorder="1" applyAlignment="1">
      <alignment horizontal="center"/>
    </xf>
    <xf numFmtId="0" fontId="151" fillId="0" borderId="19" xfId="1614" applyFont="1" applyBorder="1" applyAlignment="1">
      <alignment horizontal="right"/>
    </xf>
    <xf numFmtId="0" fontId="151" fillId="0" borderId="31" xfId="1614" applyFont="1" applyBorder="1" applyAlignment="1">
      <alignment horizontal="right"/>
    </xf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vertical="center"/>
    </xf>
    <xf numFmtId="0" fontId="156" fillId="0" borderId="0" xfId="1614" applyFont="1" applyAlignment="1">
      <alignment horizontal="center" vertical="center"/>
    </xf>
    <xf numFmtId="165" fontId="156" fillId="0" borderId="0" xfId="1652" applyNumberFormat="1" applyFont="1" applyAlignment="1">
      <alignment vertical="center"/>
    </xf>
    <xf numFmtId="0" fontId="151" fillId="0" borderId="0" xfId="1652" applyFont="1" applyAlignment="1">
      <alignment horizontal="right"/>
    </xf>
    <xf numFmtId="0" fontId="158" fillId="0" borderId="0" xfId="1644" applyFont="1" applyAlignment="1">
      <alignment horizontal="center" vertical="center"/>
    </xf>
    <xf numFmtId="0" fontId="156" fillId="0" borderId="0" xfId="1652" applyFont="1" applyAlignment="1">
      <alignment vertical="center"/>
    </xf>
    <xf numFmtId="0" fontId="159" fillId="39" borderId="79" xfId="2670" applyFont="1" applyFill="1" applyBorder="1" applyAlignment="1">
      <alignment horizontal="left" vertical="center"/>
    </xf>
    <xf numFmtId="0" fontId="159" fillId="39" borderId="80" xfId="2670" applyFont="1" applyFill="1" applyBorder="1" applyAlignment="1">
      <alignment horizontal="center" vertical="center"/>
    </xf>
    <xf numFmtId="0" fontId="159" fillId="39" borderId="82" xfId="2670" applyFont="1" applyFill="1" applyBorder="1" applyAlignment="1">
      <alignment horizontal="left" vertical="center"/>
    </xf>
    <xf numFmtId="0" fontId="159" fillId="39" borderId="78" xfId="2670" applyFont="1" applyFill="1" applyBorder="1" applyAlignment="1">
      <alignment horizontal="center" vertical="center"/>
    </xf>
    <xf numFmtId="0" fontId="159" fillId="39" borderId="84" xfId="2670" applyFont="1" applyFill="1" applyBorder="1" applyAlignment="1">
      <alignment horizontal="left" vertical="center"/>
    </xf>
    <xf numFmtId="0" fontId="159" fillId="39" borderId="85" xfId="2670" applyFont="1" applyFill="1" applyBorder="1" applyAlignment="1">
      <alignment horizontal="center" vertical="center"/>
    </xf>
    <xf numFmtId="167" fontId="140" fillId="40" borderId="81" xfId="2672" applyFont="1" applyFill="1" applyBorder="1" applyAlignment="1" applyProtection="1">
      <alignment horizontal="right" vertical="center" wrapText="1"/>
      <protection locked="0"/>
    </xf>
    <xf numFmtId="167" fontId="140" fillId="40" borderId="83" xfId="2672" applyFont="1" applyFill="1" applyBorder="1" applyAlignment="1" applyProtection="1">
      <alignment horizontal="right" vertical="center"/>
      <protection locked="0"/>
    </xf>
    <xf numFmtId="169" fontId="140" fillId="40" borderId="83" xfId="2672" applyNumberFormat="1" applyFont="1" applyFill="1" applyBorder="1" applyAlignment="1" applyProtection="1">
      <alignment horizontal="right" vertical="center"/>
      <protection locked="0"/>
    </xf>
    <xf numFmtId="169" fontId="140" fillId="40" borderId="86" xfId="2672" applyNumberFormat="1" applyFont="1" applyFill="1" applyBorder="1" applyAlignment="1" applyProtection="1">
      <alignment horizontal="right" vertical="center"/>
      <protection locked="0"/>
    </xf>
    <xf numFmtId="0" fontId="120" fillId="0" borderId="0" xfId="1451" applyFont="1"/>
    <xf numFmtId="0" fontId="121" fillId="0" borderId="0" xfId="1451" applyFont="1" applyAlignment="1">
      <alignment vertical="center"/>
    </xf>
    <xf numFmtId="0" fontId="147" fillId="0" borderId="0" xfId="1451" applyFont="1"/>
    <xf numFmtId="0" fontId="122" fillId="0" borderId="0" xfId="1451" applyFont="1" applyAlignment="1">
      <alignment vertical="center"/>
    </xf>
    <xf numFmtId="0" fontId="123" fillId="0" borderId="0" xfId="1451" applyFont="1" applyAlignment="1">
      <alignment horizontal="center" vertical="center"/>
    </xf>
    <xf numFmtId="0" fontId="124" fillId="0" borderId="0" xfId="1451" applyFont="1"/>
    <xf numFmtId="0" fontId="125" fillId="0" borderId="0" xfId="1451" applyFont="1"/>
    <xf numFmtId="0" fontId="115" fillId="0" borderId="0" xfId="1451" applyFont="1" applyAlignment="1">
      <alignment vertical="center"/>
    </xf>
    <xf numFmtId="0" fontId="115" fillId="0" borderId="0" xfId="1451" applyFont="1" applyAlignment="1">
      <alignment horizontal="center" vertical="center"/>
    </xf>
    <xf numFmtId="0" fontId="120" fillId="0" borderId="0" xfId="1451" applyFont="1" applyAlignment="1">
      <alignment horizontal="center" vertical="center"/>
    </xf>
    <xf numFmtId="0" fontId="120" fillId="0" borderId="0" xfId="1451" applyFont="1" applyAlignment="1">
      <alignment horizontal="center"/>
    </xf>
    <xf numFmtId="0" fontId="122" fillId="35" borderId="0" xfId="1451" applyFont="1" applyFill="1" applyAlignment="1">
      <alignment vertical="center"/>
    </xf>
    <xf numFmtId="0" fontId="125" fillId="0" borderId="19" xfId="1451" applyFont="1" applyBorder="1" applyAlignment="1">
      <alignment horizontal="center"/>
    </xf>
    <xf numFmtId="0" fontId="125" fillId="0" borderId="19" xfId="1451" applyFont="1" applyBorder="1"/>
    <xf numFmtId="1" fontId="106" fillId="0" borderId="0" xfId="2673" applyNumberFormat="1" applyFont="1" applyAlignment="1">
      <alignment horizontal="center" vertical="center" wrapText="1"/>
    </xf>
    <xf numFmtId="1" fontId="104" fillId="0" borderId="0" xfId="2673" applyNumberFormat="1" applyFont="1" applyAlignment="1">
      <alignment horizontal="center" vertical="center" wrapText="1"/>
    </xf>
    <xf numFmtId="0" fontId="105" fillId="0" borderId="62" xfId="2673" applyFont="1" applyBorder="1" applyAlignment="1">
      <alignment horizontal="center" vertical="center" wrapText="1"/>
    </xf>
    <xf numFmtId="0" fontId="163" fillId="0" borderId="0" xfId="2673" applyFont="1" applyAlignment="1">
      <alignment horizontal="center" vertical="center" wrapText="1"/>
    </xf>
    <xf numFmtId="0" fontId="164" fillId="0" borderId="0" xfId="2673" applyFont="1" applyAlignment="1">
      <alignment vertical="center" wrapText="1"/>
    </xf>
    <xf numFmtId="0" fontId="165" fillId="0" borderId="0" xfId="2673" applyFont="1" applyAlignment="1">
      <alignment vertical="center" wrapText="1"/>
    </xf>
    <xf numFmtId="0" fontId="146" fillId="35" borderId="90" xfId="2673" applyFont="1" applyFill="1" applyBorder="1" applyAlignment="1">
      <alignment vertical="center" wrapText="1"/>
    </xf>
    <xf numFmtId="0" fontId="146" fillId="43" borderId="90" xfId="2673" applyFont="1" applyFill="1" applyBorder="1" applyAlignment="1">
      <alignment vertical="center" wrapText="1"/>
    </xf>
    <xf numFmtId="0" fontId="162" fillId="0" borderId="0" xfId="2673" applyFont="1" applyAlignment="1">
      <alignment vertical="center" wrapText="1"/>
    </xf>
    <xf numFmtId="0" fontId="168" fillId="0" borderId="0" xfId="2673" applyFont="1" applyAlignment="1">
      <alignment horizontal="center" vertical="center" wrapText="1"/>
    </xf>
    <xf numFmtId="1" fontId="169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4" fillId="35" borderId="32" xfId="2673" applyFont="1" applyFill="1" applyBorder="1" applyAlignment="1">
      <alignment vertical="center" wrapText="1"/>
    </xf>
    <xf numFmtId="0" fontId="134" fillId="43" borderId="32" xfId="2673" applyFont="1" applyFill="1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2" fontId="134" fillId="0" borderId="0" xfId="2673" applyNumberFormat="1" applyFont="1" applyAlignment="1">
      <alignment horizontal="center" vertical="center" wrapText="1"/>
    </xf>
    <xf numFmtId="0" fontId="105" fillId="0" borderId="3" xfId="2673" applyFont="1" applyBorder="1" applyAlignment="1">
      <alignment horizontal="center" vertical="center" wrapText="1"/>
    </xf>
    <xf numFmtId="0" fontId="146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7" fillId="0" borderId="0" xfId="2673" applyNumberFormat="1" applyAlignment="1">
      <alignment vertical="center" wrapText="1"/>
    </xf>
    <xf numFmtId="1" fontId="7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4" fillId="0" borderId="0" xfId="2675" applyFont="1" applyFill="1" applyBorder="1" applyAlignment="1">
      <alignment horizontal="center" vertical="center" wrapText="1"/>
    </xf>
    <xf numFmtId="1" fontId="134" fillId="0" borderId="50" xfId="2673" applyNumberFormat="1" applyFont="1" applyBorder="1" applyAlignment="1">
      <alignment vertical="center" wrapText="1"/>
    </xf>
    <xf numFmtId="0" fontId="170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2" fontId="170" fillId="0" borderId="0" xfId="2673" applyNumberFormat="1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71" fillId="0" borderId="0" xfId="2673" applyFont="1" applyAlignment="1">
      <alignment vertical="center" wrapText="1"/>
    </xf>
    <xf numFmtId="0" fontId="146" fillId="35" borderId="51" xfId="2673" applyFont="1" applyFill="1" applyBorder="1" applyAlignment="1">
      <alignment vertical="center" wrapText="1"/>
    </xf>
    <xf numFmtId="0" fontId="146" fillId="0" borderId="53" xfId="2673" applyFont="1" applyBorder="1" applyAlignment="1">
      <alignment horizontal="center" vertical="center" wrapText="1"/>
    </xf>
    <xf numFmtId="0" fontId="146" fillId="35" borderId="49" xfId="2673" applyFont="1" applyFill="1" applyBorder="1" applyAlignment="1">
      <alignment vertical="center" wrapText="1"/>
    </xf>
    <xf numFmtId="1" fontId="134" fillId="0" borderId="58" xfId="2673" applyNumberFormat="1" applyFont="1" applyBorder="1" applyAlignment="1">
      <alignment vertical="center" wrapText="1"/>
    </xf>
    <xf numFmtId="0" fontId="134" fillId="35" borderId="49" xfId="2673" applyFont="1" applyFill="1" applyBorder="1" applyAlignment="1">
      <alignment vertical="center" wrapText="1"/>
    </xf>
    <xf numFmtId="0" fontId="134" fillId="35" borderId="94" xfId="2673" applyFont="1" applyFill="1" applyBorder="1" applyAlignment="1">
      <alignment vertical="center" wrapText="1"/>
    </xf>
    <xf numFmtId="0" fontId="105" fillId="0" borderId="64" xfId="2673" applyFont="1" applyBorder="1" applyAlignment="1">
      <alignment horizontal="center" vertical="center" wrapText="1"/>
    </xf>
    <xf numFmtId="0" fontId="146" fillId="0" borderId="51" xfId="2673" applyFont="1" applyBorder="1" applyAlignment="1">
      <alignment vertical="center" wrapText="1"/>
    </xf>
    <xf numFmtId="0" fontId="146" fillId="0" borderId="49" xfId="2673" applyFont="1" applyBorder="1" applyAlignment="1">
      <alignment vertical="center" wrapText="1"/>
    </xf>
    <xf numFmtId="0" fontId="134" fillId="0" borderId="49" xfId="2673" applyFont="1" applyBorder="1" applyAlignment="1">
      <alignment vertical="center" wrapText="1"/>
    </xf>
    <xf numFmtId="0" fontId="134" fillId="0" borderId="94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52" fillId="0" borderId="0" xfId="2676" applyFont="1" applyAlignment="1">
      <alignment horizontal="center" vertical="center"/>
    </xf>
    <xf numFmtId="0" fontId="6" fillId="0" borderId="0" xfId="2670" applyFont="1" applyAlignment="1">
      <alignment horizontal="center" vertical="center"/>
    </xf>
    <xf numFmtId="0" fontId="127" fillId="0" borderId="0" xfId="2670" applyFont="1" applyAlignment="1">
      <alignment horizontal="left" vertical="center"/>
    </xf>
    <xf numFmtId="0" fontId="6" fillId="0" borderId="21" xfId="1653" applyFont="1" applyBorder="1" applyAlignment="1">
      <alignment horizontal="left" vertical="center" wrapText="1"/>
    </xf>
    <xf numFmtId="207" fontId="43" fillId="0" borderId="21" xfId="2549" applyNumberFormat="1" applyFont="1" applyBorder="1" applyAlignment="1">
      <alignment horizontal="center" vertical="center" wrapText="1"/>
    </xf>
    <xf numFmtId="0" fontId="43" fillId="0" borderId="21" xfId="2677" applyFont="1" applyBorder="1" applyAlignment="1">
      <alignment horizontal="left" vertical="center" wrapText="1"/>
    </xf>
    <xf numFmtId="169" fontId="144" fillId="47" borderId="0" xfId="2672" applyNumberFormat="1" applyFont="1" applyFill="1" applyBorder="1" applyAlignment="1" applyProtection="1">
      <alignment horizontal="right" vertical="center"/>
    </xf>
    <xf numFmtId="0" fontId="91" fillId="0" borderId="40" xfId="1450" applyFont="1" applyBorder="1" applyAlignment="1">
      <alignment horizontal="center" vertical="center"/>
    </xf>
    <xf numFmtId="0" fontId="91" fillId="0" borderId="47" xfId="1450" applyFont="1" applyBorder="1" applyAlignment="1">
      <alignment horizontal="center" vertical="center"/>
    </xf>
    <xf numFmtId="0" fontId="42" fillId="0" borderId="20" xfId="1615" applyFont="1" applyBorder="1" applyAlignment="1">
      <alignment horizontal="center" vertical="center"/>
    </xf>
    <xf numFmtId="0" fontId="42" fillId="0" borderId="21" xfId="1615" applyFont="1" applyBorder="1" applyAlignment="1">
      <alignment horizontal="left" vertical="center" wrapText="1"/>
    </xf>
    <xf numFmtId="0" fontId="113" fillId="0" borderId="20" xfId="1653" applyFont="1" applyBorder="1" applyAlignment="1">
      <alignment horizontal="center" vertical="center"/>
    </xf>
    <xf numFmtId="0" fontId="20" fillId="0" borderId="21" xfId="1451" applyBorder="1" applyAlignment="1">
      <alignment horizontal="left" wrapText="1"/>
    </xf>
    <xf numFmtId="0" fontId="9" fillId="0" borderId="21" xfId="1614" applyFont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43" fillId="0" borderId="21" xfId="1450" applyFont="1" applyBorder="1" applyAlignment="1">
      <alignment vertical="center" wrapText="1"/>
    </xf>
    <xf numFmtId="0" fontId="174" fillId="0" borderId="21" xfId="1614" applyFont="1" applyBorder="1" applyAlignment="1">
      <alignment vertical="center" wrapText="1"/>
    </xf>
    <xf numFmtId="0" fontId="1" fillId="0" borderId="21" xfId="1652" applyFont="1" applyBorder="1" applyAlignment="1">
      <alignment horizontal="center" vertical="center"/>
    </xf>
    <xf numFmtId="0" fontId="174" fillId="0" borderId="20" xfId="1614" applyFont="1" applyBorder="1" applyAlignment="1">
      <alignment horizontal="center" vertical="center"/>
    </xf>
    <xf numFmtId="0" fontId="110" fillId="0" borderId="21" xfId="1614" applyBorder="1" applyAlignment="1">
      <alignment horizontal="center" vertical="center"/>
    </xf>
    <xf numFmtId="0" fontId="91" fillId="0" borderId="60" xfId="1450" applyFont="1" applyBorder="1" applyAlignment="1">
      <alignment horizontal="left" vertical="center"/>
    </xf>
    <xf numFmtId="0" fontId="91" fillId="0" borderId="61" xfId="1450" applyFont="1" applyBorder="1" applyAlignment="1">
      <alignment horizontal="left" vertical="center"/>
    </xf>
    <xf numFmtId="3" fontId="42" fillId="31" borderId="38" xfId="1615" applyNumberFormat="1" applyFont="1" applyFill="1" applyBorder="1" applyAlignment="1">
      <alignment horizontal="center" vertical="center"/>
    </xf>
    <xf numFmtId="3" fontId="42" fillId="31" borderId="66" xfId="1615" applyNumberFormat="1" applyFont="1" applyFill="1" applyBorder="1" applyAlignment="1">
      <alignment horizontal="center" vertical="center"/>
    </xf>
    <xf numFmtId="3" fontId="42" fillId="31" borderId="18" xfId="1615" applyNumberFormat="1" applyFont="1" applyFill="1" applyBorder="1" applyAlignment="1">
      <alignment horizontal="center" vertical="center"/>
    </xf>
    <xf numFmtId="3" fontId="42" fillId="31" borderId="42" xfId="1615" applyNumberFormat="1" applyFont="1" applyFill="1" applyBorder="1" applyAlignment="1">
      <alignment horizontal="center" vertical="center"/>
    </xf>
    <xf numFmtId="3" fontId="42" fillId="31" borderId="43" xfId="1615" applyNumberFormat="1" applyFont="1" applyFill="1" applyBorder="1" applyAlignment="1">
      <alignment horizontal="center" vertical="center"/>
    </xf>
    <xf numFmtId="3" fontId="42" fillId="31" borderId="67" xfId="1615" applyNumberFormat="1" applyFont="1" applyFill="1" applyBorder="1" applyAlignment="1">
      <alignment horizontal="center" vertical="center"/>
    </xf>
    <xf numFmtId="3" fontId="42" fillId="31" borderId="3" xfId="1615" applyNumberFormat="1" applyFont="1" applyFill="1" applyBorder="1" applyAlignment="1">
      <alignment horizontal="center" vertical="center"/>
    </xf>
    <xf numFmtId="0" fontId="95" fillId="0" borderId="0" xfId="1653" applyFont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 wrapText="1"/>
    </xf>
    <xf numFmtId="37" fontId="61" fillId="0" borderId="19" xfId="1614" applyNumberFormat="1" applyFont="1" applyBorder="1" applyAlignment="1">
      <alignment horizontal="center"/>
    </xf>
    <xf numFmtId="0" fontId="46" fillId="0" borderId="0" xfId="1652" applyFont="1" applyAlignment="1">
      <alignment horizontal="center" vertical="center"/>
    </xf>
    <xf numFmtId="0" fontId="110" fillId="0" borderId="0" xfId="1652" applyAlignment="1">
      <alignment horizontal="center" vertical="center"/>
    </xf>
    <xf numFmtId="0" fontId="61" fillId="0" borderId="26" xfId="1614" applyFont="1" applyBorder="1" applyAlignment="1">
      <alignment horizontal="left" vertical="center"/>
    </xf>
    <xf numFmtId="0" fontId="61" fillId="0" borderId="36" xfId="1614" applyFont="1" applyBorder="1" applyAlignment="1">
      <alignment horizontal="left" vertical="center"/>
    </xf>
    <xf numFmtId="0" fontId="61" fillId="0" borderId="48" xfId="1614" applyFont="1" applyBorder="1" applyAlignment="1">
      <alignment horizontal="left" vertical="center"/>
    </xf>
    <xf numFmtId="0" fontId="61" fillId="0" borderId="28" xfId="1614" applyFont="1" applyBorder="1" applyAlignment="1">
      <alignment horizontal="left" vertical="center"/>
    </xf>
    <xf numFmtId="0" fontId="61" fillId="0" borderId="0" xfId="1614" applyFont="1" applyAlignment="1">
      <alignment horizontal="left" vertical="center"/>
    </xf>
    <xf numFmtId="0" fontId="61" fillId="0" borderId="37" xfId="1614" applyFont="1" applyBorder="1" applyAlignment="1">
      <alignment horizontal="left" vertical="center"/>
    </xf>
    <xf numFmtId="0" fontId="51" fillId="0" borderId="0" xfId="1614" applyFont="1" applyAlignment="1">
      <alignment horizontal="left" vertical="top" wrapText="1"/>
    </xf>
    <xf numFmtId="37" fontId="110" fillId="0" borderId="36" xfId="1614" applyNumberFormat="1" applyBorder="1" applyAlignment="1">
      <alignment horizontal="center"/>
    </xf>
    <xf numFmtId="37" fontId="110" fillId="0" borderId="0" xfId="1614" applyNumberFormat="1" applyAlignment="1">
      <alignment horizontal="center"/>
    </xf>
    <xf numFmtId="0" fontId="51" fillId="0" borderId="3" xfId="1614" applyFont="1" applyBorder="1" applyAlignment="1">
      <alignment horizontal="center" vertical="center"/>
    </xf>
    <xf numFmtId="0" fontId="51" fillId="0" borderId="39" xfId="1614" applyFont="1" applyBorder="1" applyAlignment="1">
      <alignment horizontal="center" vertical="center"/>
    </xf>
    <xf numFmtId="0" fontId="51" fillId="0" borderId="35" xfId="1652" applyFont="1" applyBorder="1" applyAlignment="1">
      <alignment horizontal="center" vertical="center" wrapText="1"/>
    </xf>
    <xf numFmtId="0" fontId="51" fillId="0" borderId="33" xfId="1652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49" fillId="0" borderId="51" xfId="1614" applyFont="1" applyBorder="1" applyAlignment="1">
      <alignment horizontal="center" vertical="center"/>
    </xf>
    <xf numFmtId="0" fontId="49" fillId="0" borderId="49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/>
    </xf>
    <xf numFmtId="0" fontId="49" fillId="0" borderId="21" xfId="1614" applyFont="1" applyBorder="1" applyAlignment="1">
      <alignment horizontal="center" vertical="center"/>
    </xf>
    <xf numFmtId="0" fontId="49" fillId="0" borderId="33" xfId="1614" applyFont="1" applyBorder="1" applyAlignment="1">
      <alignment horizontal="center" vertical="center"/>
    </xf>
    <xf numFmtId="0" fontId="51" fillId="0" borderId="53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 wrapText="1"/>
    </xf>
    <xf numFmtId="0" fontId="49" fillId="0" borderId="21" xfId="1614" applyFont="1" applyBorder="1" applyAlignment="1">
      <alignment horizontal="center" vertical="center" wrapText="1"/>
    </xf>
    <xf numFmtId="0" fontId="49" fillId="0" borderId="33" xfId="1614" applyFont="1" applyBorder="1" applyAlignment="1">
      <alignment horizontal="center" vertical="center" wrapText="1"/>
    </xf>
    <xf numFmtId="0" fontId="51" fillId="0" borderId="54" xfId="1614" applyFont="1" applyBorder="1" applyAlignment="1">
      <alignment horizontal="center" vertical="center"/>
    </xf>
    <xf numFmtId="169" fontId="42" fillId="0" borderId="3" xfId="714" applyFont="1" applyFill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42" fillId="0" borderId="3" xfId="1448" applyFont="1" applyBorder="1" applyAlignment="1">
      <alignment horizontal="center" vertical="center" wrapText="1"/>
    </xf>
    <xf numFmtId="0" fontId="54" fillId="0" borderId="3" xfId="1448" applyFont="1" applyBorder="1" applyAlignment="1">
      <alignment horizontal="center" vertical="center" wrapText="1"/>
    </xf>
    <xf numFmtId="0" fontId="7" fillId="0" borderId="92" xfId="2673" applyBorder="1" applyAlignment="1">
      <alignment horizontal="center" vertical="center" wrapText="1"/>
    </xf>
    <xf numFmtId="0" fontId="7" fillId="0" borderId="6" xfId="2673" applyBorder="1" applyAlignment="1">
      <alignment horizontal="center" vertical="center" wrapText="1"/>
    </xf>
    <xf numFmtId="0" fontId="7" fillId="0" borderId="93" xfId="2673" applyBorder="1" applyAlignment="1">
      <alignment horizontal="center" vertical="center" wrapText="1"/>
    </xf>
    <xf numFmtId="9" fontId="170" fillId="0" borderId="0" xfId="2675" applyFont="1" applyFill="1" applyBorder="1" applyAlignment="1">
      <alignment horizontal="center" vertical="center" wrapText="1"/>
    </xf>
    <xf numFmtId="0" fontId="167" fillId="37" borderId="0" xfId="2673" applyFont="1" applyFill="1" applyAlignment="1">
      <alignment horizontal="left" vertical="center" wrapText="1"/>
    </xf>
    <xf numFmtId="43" fontId="146" fillId="35" borderId="7" xfId="2673" applyNumberFormat="1" applyFont="1" applyFill="1" applyBorder="1" applyAlignment="1">
      <alignment horizontal="center" vertical="center" wrapText="1"/>
    </xf>
    <xf numFmtId="0" fontId="146" fillId="35" borderId="58" xfId="2673" applyFont="1" applyFill="1" applyBorder="1" applyAlignment="1">
      <alignment horizontal="center" vertical="center" wrapText="1"/>
    </xf>
    <xf numFmtId="2" fontId="134" fillId="35" borderId="62" xfId="2673" applyNumberFormat="1" applyFont="1" applyFill="1" applyBorder="1" applyAlignment="1">
      <alignment horizontal="center" vertical="center" wrapText="1"/>
    </xf>
    <xf numFmtId="2" fontId="134" fillId="35" borderId="91" xfId="2673" applyNumberFormat="1" applyFont="1" applyFill="1" applyBorder="1" applyAlignment="1">
      <alignment horizontal="center" vertical="center" wrapText="1"/>
    </xf>
    <xf numFmtId="0" fontId="163" fillId="41" borderId="87" xfId="2673" applyFont="1" applyFill="1" applyBorder="1" applyAlignment="1">
      <alignment horizontal="center" vertical="center" wrapText="1"/>
    </xf>
    <xf numFmtId="0" fontId="163" fillId="41" borderId="88" xfId="2673" applyFont="1" applyFill="1" applyBorder="1" applyAlignment="1">
      <alignment horizontal="center" vertical="center" wrapText="1"/>
    </xf>
    <xf numFmtId="0" fontId="163" fillId="41" borderId="89" xfId="2673" applyFont="1" applyFill="1" applyBorder="1" applyAlignment="1">
      <alignment horizontal="center" vertical="center" wrapText="1"/>
    </xf>
    <xf numFmtId="0" fontId="134" fillId="35" borderId="7" xfId="2673" applyFont="1" applyFill="1" applyBorder="1" applyAlignment="1">
      <alignment horizontal="center" vertical="center" wrapText="1"/>
    </xf>
    <xf numFmtId="0" fontId="134" fillId="35" borderId="58" xfId="2673" applyFont="1" applyFill="1" applyBorder="1" applyAlignment="1">
      <alignment horizontal="center" vertical="center" wrapText="1"/>
    </xf>
    <xf numFmtId="1" fontId="146" fillId="35" borderId="7" xfId="2673" applyNumberFormat="1" applyFont="1" applyFill="1" applyBorder="1" applyAlignment="1">
      <alignment horizontal="center" vertical="center" wrapText="1"/>
    </xf>
    <xf numFmtId="1" fontId="146" fillId="35" borderId="58" xfId="2673" applyNumberFormat="1" applyFont="1" applyFill="1" applyBorder="1" applyAlignment="1">
      <alignment horizontal="center" vertical="center" wrapText="1"/>
    </xf>
    <xf numFmtId="9" fontId="134" fillId="0" borderId="64" xfId="2675" applyFont="1" applyFill="1" applyBorder="1" applyAlignment="1">
      <alignment horizontal="center" vertical="center" wrapText="1"/>
    </xf>
    <xf numFmtId="9" fontId="134" fillId="0" borderId="65" xfId="2675" applyFont="1" applyFill="1" applyBorder="1" applyAlignment="1">
      <alignment horizontal="center" vertical="center" wrapText="1"/>
    </xf>
    <xf numFmtId="1" fontId="146" fillId="0" borderId="3" xfId="2673" applyNumberFormat="1" applyFont="1" applyBorder="1" applyAlignment="1">
      <alignment horizontal="center" vertical="center" wrapText="1"/>
    </xf>
    <xf numFmtId="1" fontId="146" fillId="0" borderId="39" xfId="2673" applyNumberFormat="1" applyFont="1" applyBorder="1" applyAlignment="1">
      <alignment horizontal="center" vertical="center" wrapText="1"/>
    </xf>
    <xf numFmtId="2" fontId="134" fillId="0" borderId="3" xfId="2673" applyNumberFormat="1" applyFont="1" applyBorder="1" applyAlignment="1">
      <alignment horizontal="center" vertical="center" wrapText="1"/>
    </xf>
    <xf numFmtId="2" fontId="134" fillId="0" borderId="39" xfId="2673" applyNumberFormat="1" applyFont="1" applyBorder="1" applyAlignment="1">
      <alignment horizontal="center" vertical="center" wrapText="1"/>
    </xf>
    <xf numFmtId="9" fontId="134" fillId="35" borderId="64" xfId="2675" applyFont="1" applyFill="1" applyBorder="1" applyAlignment="1">
      <alignment horizontal="center" vertical="center" wrapText="1"/>
    </xf>
    <xf numFmtId="9" fontId="134" fillId="35" borderId="65" xfId="2675" applyFont="1" applyFill="1" applyBorder="1" applyAlignment="1">
      <alignment horizontal="center" vertical="center" wrapText="1"/>
    </xf>
    <xf numFmtId="2" fontId="134" fillId="35" borderId="3" xfId="2673" applyNumberFormat="1" applyFont="1" applyFill="1" applyBorder="1" applyAlignment="1">
      <alignment horizontal="center" vertical="center" wrapText="1"/>
    </xf>
    <xf numFmtId="2" fontId="134" fillId="35" borderId="39" xfId="2673" applyNumberFormat="1" applyFont="1" applyFill="1" applyBorder="1" applyAlignment="1">
      <alignment horizontal="center" vertical="center" wrapText="1"/>
    </xf>
    <xf numFmtId="0" fontId="166" fillId="0" borderId="50" xfId="2673" applyFont="1" applyBorder="1" applyAlignment="1">
      <alignment horizontal="center" vertical="center" wrapText="1"/>
    </xf>
    <xf numFmtId="0" fontId="166" fillId="0" borderId="58" xfId="2673" applyFont="1" applyBorder="1" applyAlignment="1">
      <alignment horizontal="center" vertical="center" wrapText="1"/>
    </xf>
    <xf numFmtId="0" fontId="166" fillId="44" borderId="3" xfId="2673" applyFont="1" applyFill="1" applyBorder="1" applyAlignment="1">
      <alignment horizontal="center" vertical="center" wrapText="1"/>
    </xf>
    <xf numFmtId="0" fontId="166" fillId="44" borderId="39" xfId="2673" applyFont="1" applyFill="1" applyBorder="1" applyAlignment="1">
      <alignment horizontal="center" vertical="center" wrapText="1"/>
    </xf>
    <xf numFmtId="1" fontId="134" fillId="0" borderId="3" xfId="2673" applyNumberFormat="1" applyFont="1" applyBorder="1" applyAlignment="1">
      <alignment horizontal="center" vertical="center" wrapText="1"/>
    </xf>
    <xf numFmtId="1" fontId="134" fillId="0" borderId="39" xfId="2673" applyNumberFormat="1" applyFont="1" applyBorder="1" applyAlignment="1">
      <alignment horizontal="center" vertical="center" wrapText="1"/>
    </xf>
    <xf numFmtId="2" fontId="134" fillId="45" borderId="3" xfId="2673" applyNumberFormat="1" applyFont="1" applyFill="1" applyBorder="1" applyAlignment="1">
      <alignment horizontal="center" vertical="center" wrapText="1"/>
    </xf>
    <xf numFmtId="2" fontId="134" fillId="45" borderId="39" xfId="2673" applyNumberFormat="1" applyFont="1" applyFill="1" applyBorder="1" applyAlignment="1">
      <alignment horizontal="center" vertical="center" wrapText="1"/>
    </xf>
    <xf numFmtId="0" fontId="163" fillId="42" borderId="87" xfId="2673" applyFont="1" applyFill="1" applyBorder="1" applyAlignment="1">
      <alignment horizontal="center" vertical="center" wrapText="1"/>
    </xf>
    <xf numFmtId="0" fontId="163" fillId="42" borderId="88" xfId="2673" applyFont="1" applyFill="1" applyBorder="1" applyAlignment="1">
      <alignment horizontal="center" vertical="center" wrapText="1"/>
    </xf>
    <xf numFmtId="0" fontId="163" fillId="42" borderId="89" xfId="2673" applyFont="1" applyFill="1" applyBorder="1" applyAlignment="1">
      <alignment horizontal="center" vertical="center" wrapText="1"/>
    </xf>
    <xf numFmtId="43" fontId="146" fillId="43" borderId="7" xfId="2673" applyNumberFormat="1" applyFont="1" applyFill="1" applyBorder="1" applyAlignment="1">
      <alignment horizontal="center" vertical="center" wrapText="1"/>
    </xf>
    <xf numFmtId="0" fontId="146" fillId="43" borderId="58" xfId="2673" applyFont="1" applyFill="1" applyBorder="1" applyAlignment="1">
      <alignment horizontal="center" vertical="center" wrapText="1"/>
    </xf>
    <xf numFmtId="1" fontId="134" fillId="43" borderId="7" xfId="2673" applyNumberFormat="1" applyFont="1" applyFill="1" applyBorder="1" applyAlignment="1">
      <alignment horizontal="center" vertical="center" wrapText="1"/>
    </xf>
    <xf numFmtId="1" fontId="134" fillId="43" borderId="58" xfId="2673" applyNumberFormat="1" applyFont="1" applyFill="1" applyBorder="1" applyAlignment="1">
      <alignment horizontal="center" vertical="center" wrapText="1"/>
    </xf>
    <xf numFmtId="0" fontId="134" fillId="43" borderId="7" xfId="2673" applyFont="1" applyFill="1" applyBorder="1" applyAlignment="1">
      <alignment horizontal="center" vertical="center" wrapText="1"/>
    </xf>
    <xf numFmtId="0" fontId="134" fillId="43" borderId="58" xfId="2673" applyFont="1" applyFill="1" applyBorder="1" applyAlignment="1">
      <alignment horizontal="center" vertical="center" wrapText="1"/>
    </xf>
    <xf numFmtId="2" fontId="134" fillId="43" borderId="62" xfId="2673" applyNumberFormat="1" applyFont="1" applyFill="1" applyBorder="1" applyAlignment="1">
      <alignment horizontal="center" vertical="center" wrapText="1"/>
    </xf>
    <xf numFmtId="2" fontId="134" fillId="43" borderId="91" xfId="2673" applyNumberFormat="1" applyFont="1" applyFill="1" applyBorder="1" applyAlignment="1">
      <alignment horizontal="center" vertical="center" wrapText="1"/>
    </xf>
    <xf numFmtId="0" fontId="8" fillId="34" borderId="76" xfId="2670" applyFill="1" applyBorder="1" applyAlignment="1">
      <alignment horizontal="center" vertical="center"/>
    </xf>
    <xf numFmtId="0" fontId="138" fillId="0" borderId="77" xfId="2670" applyFont="1" applyBorder="1" applyAlignment="1">
      <alignment horizontal="left" vertical="center"/>
    </xf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horizontal="center" vertical="center"/>
    </xf>
    <xf numFmtId="0" fontId="111" fillId="38" borderId="3" xfId="1538" applyFill="1" applyBorder="1" applyAlignment="1">
      <alignment horizontal="center" vertical="center" wrapText="1"/>
    </xf>
    <xf numFmtId="0" fontId="102" fillId="38" borderId="3" xfId="1538" applyFont="1" applyFill="1" applyBorder="1" applyAlignment="1">
      <alignment horizontal="center" vertical="center" wrapText="1"/>
    </xf>
    <xf numFmtId="0" fontId="48" fillId="0" borderId="3" xfId="1538" applyFont="1" applyBorder="1" applyAlignment="1">
      <alignment horizontal="center"/>
    </xf>
    <xf numFmtId="0" fontId="111" fillId="38" borderId="35" xfId="1538" applyFill="1" applyBorder="1" applyAlignment="1">
      <alignment horizontal="center" vertical="center" wrapText="1"/>
    </xf>
    <xf numFmtId="0" fontId="111" fillId="38" borderId="33" xfId="1538" applyFill="1" applyBorder="1" applyAlignment="1">
      <alignment horizontal="center" vertical="center" wrapText="1"/>
    </xf>
    <xf numFmtId="0" fontId="153" fillId="30" borderId="3" xfId="1614" applyFont="1" applyFill="1" applyBorder="1" applyAlignment="1">
      <alignment horizontal="center" vertical="center"/>
    </xf>
    <xf numFmtId="0" fontId="154" fillId="0" borderId="0" xfId="1652" applyFont="1" applyAlignment="1">
      <alignment horizontal="center" vertical="center"/>
    </xf>
    <xf numFmtId="37" fontId="151" fillId="0" borderId="36" xfId="1614" applyNumberFormat="1" applyFont="1" applyBorder="1" applyAlignment="1">
      <alignment horizontal="center"/>
    </xf>
    <xf numFmtId="0" fontId="155" fillId="35" borderId="51" xfId="1614" applyFont="1" applyFill="1" applyBorder="1" applyAlignment="1">
      <alignment horizontal="center" vertical="center"/>
    </xf>
    <xf numFmtId="0" fontId="155" fillId="35" borderId="49" xfId="1614" applyFont="1" applyFill="1" applyBorder="1" applyAlignment="1">
      <alignment horizontal="center" vertical="center"/>
    </xf>
    <xf numFmtId="0" fontId="155" fillId="35" borderId="52" xfId="1614" applyFont="1" applyFill="1" applyBorder="1" applyAlignment="1">
      <alignment horizontal="center" vertical="center"/>
    </xf>
    <xf numFmtId="0" fontId="155" fillId="35" borderId="21" xfId="1614" applyFont="1" applyFill="1" applyBorder="1" applyAlignment="1">
      <alignment horizontal="center" vertical="center"/>
    </xf>
    <xf numFmtId="0" fontId="155" fillId="35" borderId="33" xfId="1614" applyFont="1" applyFill="1" applyBorder="1" applyAlignment="1">
      <alignment horizontal="center" vertical="center"/>
    </xf>
    <xf numFmtId="0" fontId="155" fillId="35" borderId="53" xfId="1614" applyFont="1" applyFill="1" applyBorder="1" applyAlignment="1">
      <alignment horizontal="center" vertical="center"/>
    </xf>
    <xf numFmtId="0" fontId="155" fillId="35" borderId="3" xfId="1614" applyFont="1" applyFill="1" applyBorder="1" applyAlignment="1">
      <alignment horizontal="center" vertical="center"/>
    </xf>
    <xf numFmtId="0" fontId="155" fillId="35" borderId="52" xfId="1614" applyFont="1" applyFill="1" applyBorder="1" applyAlignment="1">
      <alignment horizontal="center" vertical="center" wrapText="1"/>
    </xf>
    <xf numFmtId="0" fontId="155" fillId="35" borderId="21" xfId="1614" applyFont="1" applyFill="1" applyBorder="1" applyAlignment="1">
      <alignment horizontal="center" vertical="center" wrapText="1"/>
    </xf>
    <xf numFmtId="0" fontId="155" fillId="35" borderId="33" xfId="1614" applyFont="1" applyFill="1" applyBorder="1" applyAlignment="1">
      <alignment horizontal="center" vertical="center" wrapText="1"/>
    </xf>
    <xf numFmtId="0" fontId="155" fillId="35" borderId="35" xfId="1652" applyFont="1" applyFill="1" applyBorder="1" applyAlignment="1">
      <alignment horizontal="center" vertical="center" wrapText="1"/>
    </xf>
    <xf numFmtId="0" fontId="155" fillId="35" borderId="33" xfId="1652" applyFont="1" applyFill="1" applyBorder="1" applyAlignment="1">
      <alignment horizontal="center" vertical="center" wrapText="1"/>
    </xf>
    <xf numFmtId="0" fontId="150" fillId="0" borderId="0" xfId="1644" applyFont="1" applyAlignment="1">
      <alignment horizontal="center" vertical="center"/>
    </xf>
    <xf numFmtId="37" fontId="157" fillId="0" borderId="19" xfId="1614" applyNumberFormat="1" applyFont="1" applyBorder="1" applyAlignment="1">
      <alignment horizontal="center"/>
    </xf>
    <xf numFmtId="0" fontId="153" fillId="0" borderId="0" xfId="1614" applyFont="1" applyAlignment="1">
      <alignment horizontal="left" vertical="top" wrapText="1"/>
    </xf>
    <xf numFmtId="37" fontId="151" fillId="0" borderId="0" xfId="1614" applyNumberFormat="1" applyFont="1" applyAlignment="1">
      <alignment horizontal="center"/>
    </xf>
    <xf numFmtId="0" fontId="172" fillId="0" borderId="26" xfId="1614" applyFont="1" applyBorder="1" applyAlignment="1">
      <alignment horizontal="left" vertical="center" wrapText="1"/>
    </xf>
    <xf numFmtId="0" fontId="172" fillId="0" borderId="36" xfId="1614" applyFont="1" applyBorder="1" applyAlignment="1">
      <alignment horizontal="left" vertical="center" wrapText="1"/>
    </xf>
    <xf numFmtId="0" fontId="172" fillId="0" borderId="48" xfId="1614" applyFont="1" applyBorder="1" applyAlignment="1">
      <alignment horizontal="left" vertical="center" wrapText="1"/>
    </xf>
    <xf numFmtId="0" fontId="172" fillId="0" borderId="28" xfId="1614" applyFont="1" applyBorder="1" applyAlignment="1">
      <alignment horizontal="left" vertical="center" wrapText="1"/>
    </xf>
    <xf numFmtId="0" fontId="172" fillId="0" borderId="0" xfId="1614" applyFont="1" applyAlignment="1">
      <alignment horizontal="left" vertical="center" wrapText="1"/>
    </xf>
    <xf numFmtId="0" fontId="172" fillId="0" borderId="37" xfId="1614" applyFont="1" applyBorder="1" applyAlignment="1">
      <alignment horizontal="left" vertical="center" wrapText="1"/>
    </xf>
    <xf numFmtId="0" fontId="156" fillId="0" borderId="0" xfId="1652" applyFont="1" applyAlignment="1">
      <alignment horizontal="center" vertical="center"/>
    </xf>
    <xf numFmtId="0" fontId="151" fillId="0" borderId="0" xfId="1652" applyFont="1" applyAlignment="1">
      <alignment horizontal="center" vertical="center"/>
    </xf>
    <xf numFmtId="0" fontId="155" fillId="35" borderId="54" xfId="1614" applyFont="1" applyFill="1" applyBorder="1" applyAlignment="1">
      <alignment horizontal="center" vertical="center"/>
    </xf>
    <xf numFmtId="0" fontId="155" fillId="35" borderId="39" xfId="1614" applyFont="1" applyFill="1" applyBorder="1" applyAlignment="1">
      <alignment horizontal="center" vertical="center"/>
    </xf>
    <xf numFmtId="0" fontId="91" fillId="0" borderId="97" xfId="1450" applyFont="1" applyBorder="1" applyAlignment="1">
      <alignment horizontal="left" vertical="center"/>
    </xf>
    <xf numFmtId="0" fontId="91" fillId="0" borderId="98" xfId="1450" applyFont="1" applyBorder="1" applyAlignment="1">
      <alignment horizontal="left" vertical="center"/>
    </xf>
    <xf numFmtId="0" fontId="91" fillId="0" borderId="60" xfId="1450" applyFont="1" applyBorder="1" applyAlignment="1">
      <alignment horizontal="left" vertical="center"/>
    </xf>
    <xf numFmtId="0" fontId="91" fillId="0" borderId="61" xfId="1450" applyFont="1" applyBorder="1" applyAlignment="1">
      <alignment horizontal="left" vertical="center"/>
    </xf>
    <xf numFmtId="0" fontId="122" fillId="35" borderId="26" xfId="1451" applyFont="1" applyFill="1" applyBorder="1" applyAlignment="1">
      <alignment horizontal="center" vertical="center"/>
    </xf>
    <xf numFmtId="0" fontId="122" fillId="35" borderId="36" xfId="1451" applyFont="1" applyFill="1" applyBorder="1" applyAlignment="1">
      <alignment horizontal="center" vertical="center"/>
    </xf>
    <xf numFmtId="0" fontId="122" fillId="35" borderId="48" xfId="1451" applyFont="1" applyFill="1" applyBorder="1" applyAlignment="1">
      <alignment horizontal="center" vertical="center"/>
    </xf>
    <xf numFmtId="0" fontId="122" fillId="35" borderId="28" xfId="1451" applyFont="1" applyFill="1" applyBorder="1" applyAlignment="1">
      <alignment horizontal="center" vertical="center"/>
    </xf>
    <xf numFmtId="0" fontId="122" fillId="35" borderId="0" xfId="1451" applyFont="1" applyFill="1" applyAlignment="1">
      <alignment horizontal="center" vertical="center"/>
    </xf>
    <xf numFmtId="0" fontId="122" fillId="35" borderId="37" xfId="1451" applyFont="1" applyFill="1" applyBorder="1" applyAlignment="1">
      <alignment horizontal="center" vertical="center"/>
    </xf>
    <xf numFmtId="0" fontId="122" fillId="35" borderId="34" xfId="1451" applyFont="1" applyFill="1" applyBorder="1" applyAlignment="1">
      <alignment horizontal="center" vertical="center"/>
    </xf>
    <xf numFmtId="0" fontId="122" fillId="35" borderId="19" xfId="1451" applyFont="1" applyFill="1" applyBorder="1" applyAlignment="1">
      <alignment horizontal="center" vertical="center"/>
    </xf>
    <xf numFmtId="0" fontId="122" fillId="35" borderId="31" xfId="1451" applyFont="1" applyFill="1" applyBorder="1" applyAlignment="1">
      <alignment horizontal="center" vertical="center"/>
    </xf>
    <xf numFmtId="0" fontId="160" fillId="0" borderId="0" xfId="1451" applyFont="1" applyAlignment="1">
      <alignment horizontal="left"/>
    </xf>
    <xf numFmtId="0" fontId="114" fillId="33" borderId="0" xfId="2677" applyFont="1" applyFill="1" applyAlignment="1">
      <alignment horizontal="center"/>
    </xf>
    <xf numFmtId="0" fontId="114" fillId="33" borderId="26" xfId="2677" applyFont="1" applyFill="1" applyBorder="1" applyAlignment="1">
      <alignment horizontal="center"/>
    </xf>
    <xf numFmtId="0" fontId="114" fillId="33" borderId="36" xfId="2677" applyFont="1" applyFill="1" applyBorder="1" applyAlignment="1">
      <alignment horizontal="center"/>
    </xf>
    <xf numFmtId="0" fontId="130" fillId="35" borderId="55" xfId="2677" applyFont="1" applyFill="1" applyBorder="1" applyAlignment="1">
      <alignment horizontal="center" vertical="center"/>
    </xf>
    <xf numFmtId="0" fontId="130" fillId="35" borderId="36" xfId="2677" applyFont="1" applyFill="1" applyBorder="1" applyAlignment="1">
      <alignment horizontal="center" vertical="center"/>
    </xf>
    <xf numFmtId="0" fontId="130" fillId="35" borderId="48" xfId="2677" applyFont="1" applyFill="1" applyBorder="1" applyAlignment="1">
      <alignment horizontal="center" vertical="center"/>
    </xf>
    <xf numFmtId="0" fontId="114" fillId="33" borderId="28" xfId="2677" applyFont="1" applyFill="1" applyBorder="1" applyAlignment="1">
      <alignment horizontal="center"/>
    </xf>
    <xf numFmtId="0" fontId="130" fillId="35" borderId="43" xfId="2677" applyFont="1" applyFill="1" applyBorder="1" applyAlignment="1">
      <alignment horizontal="center" vertical="center"/>
    </xf>
    <xf numFmtId="0" fontId="130" fillId="35" borderId="44" xfId="2677" applyFont="1" applyFill="1" applyBorder="1" applyAlignment="1">
      <alignment horizontal="center" vertical="center"/>
    </xf>
    <xf numFmtId="0" fontId="130" fillId="35" borderId="45" xfId="2677" applyFont="1" applyFill="1" applyBorder="1" applyAlignment="1">
      <alignment horizontal="center" vertical="center"/>
    </xf>
    <xf numFmtId="0" fontId="115" fillId="33" borderId="18" xfId="2677" applyFont="1" applyFill="1" applyBorder="1" applyAlignment="1">
      <alignment horizontal="left"/>
    </xf>
    <xf numFmtId="0" fontId="114" fillId="33" borderId="37" xfId="2677" applyFont="1" applyFill="1" applyBorder="1" applyAlignment="1">
      <alignment horizontal="center"/>
    </xf>
    <xf numFmtId="0" fontId="114" fillId="33" borderId="3" xfId="2677" applyFont="1" applyFill="1" applyBorder="1" applyAlignment="1">
      <alignment horizontal="center"/>
    </xf>
    <xf numFmtId="0" fontId="114" fillId="33" borderId="3" xfId="2677" applyFont="1" applyFill="1" applyBorder="1" applyAlignment="1">
      <alignment horizontal="center"/>
    </xf>
    <xf numFmtId="0" fontId="114" fillId="33" borderId="39" xfId="2677" applyFont="1" applyFill="1" applyBorder="1" applyAlignment="1">
      <alignment horizontal="center"/>
    </xf>
    <xf numFmtId="0" fontId="114" fillId="33" borderId="0" xfId="2677" applyFont="1" applyFill="1" applyAlignment="1">
      <alignment horizontal="left"/>
    </xf>
    <xf numFmtId="0" fontId="136" fillId="33" borderId="0" xfId="2677" applyFont="1" applyFill="1" applyAlignment="1">
      <alignment horizontal="center"/>
    </xf>
    <xf numFmtId="0" fontId="116" fillId="33" borderId="28" xfId="2677" applyFont="1" applyFill="1" applyBorder="1" applyAlignment="1">
      <alignment horizontal="center"/>
    </xf>
    <xf numFmtId="0" fontId="116" fillId="33" borderId="0" xfId="2677" applyFont="1" applyFill="1" applyAlignment="1">
      <alignment horizontal="center"/>
    </xf>
    <xf numFmtId="0" fontId="114" fillId="33" borderId="38" xfId="2677" applyFont="1" applyFill="1" applyBorder="1" applyAlignment="1">
      <alignment horizontal="center"/>
    </xf>
    <xf numFmtId="0" fontId="114" fillId="33" borderId="56" xfId="2677" applyFont="1" applyFill="1" applyBorder="1" applyAlignment="1">
      <alignment horizontal="center"/>
    </xf>
    <xf numFmtId="0" fontId="114" fillId="33" borderId="57" xfId="2677" applyFont="1" applyFill="1" applyBorder="1" applyAlignment="1">
      <alignment horizontal="center"/>
    </xf>
    <xf numFmtId="0" fontId="115" fillId="33" borderId="18" xfId="2677" applyFont="1" applyFill="1" applyBorder="1" applyAlignment="1">
      <alignment horizontal="left"/>
    </xf>
    <xf numFmtId="0" fontId="115" fillId="33" borderId="0" xfId="2677" applyFont="1" applyFill="1" applyAlignment="1">
      <alignment horizontal="left"/>
    </xf>
    <xf numFmtId="0" fontId="115" fillId="33" borderId="37" xfId="2677" applyFont="1" applyFill="1" applyBorder="1" applyAlignment="1">
      <alignment horizontal="left"/>
    </xf>
    <xf numFmtId="0" fontId="131" fillId="33" borderId="50" xfId="2677" applyFont="1" applyFill="1" applyBorder="1" applyAlignment="1">
      <alignment horizontal="center" vertical="center"/>
    </xf>
    <xf numFmtId="0" fontId="131" fillId="33" borderId="7" xfId="2677" applyFont="1" applyFill="1" applyBorder="1" applyAlignment="1">
      <alignment horizontal="center" vertical="center"/>
    </xf>
    <xf numFmtId="0" fontId="131" fillId="33" borderId="41" xfId="2677" applyFont="1" applyFill="1" applyBorder="1" applyAlignment="1">
      <alignment horizontal="center" vertical="center"/>
    </xf>
    <xf numFmtId="0" fontId="115" fillId="33" borderId="50" xfId="2677" applyFont="1" applyFill="1" applyBorder="1" applyAlignment="1">
      <alignment horizontal="center" vertical="center"/>
    </xf>
    <xf numFmtId="0" fontId="115" fillId="33" borderId="7" xfId="2677" applyFont="1" applyFill="1" applyBorder="1" applyAlignment="1">
      <alignment horizontal="center" vertical="center"/>
    </xf>
    <xf numFmtId="0" fontId="115" fillId="33" borderId="58" xfId="2677" applyFont="1" applyFill="1" applyBorder="1" applyAlignment="1">
      <alignment horizontal="center" vertical="center"/>
    </xf>
    <xf numFmtId="49" fontId="132" fillId="33" borderId="59" xfId="2677" applyNumberFormat="1" applyFont="1" applyFill="1" applyBorder="1" applyAlignment="1">
      <alignment horizontal="left" vertical="center"/>
    </xf>
    <xf numFmtId="49" fontId="132" fillId="33" borderId="40" xfId="2677" applyNumberFormat="1" applyFont="1" applyFill="1" applyBorder="1" applyAlignment="1">
      <alignment horizontal="left" vertical="center"/>
    </xf>
    <xf numFmtId="0" fontId="114" fillId="33" borderId="3" xfId="2677" applyFont="1" applyFill="1" applyBorder="1" applyAlignment="1">
      <alignment horizontal="center" vertical="center"/>
    </xf>
    <xf numFmtId="0" fontId="114" fillId="33" borderId="39" xfId="2677" applyFont="1" applyFill="1" applyBorder="1" applyAlignment="1">
      <alignment horizontal="center" vertical="center"/>
    </xf>
    <xf numFmtId="49" fontId="114" fillId="33" borderId="50" xfId="2677" applyNumberFormat="1" applyFont="1" applyFill="1" applyBorder="1" applyAlignment="1">
      <alignment horizontal="left" vertical="center"/>
    </xf>
    <xf numFmtId="49" fontId="114" fillId="33" borderId="41" xfId="2677" applyNumberFormat="1" applyFont="1" applyFill="1" applyBorder="1" applyAlignment="1">
      <alignment horizontal="left" vertical="center"/>
    </xf>
    <xf numFmtId="0" fontId="132" fillId="33" borderId="60" xfId="2677" applyFont="1" applyFill="1" applyBorder="1" applyAlignment="1">
      <alignment horizontal="left" vertical="center"/>
    </xf>
    <xf numFmtId="0" fontId="132" fillId="33" borderId="61" xfId="2677" applyFont="1" applyFill="1" applyBorder="1" applyAlignment="1">
      <alignment horizontal="left" vertical="center"/>
    </xf>
    <xf numFmtId="0" fontId="117" fillId="33" borderId="0" xfId="2677" applyFont="1" applyFill="1" applyAlignment="1">
      <alignment horizontal="center"/>
    </xf>
    <xf numFmtId="0" fontId="91" fillId="33" borderId="60" xfId="2677" applyFont="1" applyFill="1" applyBorder="1" applyAlignment="1">
      <alignment horizontal="left" vertical="center"/>
    </xf>
    <xf numFmtId="0" fontId="91" fillId="33" borderId="61" xfId="2677" applyFont="1" applyFill="1" applyBorder="1" applyAlignment="1">
      <alignment horizontal="left" vertical="center"/>
    </xf>
    <xf numFmtId="0" fontId="91" fillId="33" borderId="40" xfId="2677" applyFont="1" applyFill="1" applyBorder="1" applyAlignment="1">
      <alignment horizontal="center" vertical="center"/>
    </xf>
    <xf numFmtId="0" fontId="91" fillId="33" borderId="47" xfId="2677" applyFont="1" applyFill="1" applyBorder="1" applyAlignment="1">
      <alignment horizontal="center" vertical="center"/>
    </xf>
    <xf numFmtId="0" fontId="118" fillId="33" borderId="60" xfId="2677" applyFont="1" applyFill="1" applyBorder="1" applyAlignment="1">
      <alignment horizontal="left" vertical="center"/>
    </xf>
    <xf numFmtId="0" fontId="118" fillId="33" borderId="142" xfId="2677" applyFont="1" applyFill="1" applyBorder="1" applyAlignment="1">
      <alignment horizontal="left" vertical="center"/>
    </xf>
    <xf numFmtId="0" fontId="118" fillId="33" borderId="68" xfId="2677" applyFont="1" applyFill="1" applyBorder="1" applyAlignment="1">
      <alignment horizontal="center" vertical="center"/>
    </xf>
    <xf numFmtId="0" fontId="91" fillId="33" borderId="143" xfId="2677" applyFont="1" applyFill="1" applyBorder="1" applyAlignment="1">
      <alignment horizontal="center" vertical="center"/>
    </xf>
    <xf numFmtId="0" fontId="91" fillId="33" borderId="142" xfId="2677" applyFont="1" applyFill="1" applyBorder="1" applyAlignment="1">
      <alignment horizontal="left" vertical="center"/>
    </xf>
    <xf numFmtId="49" fontId="114" fillId="33" borderId="50" xfId="2677" applyNumberFormat="1" applyFont="1" applyFill="1" applyBorder="1" applyAlignment="1">
      <alignment horizontal="center" vertical="center"/>
    </xf>
    <xf numFmtId="49" fontId="114" fillId="33" borderId="41" xfId="2677" applyNumberFormat="1" applyFont="1" applyFill="1" applyBorder="1" applyAlignment="1">
      <alignment horizontal="center" vertical="center"/>
    </xf>
    <xf numFmtId="0" fontId="91" fillId="33" borderId="144" xfId="2677" applyFont="1" applyFill="1" applyBorder="1" applyAlignment="1">
      <alignment horizontal="center" vertical="center"/>
    </xf>
    <xf numFmtId="0" fontId="91" fillId="33" borderId="145" xfId="2677" applyFont="1" applyFill="1" applyBorder="1" applyAlignment="1">
      <alignment horizontal="center" vertical="center"/>
    </xf>
    <xf numFmtId="49" fontId="114" fillId="33" borderId="7" xfId="2677" applyNumberFormat="1" applyFont="1" applyFill="1" applyBorder="1" applyAlignment="1">
      <alignment horizontal="center" vertical="center"/>
    </xf>
    <xf numFmtId="0" fontId="118" fillId="33" borderId="72" xfId="2677" applyFont="1" applyFill="1" applyBorder="1" applyAlignment="1">
      <alignment horizontal="center" vertical="center"/>
    </xf>
    <xf numFmtId="0" fontId="118" fillId="33" borderId="73" xfId="2677" applyFont="1" applyFill="1" applyBorder="1" applyAlignment="1">
      <alignment horizontal="center" vertical="center"/>
    </xf>
    <xf numFmtId="49" fontId="114" fillId="33" borderId="7" xfId="2677" applyNumberFormat="1" applyFont="1" applyFill="1" applyBorder="1" applyAlignment="1">
      <alignment horizontal="center" vertical="top" wrapText="1"/>
    </xf>
    <xf numFmtId="49" fontId="114" fillId="33" borderId="41" xfId="2677" applyNumberFormat="1" applyFont="1" applyFill="1" applyBorder="1" applyAlignment="1">
      <alignment horizontal="center" vertical="top" wrapText="1"/>
    </xf>
    <xf numFmtId="0" fontId="114" fillId="33" borderId="3" xfId="2677" applyFont="1" applyFill="1" applyBorder="1" applyAlignment="1">
      <alignment vertical="top" wrapText="1"/>
    </xf>
    <xf numFmtId="0" fontId="114" fillId="33" borderId="39" xfId="2677" applyFont="1" applyFill="1" applyBorder="1" applyAlignment="1">
      <alignment vertical="top" wrapText="1"/>
    </xf>
    <xf numFmtId="49" fontId="114" fillId="33" borderId="7" xfId="2677" applyNumberFormat="1" applyFont="1" applyFill="1" applyBorder="1" applyAlignment="1">
      <alignment horizontal="center" vertical="top" wrapText="1"/>
    </xf>
    <xf numFmtId="49" fontId="114" fillId="33" borderId="41" xfId="2677" applyNumberFormat="1" applyFont="1" applyFill="1" applyBorder="1" applyAlignment="1">
      <alignment horizontal="center" vertical="top" wrapText="1"/>
    </xf>
    <xf numFmtId="0" fontId="118" fillId="33" borderId="69" xfId="2677" applyFont="1" applyFill="1" applyBorder="1" applyAlignment="1">
      <alignment horizontal="center" vertical="center"/>
    </xf>
    <xf numFmtId="0" fontId="114" fillId="33" borderId="7" xfId="2677" applyFont="1" applyFill="1" applyBorder="1" applyAlignment="1">
      <alignment horizontal="center" vertical="top" wrapText="1"/>
    </xf>
    <xf numFmtId="0" fontId="114" fillId="33" borderId="41" xfId="2677" applyFont="1" applyFill="1" applyBorder="1" applyAlignment="1">
      <alignment horizontal="center" vertical="top" wrapText="1"/>
    </xf>
    <xf numFmtId="0" fontId="91" fillId="33" borderId="59" xfId="2677" applyFont="1" applyFill="1" applyBorder="1" applyAlignment="1">
      <alignment horizontal="center" vertical="center"/>
    </xf>
    <xf numFmtId="0" fontId="91" fillId="33" borderId="40" xfId="2677" applyFont="1" applyFill="1" applyBorder="1" applyAlignment="1">
      <alignment horizontal="center" vertical="center"/>
    </xf>
    <xf numFmtId="0" fontId="114" fillId="33" borderId="7" xfId="2677" applyFont="1" applyFill="1" applyBorder="1" applyAlignment="1">
      <alignment horizontal="center" vertical="top" wrapText="1"/>
    </xf>
    <xf numFmtId="0" fontId="114" fillId="33" borderId="41" xfId="2677" applyFont="1" applyFill="1" applyBorder="1" applyAlignment="1">
      <alignment horizontal="center" vertical="top" wrapText="1"/>
    </xf>
    <xf numFmtId="0" fontId="119" fillId="33" borderId="74" xfId="2677" applyFont="1" applyFill="1" applyBorder="1" applyAlignment="1">
      <alignment horizontal="center" vertical="center" wrapText="1"/>
    </xf>
    <xf numFmtId="0" fontId="119" fillId="33" borderId="75" xfId="2677" applyFont="1" applyFill="1" applyBorder="1" applyAlignment="1">
      <alignment horizontal="center" vertical="center" wrapText="1"/>
    </xf>
    <xf numFmtId="0" fontId="119" fillId="33" borderId="70" xfId="2677" applyFont="1" applyFill="1" applyBorder="1" applyAlignment="1">
      <alignment horizontal="center" vertical="top" wrapText="1"/>
    </xf>
    <xf numFmtId="0" fontId="119" fillId="33" borderId="71" xfId="2677" applyFont="1" applyFill="1" applyBorder="1" applyAlignment="1">
      <alignment horizontal="center" vertical="top" wrapText="1"/>
    </xf>
    <xf numFmtId="0" fontId="115" fillId="33" borderId="18" xfId="2677" applyFont="1" applyFill="1" applyBorder="1" applyAlignment="1">
      <alignment horizontal="left" vertical="top" wrapText="1"/>
    </xf>
    <xf numFmtId="0" fontId="115" fillId="33" borderId="0" xfId="2677" applyFont="1" applyFill="1" applyAlignment="1">
      <alignment horizontal="left" vertical="top" wrapText="1"/>
    </xf>
    <xf numFmtId="0" fontId="114" fillId="33" borderId="0" xfId="2677" applyFont="1" applyFill="1" applyAlignment="1">
      <alignment vertical="top" wrapText="1"/>
    </xf>
    <xf numFmtId="0" fontId="114" fillId="33" borderId="37" xfId="2677" applyFont="1" applyFill="1" applyBorder="1" applyAlignment="1">
      <alignment vertical="top" wrapText="1"/>
    </xf>
    <xf numFmtId="0" fontId="114" fillId="33" borderId="42" xfId="2677" applyFont="1" applyFill="1" applyBorder="1" applyAlignment="1">
      <alignment horizontal="center"/>
    </xf>
    <xf numFmtId="0" fontId="114" fillId="33" borderId="43" xfId="2677" applyFont="1" applyFill="1" applyBorder="1" applyAlignment="1">
      <alignment vertical="top" wrapText="1"/>
    </xf>
    <xf numFmtId="0" fontId="114" fillId="33" borderId="44" xfId="2677" applyFont="1" applyFill="1" applyBorder="1" applyAlignment="1">
      <alignment vertical="top" wrapText="1"/>
    </xf>
    <xf numFmtId="0" fontId="114" fillId="33" borderId="45" xfId="2677" applyFont="1" applyFill="1" applyBorder="1" applyAlignment="1">
      <alignment vertical="top" wrapText="1"/>
    </xf>
    <xf numFmtId="0" fontId="119" fillId="33" borderId="28" xfId="2677" applyFont="1" applyFill="1" applyBorder="1" applyAlignment="1">
      <alignment horizontal="center"/>
    </xf>
    <xf numFmtId="0" fontId="119" fillId="33" borderId="0" xfId="2677" applyFont="1" applyFill="1" applyAlignment="1">
      <alignment horizontal="center"/>
    </xf>
    <xf numFmtId="0" fontId="114" fillId="33" borderId="7" xfId="2677" applyFont="1" applyFill="1" applyBorder="1" applyAlignment="1">
      <alignment horizontal="center"/>
    </xf>
    <xf numFmtId="0" fontId="114" fillId="33" borderId="41" xfId="2677" applyFont="1" applyFill="1" applyBorder="1" applyAlignment="1">
      <alignment horizontal="center"/>
    </xf>
    <xf numFmtId="0" fontId="114" fillId="33" borderId="39" xfId="2677" applyFont="1" applyFill="1" applyBorder="1" applyAlignment="1">
      <alignment horizontal="center"/>
    </xf>
    <xf numFmtId="15" fontId="114" fillId="33" borderId="3" xfId="2677" applyNumberFormat="1" applyFont="1" applyFill="1" applyBorder="1" applyAlignment="1">
      <alignment horizontal="center"/>
    </xf>
    <xf numFmtId="20" fontId="114" fillId="33" borderId="39" xfId="2677" applyNumberFormat="1" applyFont="1" applyFill="1" applyBorder="1" applyAlignment="1">
      <alignment horizontal="center"/>
    </xf>
    <xf numFmtId="0" fontId="114" fillId="33" borderId="56" xfId="2677" applyFont="1" applyFill="1" applyBorder="1" applyAlignment="1">
      <alignment horizontal="center" vertical="center"/>
    </xf>
    <xf numFmtId="0" fontId="114" fillId="33" borderId="57" xfId="2677" applyFont="1" applyFill="1" applyBorder="1" applyAlignment="1">
      <alignment horizontal="center" vertical="center"/>
    </xf>
    <xf numFmtId="0" fontId="114" fillId="33" borderId="0" xfId="2677" applyFont="1" applyFill="1" applyAlignment="1">
      <alignment horizontal="center" vertical="center" wrapText="1"/>
    </xf>
    <xf numFmtId="0" fontId="114" fillId="33" borderId="37" xfId="2677" applyFont="1" applyFill="1" applyBorder="1" applyAlignment="1">
      <alignment horizontal="center" vertical="center" wrapText="1"/>
    </xf>
    <xf numFmtId="0" fontId="114" fillId="33" borderId="42" xfId="2677" applyFont="1" applyFill="1" applyBorder="1" applyAlignment="1">
      <alignment horizontal="center" vertical="center" wrapText="1"/>
    </xf>
    <xf numFmtId="0" fontId="114" fillId="33" borderId="44" xfId="2677" applyFont="1" applyFill="1" applyBorder="1" applyAlignment="1">
      <alignment horizontal="center" vertical="center" wrapText="1"/>
    </xf>
    <xf numFmtId="0" fontId="114" fillId="33" borderId="45" xfId="2677" applyFont="1" applyFill="1" applyBorder="1" applyAlignment="1">
      <alignment horizontal="center" vertical="center" wrapText="1"/>
    </xf>
    <xf numFmtId="0" fontId="119" fillId="33" borderId="34" xfId="2677" applyFont="1" applyFill="1" applyBorder="1" applyAlignment="1">
      <alignment horizontal="center"/>
    </xf>
    <xf numFmtId="0" fontId="119" fillId="33" borderId="19" xfId="2677" applyFont="1" applyFill="1" applyBorder="1" applyAlignment="1">
      <alignment horizontal="center"/>
    </xf>
    <xf numFmtId="0" fontId="114" fillId="33" borderId="19" xfId="2677" applyFont="1" applyFill="1" applyBorder="1" applyAlignment="1">
      <alignment horizontal="center"/>
    </xf>
    <xf numFmtId="0" fontId="114" fillId="33" borderId="46" xfId="2677" applyFont="1" applyFill="1" applyBorder="1" applyAlignment="1">
      <alignment horizontal="center"/>
    </xf>
    <xf numFmtId="0" fontId="114" fillId="33" borderId="62" xfId="2677" applyFont="1" applyFill="1" applyBorder="1" applyAlignment="1">
      <alignment horizontal="center"/>
    </xf>
    <xf numFmtId="0" fontId="114" fillId="33" borderId="63" xfId="2677" applyFont="1" applyFill="1" applyBorder="1" applyAlignment="1">
      <alignment horizontal="center"/>
    </xf>
    <xf numFmtId="0" fontId="114" fillId="33" borderId="64" xfId="2677" applyFont="1" applyFill="1" applyBorder="1" applyAlignment="1">
      <alignment horizontal="center"/>
    </xf>
    <xf numFmtId="0" fontId="114" fillId="33" borderId="65" xfId="2677" applyFont="1" applyFill="1" applyBorder="1" applyAlignment="1">
      <alignment horizontal="center"/>
    </xf>
    <xf numFmtId="43" fontId="146" fillId="0" borderId="146" xfId="2673" applyNumberFormat="1" applyFont="1" applyBorder="1" applyAlignment="1">
      <alignment horizontal="center" vertical="center" wrapText="1"/>
    </xf>
    <xf numFmtId="43" fontId="146" fillId="0" borderId="89" xfId="2673" applyNumberFormat="1" applyFont="1" applyBorder="1" applyAlignment="1">
      <alignment horizontal="center" vertical="center" wrapText="1"/>
    </xf>
    <xf numFmtId="0" fontId="175" fillId="0" borderId="20" xfId="1614" applyFont="1" applyBorder="1" applyAlignment="1">
      <alignment horizontal="center" vertical="center"/>
    </xf>
    <xf numFmtId="0" fontId="127" fillId="0" borderId="21" xfId="1652" applyFont="1" applyBorder="1" applyAlignment="1">
      <alignment vertical="center" wrapText="1"/>
    </xf>
    <xf numFmtId="0" fontId="176" fillId="0" borderId="0" xfId="1614" applyFont="1" applyAlignment="1">
      <alignment horizontal="center"/>
    </xf>
    <xf numFmtId="0" fontId="175" fillId="0" borderId="20" xfId="1653" applyFont="1" applyBorder="1" applyAlignment="1">
      <alignment horizontal="center" vertical="center"/>
    </xf>
    <xf numFmtId="0" fontId="42" fillId="0" borderId="21" xfId="1451" applyFont="1" applyBorder="1" applyAlignment="1">
      <alignment horizontal="left" vertical="center" wrapText="1"/>
    </xf>
    <xf numFmtId="0" fontId="150" fillId="0" borderId="21" xfId="1614" applyFont="1" applyBorder="1" applyAlignment="1">
      <alignment horizontal="center" vertical="center" wrapText="1"/>
    </xf>
    <xf numFmtId="0" fontId="153" fillId="0" borderId="21" xfId="1614" applyFont="1" applyBorder="1" applyAlignment="1">
      <alignment horizontal="center" vertical="center"/>
    </xf>
    <xf numFmtId="0" fontId="155" fillId="0" borderId="21" xfId="1653" applyFont="1" applyBorder="1" applyAlignment="1">
      <alignment horizontal="center" vertical="center"/>
    </xf>
    <xf numFmtId="3" fontId="153" fillId="0" borderId="21" xfId="1614" applyNumberFormat="1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50" fillId="0" borderId="22" xfId="1614" applyNumberFormat="1" applyFont="1" applyBorder="1" applyAlignment="1">
      <alignment horizontal="center" vertical="center"/>
    </xf>
    <xf numFmtId="3" fontId="177" fillId="0" borderId="0" xfId="1614" applyNumberFormat="1" applyFont="1" applyAlignment="1">
      <alignment horizontal="center" vertical="center"/>
    </xf>
    <xf numFmtId="3" fontId="150" fillId="0" borderId="0" xfId="1614" applyNumberFormat="1" applyFont="1" applyAlignment="1">
      <alignment horizontal="center"/>
    </xf>
    <xf numFmtId="3" fontId="176" fillId="0" borderId="0" xfId="1614" applyNumberFormat="1" applyFont="1" applyAlignment="1">
      <alignment horizontal="center" vertical="center"/>
    </xf>
    <xf numFmtId="3" fontId="150" fillId="0" borderId="0" xfId="1614" applyNumberFormat="1" applyFont="1" applyAlignment="1">
      <alignment horizontal="center" vertical="center"/>
    </xf>
    <xf numFmtId="0" fontId="177" fillId="0" borderId="0" xfId="1614" applyFont="1" applyAlignment="1">
      <alignment horizontal="center"/>
    </xf>
  </cellXfs>
  <cellStyles count="5653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0 2 2" xfId="3899" xr:uid="{8B7343C1-F3C4-4BE9-985F-798D0BC386AB}"/>
    <cellStyle name="Calculation 10 2 3" xfId="4460" xr:uid="{B951DCDD-80D2-4988-B08F-EB877408114E}"/>
    <cellStyle name="Calculation 10 3" xfId="3682" xr:uid="{FC6AEF61-9B3A-4953-998C-0C6AFC45D5D2}"/>
    <cellStyle name="Calculation 10 4" xfId="3591" xr:uid="{B655F429-28BF-45C6-93BF-B407E7B9A907}"/>
    <cellStyle name="Calculation 10 5" xfId="4459" xr:uid="{BACCC95B-1EE9-4014-A471-4A7C7C57A699}"/>
    <cellStyle name="Calculation 10 6" xfId="4502" xr:uid="{F5D02B69-F47E-4F48-8787-2CE69F219D05}"/>
    <cellStyle name="Calculation 10 7" xfId="4660" xr:uid="{5CA9278D-B71F-4A3A-A389-561F7D399827}"/>
    <cellStyle name="Calculation 10 8" xfId="4487" xr:uid="{7BE76AB0-EC84-40A6-80F3-081A34519856}"/>
    <cellStyle name="Calculation 11" xfId="470" xr:uid="{00000000-0005-0000-0000-0000D5010000}"/>
    <cellStyle name="Calculation 11 2" xfId="471" xr:uid="{00000000-0005-0000-0000-0000D6010000}"/>
    <cellStyle name="Calculation 11 2 2" xfId="3900" xr:uid="{9143FD1F-3EA8-47AA-9109-26FFF37DE43B}"/>
    <cellStyle name="Calculation 11 2 3" xfId="4756" xr:uid="{402F0B0C-EFCA-4A38-812F-9317813CFA22}"/>
    <cellStyle name="Calculation 11 3" xfId="3681" xr:uid="{49265FCD-15EE-4F3D-98E8-26B740BA12AD}"/>
    <cellStyle name="Calculation 11 4" xfId="3592" xr:uid="{E2179F3A-FB95-4FF9-A8A9-829217F6D160}"/>
    <cellStyle name="Calculation 11 5" xfId="4755" xr:uid="{6430A5E3-82CA-47F2-A8ED-9BB2AB142517}"/>
    <cellStyle name="Calculation 11 6" xfId="4503" xr:uid="{9086F21C-06B8-4763-988E-C97CC6040141}"/>
    <cellStyle name="Calculation 11 7" xfId="4659" xr:uid="{FCD87637-4FE0-4D90-B3CB-4DDCD9D3E5CD}"/>
    <cellStyle name="Calculation 11 8" xfId="4488" xr:uid="{F163954F-548F-4438-BE5B-A1B4E3721B42}"/>
    <cellStyle name="Calculation 12" xfId="472" xr:uid="{00000000-0005-0000-0000-0000D7010000}"/>
    <cellStyle name="Calculation 12 2" xfId="473" xr:uid="{00000000-0005-0000-0000-0000D8010000}"/>
    <cellStyle name="Calculation 12 2 2" xfId="3901" xr:uid="{DE2F3277-782B-49E8-9673-02EB4CE56025}"/>
    <cellStyle name="Calculation 12 2 3" xfId="4462" xr:uid="{718A8A88-D714-45F2-84D4-E57FE39B0D59}"/>
    <cellStyle name="Calculation 12 3" xfId="3680" xr:uid="{6B0320A4-A2D3-4406-89CB-8BDD606492C2}"/>
    <cellStyle name="Calculation 12 4" xfId="3593" xr:uid="{224B4B05-29BD-4E94-87A2-DC2338ADB2FE}"/>
    <cellStyle name="Calculation 12 5" xfId="4461" xr:uid="{5B7025CC-4CC6-47BC-A9F6-7B732D2F33AF}"/>
    <cellStyle name="Calculation 12 6" xfId="4504" xr:uid="{58D59832-00B1-4275-9BB7-0AA3662DFC1C}"/>
    <cellStyle name="Calculation 12 7" xfId="4658" xr:uid="{5A76DE01-996A-4EEF-A551-F5530FFB8D48}"/>
    <cellStyle name="Calculation 12 8" xfId="4489" xr:uid="{6B687FAB-0D10-4C0E-BED7-F0A31FC2ACD9}"/>
    <cellStyle name="Calculation 13" xfId="474" xr:uid="{00000000-0005-0000-0000-0000D9010000}"/>
    <cellStyle name="Calculation 13 2" xfId="475" xr:uid="{00000000-0005-0000-0000-0000DA010000}"/>
    <cellStyle name="Calculation 13 2 2" xfId="3902" xr:uid="{B77AE749-D6E4-4E86-8ECB-1BE25A1015B3}"/>
    <cellStyle name="Calculation 13 2 3" xfId="4762" xr:uid="{CFB7567E-7542-4C68-B134-7F841423222A}"/>
    <cellStyle name="Calculation 13 3" xfId="3679" xr:uid="{FEAAD657-80FF-4B3F-A165-C830F32FE787}"/>
    <cellStyle name="Calculation 13 4" xfId="3594" xr:uid="{241B265A-9BBA-4E2E-9F9C-501A42D0E722}"/>
    <cellStyle name="Calculation 13 5" xfId="4463" xr:uid="{F7872A4A-96D9-4967-93E6-AF722D624586}"/>
    <cellStyle name="Calculation 13 6" xfId="4505" xr:uid="{8626263B-68F6-4D0C-8762-BE71E3181CD1}"/>
    <cellStyle name="Calculation 13 7" xfId="4616" xr:uid="{68507C7A-85C2-46A7-BFE6-DF2163852597}"/>
    <cellStyle name="Calculation 13 8" xfId="4490" xr:uid="{17714C41-A659-4E47-B2DD-965A452C7DE2}"/>
    <cellStyle name="Calculation 14" xfId="476" xr:uid="{00000000-0005-0000-0000-0000DB010000}"/>
    <cellStyle name="Calculation 14 2" xfId="477" xr:uid="{00000000-0005-0000-0000-0000DC010000}"/>
    <cellStyle name="Calculation 14 2 2" xfId="3903" xr:uid="{25262283-DFEB-4D16-83D7-F81F16DAF05C}"/>
    <cellStyle name="Calculation 14 2 3" xfId="4464" xr:uid="{ACB88E39-B7BC-4FC9-BE85-8A3E196EC6C5}"/>
    <cellStyle name="Calculation 14 3" xfId="3678" xr:uid="{699905E9-41AD-4FDE-870F-27C8345502F9}"/>
    <cellStyle name="Calculation 14 4" xfId="3595" xr:uid="{90E91377-8151-4422-A0AD-88AE8F1187A2}"/>
    <cellStyle name="Calculation 14 5" xfId="4763" xr:uid="{FAABC836-F4BF-4C35-8337-0667EF33349F}"/>
    <cellStyle name="Calculation 14 6" xfId="4412" xr:uid="{DD2F2313-ADE7-4A25-B8D9-DE1C5658A021}"/>
    <cellStyle name="Calculation 14 7" xfId="4615" xr:uid="{7F3CD79C-FAE5-47BA-96A8-EE1FEBE7B521}"/>
    <cellStyle name="Calculation 14 8" xfId="4491" xr:uid="{186F565B-ECA3-44DE-93A5-5C70BAD01548}"/>
    <cellStyle name="Calculation 15" xfId="478" xr:uid="{00000000-0005-0000-0000-0000DD010000}"/>
    <cellStyle name="Calculation 15 2" xfId="479" xr:uid="{00000000-0005-0000-0000-0000DE010000}"/>
    <cellStyle name="Calculation 15 2 2" xfId="3904" xr:uid="{7F086C19-FCF3-410A-BB9F-D31AB64F6507}"/>
    <cellStyle name="Calculation 15 2 3" xfId="4466" xr:uid="{26B7A5AF-7C6C-48A1-9EB8-FF8847251F02}"/>
    <cellStyle name="Calculation 15 3" xfId="3677" xr:uid="{AE8EC5A1-839F-4732-86B7-46096DDCDE12}"/>
    <cellStyle name="Calculation 15 4" xfId="3596" xr:uid="{F6F418C4-4533-4F5F-82AD-3A41AEEC2F1A}"/>
    <cellStyle name="Calculation 15 5" xfId="4465" xr:uid="{7B45FC04-C291-457D-8BBF-AA3B94988449}"/>
    <cellStyle name="Calculation 15 6" xfId="4506" xr:uid="{2948B536-A212-4CA1-981E-225DD55C7337}"/>
    <cellStyle name="Calculation 15 7" xfId="4614" xr:uid="{5473ED07-5C6E-4801-AD29-A49772FF885E}"/>
    <cellStyle name="Calculation 15 8" xfId="4492" xr:uid="{364B6F12-4E62-469F-92C1-694B8AB10730}"/>
    <cellStyle name="Calculation 16" xfId="480" xr:uid="{00000000-0005-0000-0000-0000DF010000}"/>
    <cellStyle name="Calculation 16 2" xfId="481" xr:uid="{00000000-0005-0000-0000-0000E0010000}"/>
    <cellStyle name="Calculation 16 2 2" xfId="3905" xr:uid="{68241C41-5093-4F87-8872-C6A2C6109EC7}"/>
    <cellStyle name="Calculation 16 2 3" xfId="4468" xr:uid="{502324FA-D6DA-4903-A31D-87F4CDB88A32}"/>
    <cellStyle name="Calculation 16 3" xfId="3676" xr:uid="{04128D6D-B053-499F-A46D-04800D3E2238}"/>
    <cellStyle name="Calculation 16 4" xfId="3597" xr:uid="{3D44A7A2-C6CF-4D05-A0A9-C885E61A480F}"/>
    <cellStyle name="Calculation 16 5" xfId="4467" xr:uid="{5B028678-6CDD-4E01-AF6B-0018C8261E6A}"/>
    <cellStyle name="Calculation 16 6" xfId="4507" xr:uid="{AA537DE3-EB12-459E-8462-864819075F57}"/>
    <cellStyle name="Calculation 16 7" xfId="4613" xr:uid="{24DF0811-6559-4BAD-BFAD-23A570497C72}"/>
    <cellStyle name="Calculation 16 8" xfId="4493" xr:uid="{FF0D74FC-1FF3-42EA-A6A7-A265A572B9E8}"/>
    <cellStyle name="Calculation 17" xfId="3717" xr:uid="{E31DC55E-44B3-4C15-A94E-F3616F11BE52}"/>
    <cellStyle name="Calculation 18" xfId="3723" xr:uid="{EC2A906A-06C9-4A0E-94F7-4560E7890D96}"/>
    <cellStyle name="Calculation 19" xfId="4458" xr:uid="{53C2F8A7-48CB-4C41-A244-28C607E467F8}"/>
    <cellStyle name="Calculation 2" xfId="482" xr:uid="{00000000-0005-0000-0000-0000E1010000}"/>
    <cellStyle name="Calculation 2 10" xfId="4494" xr:uid="{747FA48F-8A60-4F6D-A815-A7D81229A079}"/>
    <cellStyle name="Calculation 2 2" xfId="483" xr:uid="{00000000-0005-0000-0000-0000E2010000}"/>
    <cellStyle name="Calculation 2 2 2" xfId="484" xr:uid="{00000000-0005-0000-0000-0000E3010000}"/>
    <cellStyle name="Calculation 2 2 2 2" xfId="3906" xr:uid="{CE4D557F-EF5F-468F-B145-DA43C27B6E9F}"/>
    <cellStyle name="Calculation 2 2 2 3" xfId="4471" xr:uid="{0B2BDEBF-3C9B-40E0-B05D-05AA6EABCE7F}"/>
    <cellStyle name="Calculation 2 2 3" xfId="3674" xr:uid="{1718B1CA-B296-4F88-91A1-CEFE7FA5ECD3}"/>
    <cellStyle name="Calculation 2 2 4" xfId="3599" xr:uid="{033BE833-D9EB-4371-8EBF-964B97BF4DAA}"/>
    <cellStyle name="Calculation 2 2 5" xfId="4470" xr:uid="{E5CE03B2-77C6-48BD-A9AB-EF835F44F583}"/>
    <cellStyle name="Calculation 2 2 6" xfId="4509" xr:uid="{413AD775-4010-4AE4-AD2E-A77B44FB3F70}"/>
    <cellStyle name="Calculation 2 2 7" xfId="4611" xr:uid="{AE2109AE-598B-4881-9AFF-E518F67315C6}"/>
    <cellStyle name="Calculation 2 2 8" xfId="4495" xr:uid="{95A3388A-2E9A-47CB-89D9-DB60D55CCBD8}"/>
    <cellStyle name="Calculation 2 3" xfId="485" xr:uid="{00000000-0005-0000-0000-0000E4010000}"/>
    <cellStyle name="Calculation 2 3 2" xfId="486" xr:uid="{00000000-0005-0000-0000-0000E5010000}"/>
    <cellStyle name="Calculation 2 3 2 2" xfId="3907" xr:uid="{E4859FF2-1709-459E-A19B-D60D5D485667}"/>
    <cellStyle name="Calculation 2 3 2 3" xfId="4403" xr:uid="{FEE02C14-7F8A-4832-8B3C-EC4124F43139}"/>
    <cellStyle name="Calculation 2 3 3" xfId="3673" xr:uid="{31BF3874-959B-4CF2-B304-75AE18E9AE5B}"/>
    <cellStyle name="Calculation 2 3 4" xfId="3600" xr:uid="{2CB8C117-701D-45BB-A598-D9148D263A48}"/>
    <cellStyle name="Calculation 2 3 5" xfId="4761" xr:uid="{F5F07709-258E-455E-802B-EED1E725EB08}"/>
    <cellStyle name="Calculation 2 3 6" xfId="4510" xr:uid="{62D5F5EA-7662-4254-A54A-7C53F27925F7}"/>
    <cellStyle name="Calculation 2 3 7" xfId="4610" xr:uid="{7EC664DD-7CD6-4F5C-8484-CE6E3412E650}"/>
    <cellStyle name="Calculation 2 3 8" xfId="4496" xr:uid="{7F37DEC4-7859-4C97-B66B-6A5677F998ED}"/>
    <cellStyle name="Calculation 2 4" xfId="487" xr:uid="{00000000-0005-0000-0000-0000E6010000}"/>
    <cellStyle name="Calculation 2 4 2" xfId="3908" xr:uid="{3A7BEF43-6E48-46CA-9B78-B8F34725A269}"/>
    <cellStyle name="Calculation 2 4 3" xfId="4764" xr:uid="{9FDD18D6-B955-4125-B403-DED19873DB15}"/>
    <cellStyle name="Calculation 2 5" xfId="3675" xr:uid="{057B7AF0-40C9-4BD3-844F-72456D2A9274}"/>
    <cellStyle name="Calculation 2 6" xfId="3598" xr:uid="{035455AE-63C5-4666-9AFD-1E3A1F915273}"/>
    <cellStyle name="Calculation 2 7" xfId="4469" xr:uid="{3BC6EA46-5D5B-4BBE-8B81-623928841864}"/>
    <cellStyle name="Calculation 2 8" xfId="4508" xr:uid="{F50950E0-AB3A-4A88-A3B2-8374817B1B34}"/>
    <cellStyle name="Calculation 2 9" xfId="4612" xr:uid="{D23DF4D9-14E7-421D-A31C-D22E00A59210}"/>
    <cellStyle name="Calculation 20" xfId="4425" xr:uid="{77790207-244D-48A3-B67E-7DB596697778}"/>
    <cellStyle name="Calculation 21" xfId="4884" xr:uid="{509CC144-DDB9-44C9-8FC8-CA446C02642D}"/>
    <cellStyle name="Calculation 22" xfId="5467" xr:uid="{28CA0160-5CE5-4F39-A510-47BE279D3CB1}"/>
    <cellStyle name="Calculation 3" xfId="488" xr:uid="{00000000-0005-0000-0000-0000E7010000}"/>
    <cellStyle name="Calculation 3 2" xfId="489" xr:uid="{00000000-0005-0000-0000-0000E8010000}"/>
    <cellStyle name="Calculation 3 2 2" xfId="3909" xr:uid="{394B37B6-9E2F-4657-9450-391AE35514F7}"/>
    <cellStyle name="Calculation 3 2 3" xfId="4473" xr:uid="{B027A988-14FC-4E03-B02B-B2131AADEC5C}"/>
    <cellStyle name="Calculation 3 3" xfId="3672" xr:uid="{E5879892-07DD-4EBC-907F-C27620EC2FC3}"/>
    <cellStyle name="Calculation 3 4" xfId="3601" xr:uid="{C25E7B5E-8DDA-4350-B230-18D8A3EA4AF4}"/>
    <cellStyle name="Calculation 3 5" xfId="4472" xr:uid="{CF9D55AA-79A0-4C70-A7CA-02B82E2A9263}"/>
    <cellStyle name="Calculation 3 6" xfId="4511" xr:uid="{2FD3E1F3-89B7-4F2A-BCBB-5CC8F13F3C87}"/>
    <cellStyle name="Calculation 3 7" xfId="4609" xr:uid="{7312955F-E0B2-471F-AFBC-25F0D95AF60D}"/>
    <cellStyle name="Calculation 3 8" xfId="4414" xr:uid="{0748381A-1DBA-4B6F-9295-E99AEEE65FC6}"/>
    <cellStyle name="Calculation 4" xfId="490" xr:uid="{00000000-0005-0000-0000-0000E9010000}"/>
    <cellStyle name="Calculation 4 2" xfId="491" xr:uid="{00000000-0005-0000-0000-0000EA010000}"/>
    <cellStyle name="Calculation 4 2 2" xfId="3910" xr:uid="{5C3BDFBB-3A1C-4FE2-B201-E8974C8DA9DA}"/>
    <cellStyle name="Calculation 4 2 3" xfId="4475" xr:uid="{081B6833-72D8-418A-A729-CC241E25E47F}"/>
    <cellStyle name="Calculation 4 3" xfId="3671" xr:uid="{6AEAFCB9-5231-47F7-9505-42C8FB83BBF0}"/>
    <cellStyle name="Calculation 4 4" xfId="3602" xr:uid="{7D0D1C41-630E-42C8-9488-1F0788B8B9D7}"/>
    <cellStyle name="Calculation 4 5" xfId="4474" xr:uid="{21D571C2-B22B-4D58-895E-0CE94A01E9F8}"/>
    <cellStyle name="Calculation 4 6" xfId="4512" xr:uid="{E4666514-FEDF-43F4-8B25-CDD8F3ECCD89}"/>
    <cellStyle name="Calculation 4 7" xfId="4608" xr:uid="{D5A7B184-49F0-4430-8118-43F5CE6E8E33}"/>
    <cellStyle name="Calculation 4 8" xfId="4497" xr:uid="{BE828C67-69A4-45A4-BFD8-9920D7DE351C}"/>
    <cellStyle name="Calculation 5" xfId="492" xr:uid="{00000000-0005-0000-0000-0000EB010000}"/>
    <cellStyle name="Calculation 5 2" xfId="493" xr:uid="{00000000-0005-0000-0000-0000EC010000}"/>
    <cellStyle name="Calculation 5 2 2" xfId="3911" xr:uid="{B3EA900B-7317-41E8-892B-E1367E2A2BD8}"/>
    <cellStyle name="Calculation 5 2 3" xfId="4477" xr:uid="{1FFCDF14-7592-4D90-9532-804D1CC16A27}"/>
    <cellStyle name="Calculation 5 3" xfId="3670" xr:uid="{42D94F41-20DA-4CF7-92DB-85197F0B8661}"/>
    <cellStyle name="Calculation 5 4" xfId="3603" xr:uid="{9A06A685-528B-4267-AC6F-5615A807F909}"/>
    <cellStyle name="Calculation 5 5" xfId="4476" xr:uid="{88B760ED-BC6C-410F-A01A-F984E49228CC}"/>
    <cellStyle name="Calculation 5 6" xfId="4513" xr:uid="{D62021CA-169B-49C4-828C-136609C6A2C7}"/>
    <cellStyle name="Calculation 5 7" xfId="4607" xr:uid="{E487447F-C711-4207-A1DB-D03B588F0B57}"/>
    <cellStyle name="Calculation 5 8" xfId="4498" xr:uid="{D897578F-32C9-4D20-874F-030D22A648B4}"/>
    <cellStyle name="Calculation 6" xfId="494" xr:uid="{00000000-0005-0000-0000-0000ED010000}"/>
    <cellStyle name="Calculation 6 2" xfId="495" xr:uid="{00000000-0005-0000-0000-0000EE010000}"/>
    <cellStyle name="Calculation 6 2 2" xfId="3912" xr:uid="{4F242CB9-9187-49EE-945A-0E88C4C80AF3}"/>
    <cellStyle name="Calculation 6 2 3" xfId="4479" xr:uid="{8454075C-0595-40BB-B1DF-0BB99B68D9B3}"/>
    <cellStyle name="Calculation 6 3" xfId="3669" xr:uid="{BF3E1D3E-2AE4-4054-BB93-CAA66C993C5B}"/>
    <cellStyle name="Calculation 6 4" xfId="3604" xr:uid="{7F337BCC-54FC-4C80-BBF0-FD9533CF61EE}"/>
    <cellStyle name="Calculation 6 5" xfId="4478" xr:uid="{26F176F7-4FBE-456C-A6A9-B70F2DDD61FB}"/>
    <cellStyle name="Calculation 6 6" xfId="4514" xr:uid="{C1745C68-8A61-4527-8FE5-E8F011BDE178}"/>
    <cellStyle name="Calculation 6 7" xfId="4606" xr:uid="{314150AA-9645-4DAC-9BD6-49C96DB81813}"/>
    <cellStyle name="Calculation 6 8" xfId="4499" xr:uid="{CE0DA4DE-5CF2-4449-8008-A65D74FDC5DD}"/>
    <cellStyle name="Calculation 7" xfId="496" xr:uid="{00000000-0005-0000-0000-0000EF010000}"/>
    <cellStyle name="Calculation 7 2" xfId="497" xr:uid="{00000000-0005-0000-0000-0000F0010000}"/>
    <cellStyle name="Calculation 7 2 2" xfId="3913" xr:uid="{6CF4C8E7-7AD2-4315-8EFB-2271A8741966}"/>
    <cellStyle name="Calculation 7 2 3" xfId="4481" xr:uid="{275FA625-53EB-4B41-93F1-81A2E826519E}"/>
    <cellStyle name="Calculation 7 3" xfId="3668" xr:uid="{C97DD6BA-705C-48D9-8EEF-EDD3731712CD}"/>
    <cellStyle name="Calculation 7 4" xfId="3605" xr:uid="{1503EC32-E1F2-4C0B-AA36-0DBB83DC29E3}"/>
    <cellStyle name="Calculation 7 5" xfId="4480" xr:uid="{0E0AF8B9-D4A2-4F51-BBAB-56C213C3E6FB}"/>
    <cellStyle name="Calculation 7 6" xfId="4515" xr:uid="{2727A998-3B24-4B7F-A810-CE0747B1A707}"/>
    <cellStyle name="Calculation 7 7" xfId="4407" xr:uid="{4C5EE1C8-0DA7-44B6-8298-607D437FF9DC}"/>
    <cellStyle name="Calculation 7 8" xfId="4500" xr:uid="{29D92E47-207A-41FA-B32D-8C98F12A1C4F}"/>
    <cellStyle name="Calculation 8" xfId="498" xr:uid="{00000000-0005-0000-0000-0000F1010000}"/>
    <cellStyle name="Calculation 8 2" xfId="499" xr:uid="{00000000-0005-0000-0000-0000F2010000}"/>
    <cellStyle name="Calculation 8 2 2" xfId="3914" xr:uid="{9A278B34-F5F8-4D4D-8C25-A90527B0B7D4}"/>
    <cellStyle name="Calculation 8 2 3" xfId="4483" xr:uid="{FE71D7F0-B992-4EAE-B7CC-0FB3063481AF}"/>
    <cellStyle name="Calculation 8 3" xfId="3667" xr:uid="{0926AF0E-11A0-4E04-BAA4-9550DDF02D6A}"/>
    <cellStyle name="Calculation 8 4" xfId="3606" xr:uid="{C5DDA028-9262-402D-86D5-CCB9A838208A}"/>
    <cellStyle name="Calculation 8 5" xfId="4482" xr:uid="{5209DE52-C70E-4745-845F-E9EE2437D64B}"/>
    <cellStyle name="Calculation 8 6" xfId="4516" xr:uid="{74B6F055-24F1-474D-8122-AC3A72800BD2}"/>
    <cellStyle name="Calculation 8 7" xfId="4406" xr:uid="{AE810964-7B06-4E07-9DFD-EA58F121611E}"/>
    <cellStyle name="Calculation 8 8" xfId="5255" xr:uid="{A03B9AFC-C4CF-4D21-BBD3-C6478F220180}"/>
    <cellStyle name="Calculation 9" xfId="500" xr:uid="{00000000-0005-0000-0000-0000F3010000}"/>
    <cellStyle name="Calculation 9 2" xfId="501" xr:uid="{00000000-0005-0000-0000-0000F4010000}"/>
    <cellStyle name="Calculation 9 2 2" xfId="3915" xr:uid="{21CDC14C-07EE-4A0E-A3CC-5E96540867F7}"/>
    <cellStyle name="Calculation 9 2 3" xfId="4485" xr:uid="{E1DC7CC0-C7DC-4ACE-BE44-BDC79520D8D0}"/>
    <cellStyle name="Calculation 9 3" xfId="3666" xr:uid="{97810E95-0FDD-4506-8D83-5627D31ED025}"/>
    <cellStyle name="Calculation 9 4" xfId="3607" xr:uid="{D2758DFD-0E23-4403-9E33-3A55A33AD304}"/>
    <cellStyle name="Calculation 9 5" xfId="4484" xr:uid="{8E28F2FB-2EDA-4C25-B332-0E31E638831B}"/>
    <cellStyle name="Calculation 9 6" xfId="4517" xr:uid="{FF488DC5-2DCE-4CB1-9C8B-76A511A44692}"/>
    <cellStyle name="Calculation 9 7" xfId="4605" xr:uid="{FA119CD9-14F1-4E47-B7D0-E2C428D79BCA}"/>
    <cellStyle name="Calculation 9 8" xfId="4501" xr:uid="{43BEBAE9-66A9-47B1-BFDB-AAAE2AC25715}"/>
    <cellStyle name="Check Cell" xfId="502" builtinId="23" customBuiltin="1"/>
    <cellStyle name="Check Cell 10" xfId="503" xr:uid="{00000000-0005-0000-0000-0000F6010000}"/>
    <cellStyle name="Check Cell 10 2" xfId="3571" xr:uid="{F9175432-108B-4F94-8E36-7B71A82DDF7D}"/>
    <cellStyle name="Check Cell 11" xfId="504" xr:uid="{00000000-0005-0000-0000-0000F7010000}"/>
    <cellStyle name="Check Cell 11 2" xfId="3572" xr:uid="{30D6E002-6D3A-43A6-BEE2-33C8EA1DDAB6}"/>
    <cellStyle name="Check Cell 12" xfId="505" xr:uid="{00000000-0005-0000-0000-0000F8010000}"/>
    <cellStyle name="Check Cell 12 2" xfId="3573" xr:uid="{F4A5E138-06DC-435E-9FCA-6C8E6C64C51F}"/>
    <cellStyle name="Check Cell 13" xfId="506" xr:uid="{00000000-0005-0000-0000-0000F9010000}"/>
    <cellStyle name="Check Cell 13 2" xfId="3574" xr:uid="{8E8DC75F-90AC-44A4-A9A8-D96A05649197}"/>
    <cellStyle name="Check Cell 14" xfId="507" xr:uid="{00000000-0005-0000-0000-0000FA010000}"/>
    <cellStyle name="Check Cell 14 2" xfId="3575" xr:uid="{4314F60E-A4C4-4A13-A223-65C3E2BA4BDE}"/>
    <cellStyle name="Check Cell 15" xfId="508" xr:uid="{00000000-0005-0000-0000-0000FB010000}"/>
    <cellStyle name="Check Cell 15 2" xfId="3576" xr:uid="{D2C59BBE-2751-4E60-B08F-44B4174FA0AA}"/>
    <cellStyle name="Check Cell 16" xfId="509" xr:uid="{00000000-0005-0000-0000-0000FC010000}"/>
    <cellStyle name="Check Cell 16 2" xfId="3577" xr:uid="{C71C1D85-9BBF-4B34-BF58-5B4BCBC4C8D4}"/>
    <cellStyle name="Check Cell 17" xfId="3402" xr:uid="{5F1B2134-E229-4FC8-A286-73FDC44E26FF}"/>
    <cellStyle name="Check Cell 2" xfId="510" xr:uid="{00000000-0005-0000-0000-0000FD010000}"/>
    <cellStyle name="Check Cell 2 2" xfId="511" xr:uid="{00000000-0005-0000-0000-0000FE010000}"/>
    <cellStyle name="Check Cell 2 2 2" xfId="3579" xr:uid="{2753DF83-4DF0-4F5E-B3BC-500D8D06C4E5}"/>
    <cellStyle name="Check Cell 2 3" xfId="512" xr:uid="{00000000-0005-0000-0000-0000FF010000}"/>
    <cellStyle name="Check Cell 2 3 2" xfId="3580" xr:uid="{A8B0881A-D26E-4063-862B-F4554F77A10B}"/>
    <cellStyle name="Check Cell 2 4" xfId="3578" xr:uid="{BB5D98AB-5DB4-4CB1-AAF4-1721E8A694D2}"/>
    <cellStyle name="Check Cell 3" xfId="513" xr:uid="{00000000-0005-0000-0000-000000020000}"/>
    <cellStyle name="Check Cell 3 2" xfId="514" xr:uid="{00000000-0005-0000-0000-000001020000}"/>
    <cellStyle name="Check Cell 3 2 2" xfId="3582" xr:uid="{1423BFDE-C5DC-4E70-84DC-9FDF657A02C2}"/>
    <cellStyle name="Check Cell 3 3" xfId="3581" xr:uid="{A8955462-82EE-4963-8414-ACC9211067E1}"/>
    <cellStyle name="Check Cell 4" xfId="515" xr:uid="{00000000-0005-0000-0000-000002020000}"/>
    <cellStyle name="Check Cell 4 2" xfId="516" xr:uid="{00000000-0005-0000-0000-000003020000}"/>
    <cellStyle name="Check Cell 4 2 2" xfId="3584" xr:uid="{A0054F1E-2ADF-4BCA-8DC4-4B045DBDE110}"/>
    <cellStyle name="Check Cell 4 3" xfId="3583" xr:uid="{BBE46C10-8625-4E95-BBA4-A2C5B4958DAA}"/>
    <cellStyle name="Check Cell 5" xfId="517" xr:uid="{00000000-0005-0000-0000-000004020000}"/>
    <cellStyle name="Check Cell 5 2" xfId="518" xr:uid="{00000000-0005-0000-0000-000005020000}"/>
    <cellStyle name="Check Cell 5 2 2" xfId="3586" xr:uid="{D01BA67A-0121-469F-AB9A-910B5F6C6379}"/>
    <cellStyle name="Check Cell 5 3" xfId="3585" xr:uid="{FFEE0C97-A97A-4F59-8E27-9C732757909C}"/>
    <cellStyle name="Check Cell 6" xfId="519" xr:uid="{00000000-0005-0000-0000-000006020000}"/>
    <cellStyle name="Check Cell 6 2" xfId="3587" xr:uid="{DAF04E2F-A974-4261-9959-6362767D4D65}"/>
    <cellStyle name="Check Cell 7" xfId="520" xr:uid="{00000000-0005-0000-0000-000007020000}"/>
    <cellStyle name="Check Cell 7 2" xfId="3588" xr:uid="{B342E62D-A345-40D3-9606-D0659A916A84}"/>
    <cellStyle name="Check Cell 8" xfId="521" xr:uid="{00000000-0005-0000-0000-000008020000}"/>
    <cellStyle name="Check Cell 8 2" xfId="3589" xr:uid="{44E39672-F9EA-402B-99E7-E95E5043D9AB}"/>
    <cellStyle name="Check Cell 9" xfId="522" xr:uid="{00000000-0005-0000-0000-000009020000}"/>
    <cellStyle name="Check Cell 9 2" xfId="3590" xr:uid="{32CC6D5D-513B-43B1-91F4-0316037FFEA7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2 2 2 2" xfId="5320" xr:uid="{3EBCF39C-D46F-482F-AD3E-F302D33ADFB2}"/>
    <cellStyle name="Comma [0] 10 3" xfId="530" xr:uid="{00000000-0005-0000-0000-000012020000}"/>
    <cellStyle name="Comma [0] 10 3 2" xfId="3917" xr:uid="{90A93EB2-3ADC-4516-B174-FD6E80A52096}"/>
    <cellStyle name="Comma [0] 10 4" xfId="531" xr:uid="{00000000-0005-0000-0000-000013020000}"/>
    <cellStyle name="Comma [0] 10 4 2" xfId="3918" xr:uid="{F772E21F-9027-4E73-A3F9-AE81B07C59F1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3919" xr:uid="{519243E2-CFFC-4424-81FC-12B007F2EFD8}"/>
    <cellStyle name="Comma [0] 11 2 3" xfId="2901" xr:uid="{56C809E9-E525-4D16-BC9E-FF2A892E9B54}"/>
    <cellStyle name="Comma [0] 11 3" xfId="535" xr:uid="{00000000-0005-0000-0000-000017020000}"/>
    <cellStyle name="Comma [0] 11 3 2" xfId="3920" xr:uid="{57D4A9E0-EDC8-4E93-B734-0944F3C42063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3922" xr:uid="{EFC5BE7E-B1F8-449C-9C3B-A9A0BA372D0F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2 2" xfId="3923" xr:uid="{09F138D4-1E85-424C-B1B5-1ED21FDF92B3}"/>
    <cellStyle name="Comma [0] 12 3 3" xfId="2904" xr:uid="{5C3B9A18-950F-4DE5-9C52-1F1296869748}"/>
    <cellStyle name="Comma [0] 12 4" xfId="2902" xr:uid="{99BCCA6F-4BFA-416A-9F12-8C5740FF3EE9}"/>
    <cellStyle name="Comma [0] 12 5" xfId="3921" xr:uid="{EC72B9BD-5F2F-4703-9275-38DFEDBB66C5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3924" xr:uid="{B09FA9CE-AB25-40E8-A2FD-8E0331E6D129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3925" xr:uid="{80D8F924-06B5-406F-81EF-8AA80A0D1086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3926" xr:uid="{06425B00-70DA-43A8-9649-F77939FD92E1}"/>
    <cellStyle name="Comma [0] 18 2 3" xfId="2910" xr:uid="{7F54D159-D09E-4040-A8B6-00E4D5AA7A1B}"/>
    <cellStyle name="Comma [0] 18 3" xfId="557" xr:uid="{00000000-0005-0000-0000-00002D020000}"/>
    <cellStyle name="Comma [0] 18 3 2" xfId="3927" xr:uid="{C41054A4-762B-4322-943B-82FBEE42223A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3928" xr:uid="{42104538-6F54-4015-B1C1-DCF9315301E9}"/>
    <cellStyle name="Comma [0] 19 2 3" xfId="2912" xr:uid="{644C7D1C-7334-47CC-B8D6-A430430C29FC}"/>
    <cellStyle name="Comma [0] 19 3" xfId="561" xr:uid="{00000000-0005-0000-0000-000031020000}"/>
    <cellStyle name="Comma [0] 19 3 2" xfId="3929" xr:uid="{05E3206D-9ADF-4DFB-8D32-6B52B4B8F007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3930" xr:uid="{E9A291D6-AE8F-4AC3-BC23-D0F72C048C54}"/>
    <cellStyle name="Comma [0] 2 10 3" xfId="565" xr:uid="{00000000-0005-0000-0000-000035020000}"/>
    <cellStyle name="Comma [0] 2 10 3 2" xfId="3931" xr:uid="{4C96F3B5-27D9-4E5C-AB12-68CD4030E3D2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2 2" xfId="3932" xr:uid="{762FDF6C-1944-43CB-AF6D-83AC27881311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3935" xr:uid="{9D2CB8AF-E4CE-461B-9E9B-EB1BC9D1EDE2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3936" xr:uid="{DEB0D463-F7DF-42D5-B298-387B96A2B657}"/>
    <cellStyle name="Comma [0] 2 2 2 2 2 2 2 3 3" xfId="2922" xr:uid="{52EB1D73-9647-4505-B93F-CC969CD219C3}"/>
    <cellStyle name="Comma [0] 2 2 2 2 2 2 2 4" xfId="2920" xr:uid="{E692216F-B0B4-4BB9-A627-97233D982EC6}"/>
    <cellStyle name="Comma [0] 2 2 2 2 2 2 2 5" xfId="3934" xr:uid="{AD36B032-0670-4AF0-8471-845D9F3C6BC3}"/>
    <cellStyle name="Comma [0] 2 2 2 2 2 2 3" xfId="578" xr:uid="{00000000-0005-0000-0000-000042020000}"/>
    <cellStyle name="Comma [0] 2 2 2 2 2 2 3 2" xfId="2923" xr:uid="{A77F1E1E-9D60-4752-9DC0-CE5DC06E53B1}"/>
    <cellStyle name="Comma [0] 2 2 2 2 2 2 3 3" xfId="3937" xr:uid="{29539997-9D7C-423E-954B-5FEC753A8CFA}"/>
    <cellStyle name="Comma [0] 2 2 2 2 2 2 4" xfId="579" xr:uid="{00000000-0005-0000-0000-000043020000}"/>
    <cellStyle name="Comma [0] 2 2 2 2 2 2 4 2" xfId="3938" xr:uid="{29FCE2B1-E86A-4E87-BD6F-293403B51536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2 2" xfId="3939" xr:uid="{086DA868-9169-4569-B36F-2010F319E984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2 2" xfId="3940" xr:uid="{971EB37D-2C53-4D8D-A982-CC39B72FA432}"/>
    <cellStyle name="Comma [0] 2 2 2 2 2 4 3" xfId="2925" xr:uid="{A759050E-D27B-4ACD-AF69-B645B0B10A9C}"/>
    <cellStyle name="Comma [0] 2 2 2 2 2 5" xfId="2918" xr:uid="{AB84DAE5-3105-48EE-AFA8-0E5AF34EEB9C}"/>
    <cellStyle name="Comma [0] 2 2 2 2 2 6" xfId="3933" xr:uid="{958757DE-1932-4E72-8BF7-289F78FDC0B8}"/>
    <cellStyle name="Comma [0] 2 2 2 2 3" xfId="584" xr:uid="{00000000-0005-0000-0000-000048020000}"/>
    <cellStyle name="Comma [0] 2 2 2 2 3 2" xfId="2926" xr:uid="{18971653-2CA5-48DE-8267-773E1101B5DC}"/>
    <cellStyle name="Comma [0] 2 2 2 2 3 3" xfId="3941" xr:uid="{01459D31-0518-4EDA-8BB2-6636C99F199B}"/>
    <cellStyle name="Comma [0] 2 2 2 2 4" xfId="585" xr:uid="{00000000-0005-0000-0000-000049020000}"/>
    <cellStyle name="Comma [0] 2 2 2 2 4 2" xfId="2927" xr:uid="{E0FEAE12-E0E7-4348-8FEB-F32F57795C1C}"/>
    <cellStyle name="Comma [0] 2 2 2 2 4 3" xfId="3942" xr:uid="{DE307FB9-8C1C-4889-B297-20D2D04341DD}"/>
    <cellStyle name="Comma [0] 2 2 2 2 5" xfId="586" xr:uid="{00000000-0005-0000-0000-00004A020000}"/>
    <cellStyle name="Comma [0] 2 2 2 2 5 2" xfId="3943" xr:uid="{8DC6BFA4-8E42-47DA-8ECB-79920C4C904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2 2" xfId="3944" xr:uid="{FABE2621-A2C7-4910-A2A6-E7919AAE45B7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2 2" xfId="3945" xr:uid="{B94E7D87-1FEA-40A1-9171-B01E652DB85E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2 2" xfId="3946" xr:uid="{97CD5B25-3BFB-4581-ACD1-C006CA042310}"/>
    <cellStyle name="Comma [0] 2 2 2 5 3" xfId="2930" xr:uid="{86A4FE35-4158-4CB0-BDFA-84069A519708}"/>
    <cellStyle name="Comma [0] 2 2 2 6" xfId="593" xr:uid="{00000000-0005-0000-0000-000051020000}"/>
    <cellStyle name="Comma [0] 2 2 2 6 2" xfId="3947" xr:uid="{11FD4CBA-C5E9-460E-9059-D174FED31EF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3 3" xfId="3948" xr:uid="{5E4C7CD2-7408-4F1E-B23F-4308A973AB56}"/>
    <cellStyle name="Comma [0] 2 2 4" xfId="595" xr:uid="{00000000-0005-0000-0000-000053020000}"/>
    <cellStyle name="Comma [0] 2 2 4 2" xfId="2932" xr:uid="{C9CCE147-48D5-4E4B-9D1E-96FC8DCB7AAC}"/>
    <cellStyle name="Comma [0] 2 2 4 3" xfId="3949" xr:uid="{9930C177-B2F3-44DD-B2E7-AD44EC8940C5}"/>
    <cellStyle name="Comma [0] 2 2 5" xfId="596" xr:uid="{00000000-0005-0000-0000-000054020000}"/>
    <cellStyle name="Comma [0] 2 2 5 2" xfId="2933" xr:uid="{3BA5F741-83D3-4C00-B64C-5D0C44E1BDB1}"/>
    <cellStyle name="Comma [0] 2 2 5 3" xfId="3950" xr:uid="{C5D35E88-4124-4D6C-A69A-4A31FA9015C5}"/>
    <cellStyle name="Comma [0] 2 2 6" xfId="597" xr:uid="{00000000-0005-0000-0000-000055020000}"/>
    <cellStyle name="Comma [0] 2 2 6 2" xfId="598" xr:uid="{00000000-0005-0000-0000-000056020000}"/>
    <cellStyle name="Comma [0] 2 2 6 2 2" xfId="3951" xr:uid="{D67BAF36-42A4-4218-A03F-C844C889356E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6 2" xfId="3952" xr:uid="{755AEE07-76E5-44EC-8049-04C2569BA8F3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6 3" xfId="3953" xr:uid="{A4F51DE9-0164-4C3E-B0CA-8C2653AC6983}"/>
    <cellStyle name="Comma [0] 2 3 7" xfId="613" xr:uid="{00000000-0005-0000-0000-000065020000}"/>
    <cellStyle name="Comma [0] 2 3 7 2" xfId="3954" xr:uid="{A7AB653B-98B9-4617-8B12-1592198DAB7B}"/>
    <cellStyle name="Comma [0] 2 3 8" xfId="614" xr:uid="{00000000-0005-0000-0000-000066020000}"/>
    <cellStyle name="Comma [0] 2 3 8 2" xfId="3955" xr:uid="{425C82EC-35C2-4D91-97E2-04D34E94194E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2 2" xfId="3956" xr:uid="{4A760468-B4C3-4E7E-A9E0-1965534DA962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2 2" xfId="3957" xr:uid="{4D3E5459-4E99-4A63-A70D-1BE9AC84A631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2 3" xfId="3958" xr:uid="{4EF45FEE-BAEB-49AA-8929-F5BC9E97B736}"/>
    <cellStyle name="Comma [0] 23" xfId="656" xr:uid="{00000000-0005-0000-0000-000090020000}"/>
    <cellStyle name="Comma [0] 23 2" xfId="2981" xr:uid="{F1385260-B0CB-4E72-8E4C-691543042BAB}"/>
    <cellStyle name="Comma [0] 23 3" xfId="3959" xr:uid="{0DFCF4D7-106B-4BF4-8379-245A3A8D89F8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3960" xr:uid="{03184D15-F2B5-4BEA-AFA0-379D5F57A0C4}"/>
    <cellStyle name="Comma [0] 24 2 3" xfId="2983" xr:uid="{D44D7F46-8DFB-4ED0-826F-5990A21DF477}"/>
    <cellStyle name="Comma [0] 24 3" xfId="660" xr:uid="{00000000-0005-0000-0000-000094020000}"/>
    <cellStyle name="Comma [0] 24 3 2" xfId="3961" xr:uid="{4FB07267-E6E6-4225-9D2D-706D020D0C4A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5 3" xfId="3962" xr:uid="{DB0818F9-A188-41CE-83C3-C6C868232E1C}"/>
    <cellStyle name="Comma [0] 26" xfId="662" xr:uid="{00000000-0005-0000-0000-000096020000}"/>
    <cellStyle name="Comma [0] 26 2" xfId="3963" xr:uid="{E0D21718-4A38-4325-A77C-0356A29780A2}"/>
    <cellStyle name="Comma [0] 27" xfId="663" xr:uid="{00000000-0005-0000-0000-000097020000}"/>
    <cellStyle name="Comma [0] 27 2" xfId="664" xr:uid="{00000000-0005-0000-0000-000098020000}"/>
    <cellStyle name="Comma [0] 27 2 2" xfId="3964" xr:uid="{1D594316-768C-4DCA-BA45-D38742C7E19E}"/>
    <cellStyle name="Comma [0] 27 3" xfId="2985" xr:uid="{93C28C36-7A54-4C67-A9B8-2CB1E65E9557}"/>
    <cellStyle name="Comma [0] 28" xfId="5322" xr:uid="{49687FDF-4BAF-4F8C-A62B-0868C6A0E6D8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3 2" xfId="3965" xr:uid="{E21C2A4D-AC50-4336-8FDA-6DDCF52A5FDF}"/>
    <cellStyle name="Comma [0] 3 2 4" xfId="2986" xr:uid="{3E11F46F-86BF-457D-AAF8-F36350F33CFF}"/>
    <cellStyle name="Comma [0] 3 3" xfId="669" xr:uid="{00000000-0005-0000-0000-00009D020000}"/>
    <cellStyle name="Comma [0] 3 3 2" xfId="3966" xr:uid="{8AAA448A-03BE-4AED-A2F4-79E612622A89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2 2" xfId="3967" xr:uid="{4BC984F6-B78D-409E-803F-1276BC3D68EA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3968" xr:uid="{75134EC0-54A9-4467-A0A0-04C41FABD1F2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2 2" xfId="3969" xr:uid="{6C2E83AD-4234-4D08-9141-B7F5683DD5F1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3970" xr:uid="{9783CAAB-A7B4-41E5-AA53-371E99BE0C15}"/>
    <cellStyle name="Comma [0] 4 6" xfId="681" xr:uid="{00000000-0005-0000-0000-0000A9020000}"/>
    <cellStyle name="Comma [0] 4 6 2" xfId="3971" xr:uid="{3FECB4D2-804F-48B6-ACA2-7A8BB0CFEB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2 2" xfId="3972" xr:uid="{CA60DA58-3667-404B-86DA-CC2480BA6B92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3973" xr:uid="{48C59A97-932E-44C0-9D40-0B4853182F96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3974" xr:uid="{8AF85097-9856-421B-8A2F-2609702B2F11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2 2" xfId="3975" xr:uid="{00E2B3AD-549E-41C2-8861-DDDAB60042A1}"/>
    <cellStyle name="Comma [0] 8 3 3" xfId="3002" xr:uid="{FD19AC32-37E0-467E-AD02-D38723F54C9E}"/>
    <cellStyle name="Comma [0] 8 4" xfId="698" xr:uid="{00000000-0005-0000-0000-0000BA020000}"/>
    <cellStyle name="Comma [0] 8 4 2" xfId="3976" xr:uid="{DC89EAD3-BBD3-4607-B6F9-FB19243B0888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3977" xr:uid="{68B75F1B-7455-40CD-AAD1-06C45AD800FE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2 2" xfId="3978" xr:uid="{CA2F3FF1-BDDF-42EF-B159-67EA6CF3E393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2 2" xfId="3979" xr:uid="{20526493-3454-4F61-B443-B6A8183C0D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2 2" xfId="3980" xr:uid="{AC72D6C6-1E2B-4A54-9927-4FAACD2EC3FF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2 2" xfId="3981" xr:uid="{AAF14B50-E04C-488A-91B7-509E29244D29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2 2" xfId="3982" xr:uid="{D4AD7D5E-FC08-46F1-BDF2-1F6CBA26BF31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3 2" xfId="3983" xr:uid="{78ADE3E7-B911-42C6-BB51-6B9CDAF44713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2 2" xfId="3984" xr:uid="{64E7CE7A-7EAC-4E02-8332-21200CA1BF8C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2 2" xfId="3985" xr:uid="{96E81F5C-731F-4034-97C6-237CE147F105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2 2" xfId="3986" xr:uid="{9CA77A6A-EFA0-497B-9F44-FC0B6FA6EB49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2 2" xfId="3987" xr:uid="{9054E6B3-E4AB-408D-85FA-1467C98370B6}"/>
    <cellStyle name="Comma 10 6 3" xfId="3015" xr:uid="{D4296D05-C153-46E6-89B9-366396362C85}"/>
    <cellStyle name="Comma 10 7" xfId="727" xr:uid="{00000000-0005-0000-0000-0000D7020000}"/>
    <cellStyle name="Comma 10 7 2" xfId="3988" xr:uid="{A6528197-6378-4F83-B28A-93EFA61AB6C8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3989" xr:uid="{F687ABE3-92F8-496A-A4F0-3095EE04638E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3990" xr:uid="{16D91310-ECDB-4D2B-AF77-39DCE1027BC3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2 2" xfId="3991" xr:uid="{E23D5651-721E-4747-8D19-79349E1D9D46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2 2" xfId="3992" xr:uid="{A42AE0DB-53F0-4580-983F-487F9F39F381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2 2" xfId="3993" xr:uid="{A6563789-D733-44E5-B9C0-3A3BC63C7CF7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2 2" xfId="3994" xr:uid="{746F5646-01AE-413D-A977-F4BB405A1DD2}"/>
    <cellStyle name="Comma 12 6 3" xfId="3022" xr:uid="{339E7626-38FF-4328-818B-93BEDF3DD077}"/>
    <cellStyle name="Comma 12 7" xfId="742" xr:uid="{00000000-0005-0000-0000-0000E6020000}"/>
    <cellStyle name="Comma 12 7 2" xfId="3995" xr:uid="{2EBEF4D6-7714-4FE7-825F-A2C6809A36DA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3996" xr:uid="{EFF690D9-3735-4B14-8B56-6EA5849F2A8A}"/>
    <cellStyle name="Comma 13 2 3" xfId="3024" xr:uid="{F1E36446-09C1-480C-B039-710911FC658F}"/>
    <cellStyle name="Comma 13 3" xfId="746" xr:uid="{00000000-0005-0000-0000-0000EA020000}"/>
    <cellStyle name="Comma 13 3 2" xfId="3997" xr:uid="{11E72698-A4AD-4E5F-8031-B4BFDA25F019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3998" xr:uid="{54C51106-24B7-4F7E-8F95-A0DC7A5A08CE}"/>
    <cellStyle name="Comma 14 2 2 3" xfId="3027" xr:uid="{83581F20-972A-43C9-8419-BFF7BF04B014}"/>
    <cellStyle name="Comma 14 2 3" xfId="751" xr:uid="{00000000-0005-0000-0000-0000EF020000}"/>
    <cellStyle name="Comma 14 2 3 2" xfId="3999" xr:uid="{1AAC55A4-1BB3-426B-B16C-04277968294F}"/>
    <cellStyle name="Comma 14 2 4" xfId="3026" xr:uid="{F8247EB5-E4C0-491D-8563-509141C72D57}"/>
    <cellStyle name="Comma 14 3" xfId="752" xr:uid="{00000000-0005-0000-0000-0000F0020000}"/>
    <cellStyle name="Comma 14 3 2" xfId="4000" xr:uid="{6F651F3F-6EBA-4A5A-85CD-27E8C0D3DCF4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4001" xr:uid="{9AA07E24-7476-46B0-A73C-A30A533FAB1C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2 2" xfId="4002" xr:uid="{88374841-79A7-4BD7-AA1F-C31C372BF318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2 2" xfId="4003" xr:uid="{8F31DF65-F541-40DA-AF7A-203C1051E185}"/>
    <cellStyle name="Comma 15 4 3" xfId="3031" xr:uid="{57FE5085-1B76-45BD-9075-347E7B7AF522}"/>
    <cellStyle name="Comma 15 5" xfId="760" xr:uid="{00000000-0005-0000-0000-0000F8020000}"/>
    <cellStyle name="Comma 15 5 2" xfId="4004" xr:uid="{B87D2F2C-B674-4F57-9917-5EFC4718E2BA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2 2" xfId="4005" xr:uid="{D2B36618-CDCD-4831-8827-22DAC83A42FA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4006" xr:uid="{485FABEB-EEB8-4AE6-8E35-1AE3E8FEC575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4007" xr:uid="{887E09FF-412B-443E-BCD2-F0DBF9202D03}"/>
    <cellStyle name="Comma 18 2 3" xfId="3036" xr:uid="{79EB30D2-A693-4775-8421-B8C559DA9B2E}"/>
    <cellStyle name="Comma 18 3" xfId="769" xr:uid="{00000000-0005-0000-0000-000001030000}"/>
    <cellStyle name="Comma 18 3 2" xfId="4008" xr:uid="{D17F44BD-C979-4BAB-A64C-EC569C7957B7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5 2" xfId="4009" xr:uid="{1C4D9B00-4ACA-4151-8B9E-A084781BD7F1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4010" xr:uid="{A8C9F826-208B-44DF-A4C7-5C88080982CE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2 2" xfId="4011" xr:uid="{32CD1EC6-44DA-41EF-A469-C0E89A181E33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2 2" xfId="4012" xr:uid="{EE4D25CB-A249-4927-88F7-AF2B7D6234FD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2 2" xfId="4013" xr:uid="{7EE6BF03-5D47-43A4-A81B-7633368F54F8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2 2" xfId="4014" xr:uid="{E269034F-5A40-4C2C-92EA-C35EA403395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2 2" xfId="4015" xr:uid="{E92D9D04-7886-4050-8937-D6DA09E3692B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2 2" xfId="4016" xr:uid="{CDFAB245-3A1B-4F03-BDE5-2180EB3F3994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2 2" xfId="4017" xr:uid="{BFE11274-1957-4ED1-83BD-5EC543D4147B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2 2" xfId="4018" xr:uid="{F30B7555-70FD-4863-A145-C6CE9B6CA682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2 2" xfId="4019" xr:uid="{D4C98E07-7734-4300-8E39-79B4AA46546D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4022" xr:uid="{81B9DAD8-C80D-4A30-B31C-88B76B75D4F7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2 2" xfId="4023" xr:uid="{555BB414-7228-4015-BAE8-27543A0332C7}"/>
    <cellStyle name="Comma 2 2 2 2 2 2 2 3 3" xfId="3057" xr:uid="{A912B6DB-EE4A-4651-A2DC-3EF2FC964E42}"/>
    <cellStyle name="Comma 2 2 2 2 2 2 2 4" xfId="3055" xr:uid="{A5F63825-5350-4D7B-9D88-09A52BA42B0B}"/>
    <cellStyle name="Comma 2 2 2 2 2 2 2 5" xfId="4021" xr:uid="{0FC22667-A847-4324-8D76-7CC0557AB735}"/>
    <cellStyle name="Comma 2 2 2 2 2 2 3" xfId="806" xr:uid="{00000000-0005-0000-0000-000026030000}"/>
    <cellStyle name="Comma 2 2 2 2 2 2 3 2" xfId="3058" xr:uid="{4D2EF11E-6DB9-49E1-A02C-F3AC680431D3}"/>
    <cellStyle name="Comma 2 2 2 2 2 2 3 3" xfId="4024" xr:uid="{D529545D-D7BC-4C08-AF4E-C1A98712C333}"/>
    <cellStyle name="Comma 2 2 2 2 2 2 4" xfId="807" xr:uid="{00000000-0005-0000-0000-000027030000}"/>
    <cellStyle name="Comma 2 2 2 2 2 2 4 2" xfId="4025" xr:uid="{E2319096-A04C-48CD-BCD9-ABC4C21E2CFB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2 2" xfId="4026" xr:uid="{49E0993C-501A-4970-A3C6-88E4569ED243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2 2" xfId="4027" xr:uid="{253A343E-4BCA-4E90-A394-9B2F37449AF7}"/>
    <cellStyle name="Comma 2 2 2 2 2 4 3" xfId="3060" xr:uid="{C2B9D5D3-AEF7-4D9C-8441-9C787B46E48A}"/>
    <cellStyle name="Comma 2 2 2 2 2 5" xfId="3053" xr:uid="{292E16A3-50C0-4300-B2A0-C61C77350C20}"/>
    <cellStyle name="Comma 2 2 2 2 2 6" xfId="4020" xr:uid="{0AB856D6-2F2F-423B-93AE-B333EEAFF61D}"/>
    <cellStyle name="Comma 2 2 2 2 3" xfId="812" xr:uid="{00000000-0005-0000-0000-00002C030000}"/>
    <cellStyle name="Comma 2 2 2 2 3 2" xfId="3061" xr:uid="{77E7F2D4-EB1C-49C4-B9B2-4930A683FA23}"/>
    <cellStyle name="Comma 2 2 2 2 3 3" xfId="4028" xr:uid="{4B048D58-8D5A-41A9-9C6D-9B5C7C8FE9A8}"/>
    <cellStyle name="Comma 2 2 2 2 4" xfId="813" xr:uid="{00000000-0005-0000-0000-00002D030000}"/>
    <cellStyle name="Comma 2 2 2 2 4 2" xfId="3062" xr:uid="{EF259039-703B-4878-97EA-1EF79FAA0879}"/>
    <cellStyle name="Comma 2 2 2 2 4 3" xfId="4029" xr:uid="{3610FF4A-224B-4E75-90FC-562B7AB7FB4E}"/>
    <cellStyle name="Comma 2 2 2 2 5" xfId="814" xr:uid="{00000000-0005-0000-0000-00002E030000}"/>
    <cellStyle name="Comma 2 2 2 2 5 2" xfId="4030" xr:uid="{C7B64045-5F08-4DFB-B0C8-2E034EF967A9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2 2" xfId="4031" xr:uid="{D0A1DCAE-176C-4945-B062-8CB7374D349E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2 2" xfId="4032" xr:uid="{78F26927-7EB2-410F-BFD8-2648B4969166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2 2" xfId="4033" xr:uid="{A11FB2FD-B170-439B-B086-023F0A131EDB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2 2" xfId="4034" xr:uid="{9C426718-6F12-4B4A-B961-E73C1C98DC83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4 3" xfId="4035" xr:uid="{FB99223C-0E9C-4AEF-81B5-A7214A303CBF}"/>
    <cellStyle name="Comma 2 2 5" xfId="824" xr:uid="{00000000-0005-0000-0000-000038030000}"/>
    <cellStyle name="Comma 2 2 5 2" xfId="3068" xr:uid="{4BC0779D-8E6A-4D1A-A3B3-265220889FF9}"/>
    <cellStyle name="Comma 2 2 5 3" xfId="4036" xr:uid="{304E9243-06F4-493E-AD9B-45A542844955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4037" xr:uid="{A8919C28-F268-4952-AE2B-A5D0AA5763F4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2 2" xfId="4038" xr:uid="{BF65CB74-BF6C-41D3-8687-033ACCE5FCD3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2 2" xfId="4039" xr:uid="{8732D74C-3C26-4FA2-BA17-D1AB27F2F175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2 2" xfId="4040" xr:uid="{6718D3A2-2670-4597-BAD8-FEA70FA0B1CF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2 2" xfId="4041" xr:uid="{D0C9891A-64D9-40C6-AB7F-B50873F6187F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2 2" xfId="4042" xr:uid="{8430A0AB-BC56-4400-941D-ACC80CE60934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2 2" xfId="4043" xr:uid="{CB958C8F-A82E-44CE-859E-9D473D9E32CA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2 2" xfId="4044" xr:uid="{5CB7C8AF-D769-4543-AA1A-A9005DAD4C0E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2 2" xfId="4045" xr:uid="{F3601D92-5567-4D76-9BB8-5F57F059D1DF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2 2" xfId="4046" xr:uid="{1CF5AFB9-F3AA-4B9F-A90A-61A2A85D80CE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2 2" xfId="4047" xr:uid="{ECB9AA75-E63A-49B4-AEF3-46FA47C543C6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2 2" xfId="4048" xr:uid="{B98B6EA8-261B-47A9-BD44-E5BA58275E42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2 2" xfId="4049" xr:uid="{8B24C640-83C5-4571-BE32-EA68C8976A54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2 2" xfId="4050" xr:uid="{93253210-3593-46AD-85C9-9D5E9694FDEB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2 2" xfId="4051" xr:uid="{1E8EA341-0107-43E7-B2AC-FA233C06E6AC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2 2" xfId="4052" xr:uid="{CD8E6C9A-7977-4E67-B454-F7CBE6C7454D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2 2" xfId="4053" xr:uid="{4010D4D2-245A-4727-A6F2-00458CD65079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2 2" xfId="4054" xr:uid="{BB6AAAF4-F84B-4AA1-95AC-72102C1FEF89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2 2" xfId="4055" xr:uid="{1B29F67C-ED95-4269-93D5-CE0A9A4F3FB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2 2" xfId="4056" xr:uid="{AF63DFE1-0101-414D-A027-39B4A0002FE7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2 2" xfId="4057" xr:uid="{5C86AB7F-224C-415E-9346-74648B688E07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2 2" xfId="4058" xr:uid="{869DF904-C558-4452-A78C-A31C14281579}"/>
    <cellStyle name="Comma 2 4 3" xfId="871" xr:uid="{00000000-0005-0000-0000-000067030000}"/>
    <cellStyle name="Comma 2 4 3 2" xfId="4059" xr:uid="{30AC24CF-6AF9-463F-B009-BF80F760DE81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4060" xr:uid="{942FF5DD-0902-4697-A65E-72B5C272C343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2 2" xfId="4061" xr:uid="{EFB05859-C87C-44C7-A39B-A9F9465BD36A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2 2" xfId="4062" xr:uid="{5E520485-587E-443A-9869-B2BF74938F55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2 2" xfId="4063" xr:uid="{0D0EC139-8D48-4D84-9B8D-EC7CE8820EA6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2 2" xfId="4064" xr:uid="{0E3A5BD6-B4CC-4B57-9BAF-82DBD876B691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2 2" xfId="4065" xr:uid="{4E9179F6-3B91-4DFE-8841-7336ED4F2341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2 2" xfId="4066" xr:uid="{7484ED1A-58AD-41D9-9FE7-6E452056AC5B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2 2" xfId="4067" xr:uid="{9352C58C-D1F3-4646-94CF-2B8EF5BFD668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2 2" xfId="4068" xr:uid="{1ED31EB9-0D86-41BF-AEA3-079D5C5402EB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2 2" xfId="4069" xr:uid="{CE960D4F-2B50-4E12-836F-34A9505C8943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2 2" xfId="4070" xr:uid="{39F32380-AE86-4F66-9D98-113DBAA8597D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2 2" xfId="4072" xr:uid="{97548529-303A-4B66-917D-BA58E58A1BC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2 2" xfId="4073" xr:uid="{D54A47DF-69F5-4DAA-9314-A866E36C5693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2 2" xfId="4074" xr:uid="{6F9C062E-548E-4F67-B105-AB487099CE54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2 2" xfId="4075" xr:uid="{C1F4146B-E39A-4DF0-9358-79B51A44FDBD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2 2" xfId="4076" xr:uid="{D447B2EB-B6ED-455A-902D-8B6BA2B34CDD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2 2" xfId="4077" xr:uid="{6789CA6B-7A3B-419C-BC50-3B34708BE6A6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2 2" xfId="4078" xr:uid="{A9B1C2D6-A75C-459E-B42A-4589F9C2F317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2 2" xfId="4079" xr:uid="{9E7D763F-2CE7-46AD-A762-F26488740491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4080" xr:uid="{4482DB90-104A-4ADD-86ED-6EECF39D21EF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2 2" xfId="4081" xr:uid="{3EBC884C-DEB1-45C0-9DC4-98999E5A0BB1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2 2" xfId="4082" xr:uid="{CFFB03F6-D6FD-4875-99E6-1360A418160E}"/>
    <cellStyle name="Comma 2 58 4 3" xfId="3113" xr:uid="{12B0CA1A-DD18-42EB-8EA2-C30D64AB2CDB}"/>
    <cellStyle name="Comma 2 58 5" xfId="918" xr:uid="{00000000-0005-0000-0000-000096030000}"/>
    <cellStyle name="Comma 2 58 5 2" xfId="4083" xr:uid="{C27503B6-B579-457E-9881-300C895B97FB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2 2" xfId="4084" xr:uid="{8D356D38-E906-4AE0-91FA-993ABE8555F4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4085" xr:uid="{F82253BE-8185-493B-833E-9B2E5937AC3C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4087" xr:uid="{3738655A-0379-440D-9ED0-8F7A128DFBC7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2 2" xfId="4088" xr:uid="{69CD1CE2-0C71-47BC-BA95-732DE74F85C7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4089" xr:uid="{8AAD8EB9-6324-4900-8077-A77DD53E70C2}"/>
    <cellStyle name="Comma 20 2 3" xfId="3119" xr:uid="{BBE64F19-6DDB-4B0E-855F-8DBE7DE85715}"/>
    <cellStyle name="Comma 20 3" xfId="953" xr:uid="{00000000-0005-0000-0000-0000B9030000}"/>
    <cellStyle name="Comma 20 3 2" xfId="4090" xr:uid="{B62FEC3B-3EA5-443C-8C47-C7DE42D206C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4091" xr:uid="{3C3177DE-2CE7-4950-A013-6E18BDBBED8E}"/>
    <cellStyle name="Comma 21 2 3" xfId="3121" xr:uid="{1ADD6D14-A05B-40A4-8BC2-B83F674A8B02}"/>
    <cellStyle name="Comma 21 3" xfId="957" xr:uid="{00000000-0005-0000-0000-0000BD030000}"/>
    <cellStyle name="Comma 21 3 2" xfId="4092" xr:uid="{66E1C084-EA34-490F-8BAC-66E2DE1DA351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4093" xr:uid="{6FB181C9-DEE6-49B1-A60D-C2745D938C22}"/>
    <cellStyle name="Comma 22 2 3" xfId="3123" xr:uid="{8662D34A-87FE-4E93-8D66-C4B9E2E8EC06}"/>
    <cellStyle name="Comma 22 3" xfId="961" xr:uid="{00000000-0005-0000-0000-0000C1030000}"/>
    <cellStyle name="Comma 22 3 2" xfId="4094" xr:uid="{CF092EC1-88DF-4CB8-9C36-0CF2BD4410B6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2 2" xfId="4095" xr:uid="{BF314D45-1C6F-4497-9864-5AAB58C1B0C9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2 2" xfId="4096" xr:uid="{D98ED610-0EFA-4526-8F18-93B3C6569C57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2 2" xfId="4097" xr:uid="{0B1C2CF4-0D19-4935-B534-933A8BF24EC6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2 2" xfId="4098" xr:uid="{E6F04F91-E674-436D-9AAC-13B03AB7264F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7 3" xfId="4099" xr:uid="{F1535CDB-372C-4F68-A38C-5C054BBB53D3}"/>
    <cellStyle name="Comma 28" xfId="971" xr:uid="{00000000-0005-0000-0000-0000CB030000}"/>
    <cellStyle name="Comma 28 2" xfId="972" xr:uid="{00000000-0005-0000-0000-0000CC030000}"/>
    <cellStyle name="Comma 28 2 2" xfId="4100" xr:uid="{B058684C-93CA-4707-8AB7-CC194F03F72F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2 2" xfId="4101" xr:uid="{7184091B-8441-44BE-90F8-FD567AC3182F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0 2" xfId="4102" xr:uid="{0F3A116F-853F-4661-A79D-FA7368227FCF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6 2" xfId="4103" xr:uid="{15417549-D3DF-42B3-A0A3-DEF24CAA4CCC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 9 2 2" xfId="5318" xr:uid="{479D3702-B121-4787-B2B3-89881D3F2CD9}"/>
    <cellStyle name="Comma 3 9 3" xfId="4104" xr:uid="{9D4F657A-423E-4A30-8D6A-404EBADA0FF0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4105" xr:uid="{F60EF1DF-0712-4EC1-91D4-72C9C7CC6746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2 2" xfId="4106" xr:uid="{A5A51D17-0F2B-486A-9209-0EF1C516FE71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2 2 2" xfId="4109" xr:uid="{1B21AC06-C399-41FD-A212-81413A45C1E2}"/>
    <cellStyle name="Comma 33 2 3" xfId="4108" xr:uid="{F6D2070E-D012-4886-A4BE-26DFB3396AC5}"/>
    <cellStyle name="Comma 33 3" xfId="1037" xr:uid="{00000000-0005-0000-0000-00000D040000}"/>
    <cellStyle name="Comma 33 3 2" xfId="4110" xr:uid="{EB3C528B-6D7F-4F0D-955C-A7C10D6DABDD}"/>
    <cellStyle name="Comma 33 4" xfId="3182" xr:uid="{9F82FAF5-27C0-45C9-84D7-C51609381F8D}"/>
    <cellStyle name="Comma 33 5" xfId="3632" xr:uid="{6F6EB5BF-0FA9-47C6-B1EE-3AF6AC7FB239}"/>
    <cellStyle name="Comma 33 6" xfId="4107" xr:uid="{688654F4-D8BC-4008-AE4A-C41B7DFDD048}"/>
    <cellStyle name="Comma 33 7" xfId="4548" xr:uid="{92D4A414-528E-4D14-811C-DA28D28567CC}"/>
    <cellStyle name="Comma 34" xfId="1038" xr:uid="{00000000-0005-0000-0000-00000E040000}"/>
    <cellStyle name="Comma 34 2" xfId="1039" xr:uid="{00000000-0005-0000-0000-00000F040000}"/>
    <cellStyle name="Comma 34 2 2" xfId="4111" xr:uid="{7D52B6B6-00EE-4AE7-8F39-65A3A8294B7D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4112" xr:uid="{DED90763-4991-4F14-8FE4-06DA59ACC3B2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8 2 2" xfId="4114" xr:uid="{D2561B49-EF30-4328-AF25-1F93BE83A6FF}"/>
    <cellStyle name="Comma 38 3" xfId="4113" xr:uid="{63A4E5E1-57DD-4C23-B37E-FF81AAD6071E}"/>
    <cellStyle name="Comma 39" xfId="1046" xr:uid="{00000000-0005-0000-0000-000016040000}"/>
    <cellStyle name="Comma 39 2" xfId="4115" xr:uid="{4863BEE4-E215-45BF-8B5B-1A4801CA76AA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4116" xr:uid="{4E15FE4E-AD3A-4FD6-B44D-079A258BF490}"/>
    <cellStyle name="Comma 4 2 3" xfId="3186" xr:uid="{F7828FDB-280A-4DB2-A34D-13055E70D125}"/>
    <cellStyle name="Comma 4 3" xfId="1050" xr:uid="{00000000-0005-0000-0000-00001A040000}"/>
    <cellStyle name="Comma 4 3 2" xfId="4117" xr:uid="{E3E1DA71-AB22-4D65-9F76-CF4C1FC61CF4}"/>
    <cellStyle name="Comma 4 4" xfId="1051" xr:uid="{00000000-0005-0000-0000-00001B040000}"/>
    <cellStyle name="Comma 4 4 2" xfId="4118" xr:uid="{E08C6EFF-12C8-4147-A347-90491166BABC}"/>
    <cellStyle name="Comma 4 5" xfId="1052" xr:uid="{00000000-0005-0000-0000-00001C040000}"/>
    <cellStyle name="Comma 4 5 2" xfId="4119" xr:uid="{0766CCAA-7570-4208-9A09-E09EC6405B5A}"/>
    <cellStyle name="Comma 4 6" xfId="3185" xr:uid="{DB7B830A-8ED3-475D-9BE0-A00F7F10C261}"/>
    <cellStyle name="Comma 40" xfId="1053" xr:uid="{00000000-0005-0000-0000-00001D040000}"/>
    <cellStyle name="Comma 40 2" xfId="4120" xr:uid="{123E3C6B-A03A-416B-AA4C-D154D984F673}"/>
    <cellStyle name="Comma 41" xfId="3916" xr:uid="{5A491CEE-10A1-430C-B2F1-3C3BE88B6E8C}"/>
    <cellStyle name="Comma 42" xfId="1054" xr:uid="{00000000-0005-0000-0000-00001E040000}"/>
    <cellStyle name="Comma 42 2" xfId="1055" xr:uid="{00000000-0005-0000-0000-00001F040000}"/>
    <cellStyle name="Comma 42 2 2" xfId="4121" xr:uid="{073F4C96-D098-4F1D-A18A-004F97DC8D74}"/>
    <cellStyle name="Comma 42 3" xfId="3187" xr:uid="{C0A33045-EC4F-4689-9FC0-9AACC9E26ED7}"/>
    <cellStyle name="Comma 43" xfId="4194" xr:uid="{75D295E4-BE54-4D9F-BFAA-642E8005045D}"/>
    <cellStyle name="Comma 44" xfId="4398" xr:uid="{A3CB505E-A42C-4095-98D8-D9F434868A60}"/>
    <cellStyle name="Comma 45" xfId="1056" xr:uid="{00000000-0005-0000-0000-000020040000}"/>
    <cellStyle name="Comma 45 2" xfId="1057" xr:uid="{00000000-0005-0000-0000-000021040000}"/>
    <cellStyle name="Comma 45 2 2" xfId="4122" xr:uid="{CFCD91CB-0741-4E5B-99D3-F0C060AAB5E4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2 2" xfId="4123" xr:uid="{4B702AB8-7269-4F65-ACB3-B1F6B39DEB88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2 2" xfId="4124" xr:uid="{EF39CE52-ED0F-4121-AB16-0DCD9B49DEAA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2 2" xfId="4125" xr:uid="{FAE5DB7E-22C3-4AB6-8965-55CB68F817C1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2 2" xfId="4126" xr:uid="{A8ABC1AA-EB77-46CF-B481-06A6250796F8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4127" xr:uid="{4DDAE950-91B3-4E0D-8822-4F2AA897C987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4128" xr:uid="{98F0CB53-F2FF-41D9-AF50-BB7D92B27695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2 2" xfId="4129" xr:uid="{249B43D5-60B0-4908-9968-A2931CEE48AC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2 2" xfId="4130" xr:uid="{EF975088-7688-4636-8BE6-1A6E0A7AD25D}"/>
    <cellStyle name="Comma 52 3" xfId="3196" xr:uid="{617E6A58-3CD2-4746-8BB7-1993A4ABE718}"/>
    <cellStyle name="Comma 53" xfId="4486" xr:uid="{5DA7B796-0BE7-419D-95B9-D2DAAB3E1152}"/>
    <cellStyle name="Comma 54" xfId="4672" xr:uid="{5E7E355F-3112-4EA6-9690-027D876DC5CE}"/>
    <cellStyle name="Comma 55" xfId="5324" xr:uid="{175690AE-69F2-4391-A5C5-954E60031F39}"/>
    <cellStyle name="Comma 56" xfId="4671" xr:uid="{B6C90152-4976-4A16-983C-74102B705F7D}"/>
    <cellStyle name="Comma 57" xfId="5323" xr:uid="{8959A05C-A43A-4004-BD14-31EC9B94DA8F}"/>
    <cellStyle name="Comma 58" xfId="1076" xr:uid="{00000000-0005-0000-0000-000034040000}"/>
    <cellStyle name="Comma 58 2" xfId="1077" xr:uid="{00000000-0005-0000-0000-000035040000}"/>
    <cellStyle name="Comma 58 2 2" xfId="4131" xr:uid="{8CD56465-ACD8-4FEA-8B3A-A2373A8CE65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2 2" xfId="4132" xr:uid="{9257AC79-0C2B-4932-97D2-6041F7612E7F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4133" xr:uid="{6813E7C2-1EFB-48F4-A9EE-6DEBC34A59C3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2 2" xfId="4134" xr:uid="{05C64923-5D80-42CD-AF16-31DD9B884BC6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2 2" xfId="4135" xr:uid="{A2CC7499-5C9A-4E0E-9FF5-B8B1F43FB4DF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2 2" xfId="4136" xr:uid="{8291545E-F59D-4020-9E2C-D613AE4E6E3D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4138" xr:uid="{728CAB4E-3FDC-4C3B-B3B0-335B66B2A347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2 2" xfId="4139" xr:uid="{761C2F1D-8B5D-4D82-AFEA-5439880CB489}"/>
    <cellStyle name="Comma 7 3 3" xfId="3207" xr:uid="{648F0BE3-19F6-40CE-8536-897CE90C6E10}"/>
    <cellStyle name="Comma 7 4" xfId="3205" xr:uid="{B12EFE5C-D056-4BAE-B5DA-7C1A3BF49D5E}"/>
    <cellStyle name="Comma 7 5" xfId="4137" xr:uid="{0B2010C1-1A13-4D84-B86C-13332B9ABCDD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2 2" xfId="4140" xr:uid="{5D235C10-22F1-4967-966B-5462670E9218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2 2" xfId="4141" xr:uid="{BA782169-CDDD-455C-B859-8F2756305E13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4142" xr:uid="{B213BB29-5404-4896-BAA4-0F7904A7A877}"/>
    <cellStyle name="Comma 8 2 2 3" xfId="3213" xr:uid="{8971175D-897D-4AE1-AD6B-222E20BFBB24}"/>
    <cellStyle name="Comma 8 2 3" xfId="1104" xr:uid="{00000000-0005-0000-0000-000050040000}"/>
    <cellStyle name="Comma 8 2 3 2" xfId="4143" xr:uid="{E2D006B3-D499-4A4B-BF90-48BE6A976475}"/>
    <cellStyle name="Comma 8 2 4" xfId="3212" xr:uid="{27C17A73-FA94-4E80-84C4-AD3DCC26A00F}"/>
    <cellStyle name="Comma 8 3" xfId="1105" xr:uid="{00000000-0005-0000-0000-000051040000}"/>
    <cellStyle name="Comma 8 3 2" xfId="4144" xr:uid="{1ABED610-892F-4F56-B9F6-1DEB45123794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2 2" xfId="4145" xr:uid="{5E895577-2B3D-4633-8436-A59B3723F3B5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2 2" xfId="4146" xr:uid="{B0318A92-1BCF-44DB-B2C1-59BAC1BA0614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2 2" xfId="4147" xr:uid="{F69DC4DF-96A2-4EE0-837E-E4FEE8FAC905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2 2" xfId="4148" xr:uid="{D1A4941B-154B-4A43-9B41-B0C7D6EC435B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4 2" xfId="4149" xr:uid="{D5268A77-15D3-42E0-A8B8-5AECB866B5E2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] 3 3" xfId="4150" xr:uid="{59525049-ADEE-4C79-8BE6-FA53BFD33F66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lines around data in range 2 2" xfId="4151" xr:uid="{E7E28701-5168-44A7-BD35-DB024AF857B2}"/>
    <cellStyle name="Draw lines around data in range 2 3" xfId="4556" xr:uid="{F403D6E0-E77A-4B1A-9B77-2F4763072220}"/>
    <cellStyle name="Draw lines around data in range 3" xfId="3638" xr:uid="{B86CB9C3-34F2-4758-8638-9DD95499857D}"/>
    <cellStyle name="Draw lines around data in range 4" xfId="3639" xr:uid="{69B10AEB-49A5-4A03-AE27-60E633F9B412}"/>
    <cellStyle name="Draw lines around data in range 5" xfId="4555" xr:uid="{C0D7362D-53BC-4427-B924-F05499D8589D}"/>
    <cellStyle name="Draw lines around data in range 6" xfId="4550" xr:uid="{298BB59A-618E-4925-BB47-ED24DE4A7030}"/>
    <cellStyle name="Draw lines around data in range 7" xfId="4547" xr:uid="{499A1501-4A2F-401D-A5E8-8EFD975B7758}"/>
    <cellStyle name="Draw lines around data in range 8" xfId="4404" xr:uid="{C7E299EB-E9B5-4552-973F-B8D75932506B}"/>
    <cellStyle name="Draw shadow and lines within range" xfId="1162" xr:uid="{00000000-0005-0000-0000-00008A040000}"/>
    <cellStyle name="Draw shadow and lines within range 2" xfId="1163" xr:uid="{00000000-0005-0000-0000-00008B040000}"/>
    <cellStyle name="Draw shadow and lines within range 2 2" xfId="4152" xr:uid="{321D3890-2248-4C4E-847E-00F552416FB6}"/>
    <cellStyle name="Draw shadow and lines within range 2 3" xfId="4558" xr:uid="{4ED2273A-A9E8-4F31-821E-35E6DFB4EFE2}"/>
    <cellStyle name="Draw shadow and lines within range 3" xfId="3637" xr:uid="{F7B2781E-430F-49D0-B280-DCC268AAC7C6}"/>
    <cellStyle name="Draw shadow and lines within range 4" xfId="3640" xr:uid="{D596A876-8225-4652-BE5E-47ECE642D066}"/>
    <cellStyle name="Draw shadow and lines within range 5" xfId="4557" xr:uid="{BFA4D6E8-7304-47B3-B5DE-C57E2A4AD7F5}"/>
    <cellStyle name="Draw shadow and lines within range 6" xfId="4551" xr:uid="{BC9B78BE-FA99-446C-8781-351F7A2B8FBF}"/>
    <cellStyle name="Draw shadow and lines within range 7" xfId="4546" xr:uid="{A7BD2BCE-CC06-4CAA-87D8-6E0D01092DB1}"/>
    <cellStyle name="Draw shadow and lines within range 8" xfId="4549" xr:uid="{C85978D1-523B-4D1E-94E0-C875D6E1ABB1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2 2 2" xfId="4153" xr:uid="{B99CB0B5-AEE7-4AEB-AA59-D3454E3F53FA}"/>
    <cellStyle name="Format a column of totals 2 3" xfId="3636" xr:uid="{5128B386-83F8-482D-85A1-3532C47325A6}"/>
    <cellStyle name="Format a column of totals 3" xfId="1206" xr:uid="{00000000-0005-0000-0000-0000B6040000}"/>
    <cellStyle name="Format a column of totals 3 2" xfId="4154" xr:uid="{5556C664-0FBE-4F2E-817B-BAAB2587838F}"/>
    <cellStyle name="Format a column of totals 4" xfId="3635" xr:uid="{59778E62-8379-4F93-9446-1154650EA1E5}"/>
    <cellStyle name="Format a row of totals" xfId="1207" xr:uid="{00000000-0005-0000-0000-0000B7040000}"/>
    <cellStyle name="Format a row of totals 2" xfId="1208" xr:uid="{00000000-0005-0000-0000-0000B8040000}"/>
    <cellStyle name="Format a row of totals 2 2" xfId="4155" xr:uid="{EC261D7A-33EA-497C-8BFE-B5C6BC286625}"/>
    <cellStyle name="Format a row of totals 2 3" xfId="4561" xr:uid="{4DBF1D84-3729-48F0-B583-81A49835C381}"/>
    <cellStyle name="Format a row of totals 3" xfId="3634" xr:uid="{59883E9C-A3BA-4332-BC55-2415578A1943}"/>
    <cellStyle name="Format a row of totals 4" xfId="3641" xr:uid="{5904F3BF-F20E-4331-BBAA-43B4C949CA60}"/>
    <cellStyle name="Format a row of totals 5" xfId="4560" xr:uid="{A2DECDA3-FB1E-4980-80A6-C713D478975A}"/>
    <cellStyle name="Format a row of totals 6" xfId="4554" xr:uid="{62439B41-A500-4E37-8CB6-ADF1E9D4CE7E}"/>
    <cellStyle name="Format a row of totals 7" xfId="4545" xr:uid="{A97CEAC5-2193-4D61-A3BA-ABEB581B6C3B}"/>
    <cellStyle name="Format a row of totals 8" xfId="4552" xr:uid="{1F35E8AA-5F0F-403E-ADE7-8B23FB2FD1E8}"/>
    <cellStyle name="Format text as bold, black on yellow" xfId="1209" xr:uid="{00000000-0005-0000-0000-0000B9040000}"/>
    <cellStyle name="Format text as bold, black on yellow 2" xfId="1210" xr:uid="{00000000-0005-0000-0000-0000BA040000}"/>
    <cellStyle name="Format text as bold, black on yellow 2 2" xfId="4156" xr:uid="{59C886AA-9421-40AC-B730-3B75E4D6EE98}"/>
    <cellStyle name="Format text as bold, black on yellow 2 3" xfId="4563" xr:uid="{E7404493-1CCA-42F0-9093-42016C9CDDCB}"/>
    <cellStyle name="Format text as bold, black on yellow 3" xfId="3633" xr:uid="{2A563C9B-69CB-4043-9B4F-A0E287DAFEB3}"/>
    <cellStyle name="Format text as bold, black on yellow 4" xfId="3642" xr:uid="{7CE6C918-1264-470C-85B5-EDEAB315CDCB}"/>
    <cellStyle name="Format text as bold, black on yellow 5" xfId="4562" xr:uid="{BFE21F38-BBFE-411E-8FA6-9DBC18EC9441}"/>
    <cellStyle name="Format text as bold, black on yellow 6" xfId="4559" xr:uid="{BCC71B0A-7AC8-4721-BA65-B7EB5E503A25}"/>
    <cellStyle name="Format text as bold, black on yellow 7" xfId="4544" xr:uid="{8A36B095-6D73-48A3-A753-82DA8249D766}"/>
    <cellStyle name="Format text as bold, black on yellow 8" xfId="4553" xr:uid="{F8C3B54E-4369-48B8-AB6D-9091DF949C98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0 2 2" xfId="4158" xr:uid="{25CA3094-89BF-4048-9860-67BF063E2AF1}"/>
    <cellStyle name="Input 10 2 3" xfId="4618" xr:uid="{FF8806BB-1F05-4C3C-ACB9-1006E1BEF20A}"/>
    <cellStyle name="Input 10 3" xfId="3631" xr:uid="{9E15F01B-623A-410B-90FD-FF76974ADC1C}"/>
    <cellStyle name="Input 10 4" xfId="3643" xr:uid="{185635B6-BA8F-454D-BD36-0059101CE4A3}"/>
    <cellStyle name="Input 10 5" xfId="4617" xr:uid="{50BF3A85-9888-4BAC-9503-B2511D950AB2}"/>
    <cellStyle name="Input 10 6" xfId="4573" xr:uid="{D67F1E84-42C4-48A0-9BDC-57E179C803FD}"/>
    <cellStyle name="Input 10 7" xfId="4543" xr:uid="{18F75D1C-D35D-4623-A8EE-C2A3D67C5789}"/>
    <cellStyle name="Input 10 8" xfId="4564" xr:uid="{0F882E8E-4A2D-45C6-96F5-5657DF371399}"/>
    <cellStyle name="Input 11" xfId="1350" xr:uid="{00000000-0005-0000-0000-000046050000}"/>
    <cellStyle name="Input 11 2" xfId="1351" xr:uid="{00000000-0005-0000-0000-000047050000}"/>
    <cellStyle name="Input 11 2 2" xfId="4159" xr:uid="{FADABCC0-9C0C-45B6-861C-979964E6C8D3}"/>
    <cellStyle name="Input 11 2 3" xfId="4620" xr:uid="{841F8FC9-516B-4283-B7FD-0357A0C08F57}"/>
    <cellStyle name="Input 11 3" xfId="3630" xr:uid="{FDB4B1F3-3A6A-4DB3-B956-7837CDC781EB}"/>
    <cellStyle name="Input 11 4" xfId="3644" xr:uid="{64BC5015-6597-4D79-B5FB-D3400530AD8A}"/>
    <cellStyle name="Input 11 5" xfId="4619" xr:uid="{1868CB4B-5AD1-4816-85DE-724BE679FF0E}"/>
    <cellStyle name="Input 11 6" xfId="4754" xr:uid="{FB0E94FF-8AAA-4178-B316-6FEE16D7A560}"/>
    <cellStyle name="Input 11 7" xfId="4542" xr:uid="{58533B06-7571-4C8E-85D0-A57B0E3D8F9D}"/>
    <cellStyle name="Input 11 8" xfId="4565" xr:uid="{BC15DC79-D81A-461F-9038-0962994CBE26}"/>
    <cellStyle name="Input 12" xfId="1352" xr:uid="{00000000-0005-0000-0000-000048050000}"/>
    <cellStyle name="Input 12 2" xfId="1353" xr:uid="{00000000-0005-0000-0000-000049050000}"/>
    <cellStyle name="Input 12 2 2" xfId="4160" xr:uid="{5F7A0705-A3F2-4DC8-9E68-5498C38D8991}"/>
    <cellStyle name="Input 12 2 3" xfId="4408" xr:uid="{2FE41B33-C883-4FE2-B052-ED9B4EA312B9}"/>
    <cellStyle name="Input 12 3" xfId="3629" xr:uid="{B151740C-786A-4C5A-B664-8ACA03067F61}"/>
    <cellStyle name="Input 12 4" xfId="3403" xr:uid="{D8E4C416-0E41-4561-8E98-3A51A80C1BAD}"/>
    <cellStyle name="Input 12 5" xfId="4621" xr:uid="{EE214584-FF73-497B-876B-4194CC43C2A2}"/>
    <cellStyle name="Input 12 6" xfId="4574" xr:uid="{81CC4238-19E0-464D-A22B-5D3A71BBDE36}"/>
    <cellStyle name="Input 12 7" xfId="4541" xr:uid="{006C7E9E-05D1-410F-A6E6-EF420F42CBD8}"/>
    <cellStyle name="Input 12 8" xfId="4566" xr:uid="{6F68BCA7-A557-4EF7-BE0A-416700F3C987}"/>
    <cellStyle name="Input 13" xfId="1354" xr:uid="{00000000-0005-0000-0000-00004A050000}"/>
    <cellStyle name="Input 13 2" xfId="1355" xr:uid="{00000000-0005-0000-0000-00004B050000}"/>
    <cellStyle name="Input 13 2 2" xfId="4161" xr:uid="{42C3BA16-26CD-4B0F-A530-693E6B805A0C}"/>
    <cellStyle name="Input 13 2 3" xfId="4623" xr:uid="{4C592816-57F5-4B01-95B6-B1D818D3B3DE}"/>
    <cellStyle name="Input 13 3" xfId="3628" xr:uid="{9C90BD0C-C16C-442E-A10A-E27747DC2FAF}"/>
    <cellStyle name="Input 13 4" xfId="3645" xr:uid="{604D21ED-C645-4AFB-AD3A-F60304F3827E}"/>
    <cellStyle name="Input 13 5" xfId="4622" xr:uid="{3E73080F-7EC9-4364-A80B-8214E3554046}"/>
    <cellStyle name="Input 13 6" xfId="4575" xr:uid="{338FA087-96A5-492D-A442-AB569AE46645}"/>
    <cellStyle name="Input 13 7" xfId="4540" xr:uid="{BFFD2ED9-6605-4951-BE21-38702F1BAF61}"/>
    <cellStyle name="Input 13 8" xfId="4567" xr:uid="{D2DA2754-37AF-4BDA-BDCB-0421DD78EB88}"/>
    <cellStyle name="Input 14" xfId="1356" xr:uid="{00000000-0005-0000-0000-00004C050000}"/>
    <cellStyle name="Input 14 2" xfId="1357" xr:uid="{00000000-0005-0000-0000-00004D050000}"/>
    <cellStyle name="Input 14 2 2" xfId="4162" xr:uid="{9809D337-DB67-446F-8082-DB3F68928D2C}"/>
    <cellStyle name="Input 14 2 3" xfId="4625" xr:uid="{EC382686-08DC-4A08-BBF4-56A90E17461C}"/>
    <cellStyle name="Input 14 3" xfId="3627" xr:uid="{91DABBD7-5B2A-4B01-B035-74FCC1D9AED7}"/>
    <cellStyle name="Input 14 4" xfId="3646" xr:uid="{840A6920-97CA-4005-8972-B86A33A727E0}"/>
    <cellStyle name="Input 14 5" xfId="4624" xr:uid="{B22FE8D8-6C45-4901-BED8-39D644371ED0}"/>
    <cellStyle name="Input 14 6" xfId="4576" xr:uid="{694F9DB0-56FE-42FA-9E49-0E09F19B1B6F}"/>
    <cellStyle name="Input 14 7" xfId="4539" xr:uid="{BC232195-BF0A-46B0-8F67-E2278CB848D9}"/>
    <cellStyle name="Input 14 8" xfId="4777" xr:uid="{26D4B15A-4CFC-4E25-8B16-78AA47FCDA7E}"/>
    <cellStyle name="Input 15" xfId="1358" xr:uid="{00000000-0005-0000-0000-00004E050000}"/>
    <cellStyle name="Input 15 2" xfId="1359" xr:uid="{00000000-0005-0000-0000-00004F050000}"/>
    <cellStyle name="Input 15 2 2" xfId="4163" xr:uid="{A019AC88-89A3-4720-B9D2-994BC734946B}"/>
    <cellStyle name="Input 15 2 3" xfId="4413" xr:uid="{B599CCE4-F3CD-4974-8896-51841B00CD4A}"/>
    <cellStyle name="Input 15 3" xfId="3626" xr:uid="{CD34BDA4-F48B-4399-B781-4CB144500259}"/>
    <cellStyle name="Input 15 4" xfId="3647" xr:uid="{2EE379DB-E30A-4361-B66B-94655DFA0A1A}"/>
    <cellStyle name="Input 15 5" xfId="4626" xr:uid="{FD069009-82AB-4CE7-AB8B-341759BE65B6}"/>
    <cellStyle name="Input 15 6" xfId="4577" xr:uid="{69402CC3-A852-4755-A565-48EBEF2A7F7B}"/>
    <cellStyle name="Input 15 7" xfId="4538" xr:uid="{143A8A20-731B-44B2-8ABF-06ED2052318A}"/>
    <cellStyle name="Input 15 8" xfId="4568" xr:uid="{C4184203-1806-40C6-BE15-4B05A6E86509}"/>
    <cellStyle name="Input 16" xfId="1360" xr:uid="{00000000-0005-0000-0000-000050050000}"/>
    <cellStyle name="Input 16 2" xfId="1361" xr:uid="{00000000-0005-0000-0000-000051050000}"/>
    <cellStyle name="Input 16 2 2" xfId="4164" xr:uid="{8F56A588-061E-47C5-B909-02427FFD0C95}"/>
    <cellStyle name="Input 16 2 3" xfId="4628" xr:uid="{3BF7E8A6-4486-4747-A64C-B3A1788DA097}"/>
    <cellStyle name="Input 16 3" xfId="3625" xr:uid="{0D7A49DD-9A91-4C6A-B1C9-1FA366FB0CFE}"/>
    <cellStyle name="Input 16 4" xfId="3648" xr:uid="{05C94ECF-3627-4B9C-BE40-9163E6AA4224}"/>
    <cellStyle name="Input 16 5" xfId="4627" xr:uid="{8FC764EE-2100-4FA5-9961-584564BC4F18}"/>
    <cellStyle name="Input 16 6" xfId="4578" xr:uid="{93BE2033-E126-4C63-9774-E518362A611B}"/>
    <cellStyle name="Input 16 7" xfId="4537" xr:uid="{866CDB02-CAB7-4478-A35F-A41B0A1F8FE2}"/>
    <cellStyle name="Input 16 8" xfId="4569" xr:uid="{73B5FCA6-FC97-4FBD-8178-2A6C2D124220}"/>
    <cellStyle name="Input 17" xfId="1362" xr:uid="{00000000-0005-0000-0000-000052050000}"/>
    <cellStyle name="Input 17 2" xfId="1363" xr:uid="{00000000-0005-0000-0000-000053050000}"/>
    <cellStyle name="Input 17 2 2" xfId="4165" xr:uid="{46FF7B98-009D-4F49-A882-329E7D8A9EA2}"/>
    <cellStyle name="Input 17 2 3" xfId="4630" xr:uid="{EFB495A6-3E91-4D69-8D80-E7F77833D233}"/>
    <cellStyle name="Input 17 3" xfId="3624" xr:uid="{34EB2CD2-198F-4EA0-B8C1-9B509200BC8D}"/>
    <cellStyle name="Input 17 4" xfId="3649" xr:uid="{8C6BB267-608D-4B53-B279-10B3DB2C6F12}"/>
    <cellStyle name="Input 17 5" xfId="4629" xr:uid="{C18EDE43-DD8E-449A-B34C-1C432F6DB5AE}"/>
    <cellStyle name="Input 17 6" xfId="4579" xr:uid="{A4EE14C4-72E2-42DF-AE19-11803E69726A}"/>
    <cellStyle name="Input 17 7" xfId="4536" xr:uid="{85C0FF6B-1E8A-49D9-9BD0-29B135611062}"/>
    <cellStyle name="Input 17 8" xfId="4570" xr:uid="{D451E7BA-BF50-4C9C-AC3C-2146556EA411}"/>
    <cellStyle name="Input 18" xfId="1364" xr:uid="{00000000-0005-0000-0000-000054050000}"/>
    <cellStyle name="Input 18 2" xfId="1365" xr:uid="{00000000-0005-0000-0000-000055050000}"/>
    <cellStyle name="Input 18 2 2" xfId="4166" xr:uid="{9451E5EE-2103-495D-B742-EF2AFE116C2D}"/>
    <cellStyle name="Input 18 2 3" xfId="4632" xr:uid="{7D354065-11D4-40C1-AB61-F180F6900D70}"/>
    <cellStyle name="Input 18 3" xfId="3623" xr:uid="{0C2D6B64-B18B-499C-A093-5D1B0BBD630B}"/>
    <cellStyle name="Input 18 4" xfId="3650" xr:uid="{D44CE9DC-8AFF-40AD-9976-F673282A90C3}"/>
    <cellStyle name="Input 18 5" xfId="4631" xr:uid="{BDBA9E55-DBE8-480E-8DB2-A3C359CD5C7E}"/>
    <cellStyle name="Input 18 6" xfId="4580" xr:uid="{774462F8-9E6B-4B7D-9AEE-792D91A8294A}"/>
    <cellStyle name="Input 18 7" xfId="4535" xr:uid="{98CAFA04-C706-4AB0-8527-E43570400590}"/>
    <cellStyle name="Input 18 8" xfId="4571" xr:uid="{1C15395D-11D2-4D6F-99D5-2C98770CE807}"/>
    <cellStyle name="Input 19" xfId="1366" xr:uid="{00000000-0005-0000-0000-000056050000}"/>
    <cellStyle name="Input 19 2" xfId="1367" xr:uid="{00000000-0005-0000-0000-000057050000}"/>
    <cellStyle name="Input 19 2 2" xfId="4167" xr:uid="{BD1588D1-8A8E-45D9-8301-47AA13A839D5}"/>
    <cellStyle name="Input 19 2 3" xfId="4767" xr:uid="{5913E26D-6B76-4B62-BE8C-4A9A9583A711}"/>
    <cellStyle name="Input 19 3" xfId="3622" xr:uid="{08AA1154-D682-4668-B4AC-D9CD0C994BDD}"/>
    <cellStyle name="Input 19 4" xfId="3651" xr:uid="{9338EA3E-C701-4ABD-B890-FEC58562C4FF}"/>
    <cellStyle name="Input 19 5" xfId="4633" xr:uid="{1ECA6128-0440-4175-A070-085C027A29CB}"/>
    <cellStyle name="Input 19 6" xfId="4581" xr:uid="{5110D5AE-6B17-4B17-A081-7E62743E126B}"/>
    <cellStyle name="Input 19 7" xfId="4534" xr:uid="{07AA13A6-4F3C-4AD5-AB42-21090CF2DC65}"/>
    <cellStyle name="Input 19 8" xfId="4776" xr:uid="{43328A93-86E9-4222-B276-4FC5D6F8A4AB}"/>
    <cellStyle name="Input 2" xfId="1368" xr:uid="{00000000-0005-0000-0000-000058050000}"/>
    <cellStyle name="Input 2 10" xfId="4572" xr:uid="{A143E3ED-F0B8-4B77-A2A0-50EC0EFF4D38}"/>
    <cellStyle name="Input 2 2" xfId="1369" xr:uid="{00000000-0005-0000-0000-000059050000}"/>
    <cellStyle name="Input 2 2 2" xfId="1370" xr:uid="{00000000-0005-0000-0000-00005A050000}"/>
    <cellStyle name="Input 2 2 2 2" xfId="4168" xr:uid="{D6125D98-9E23-4D62-A3D0-41C8FD5986BC}"/>
    <cellStyle name="Input 2 2 2 3" xfId="4416" xr:uid="{C0BAF52A-D70E-47F1-9411-5B0776182254}"/>
    <cellStyle name="Input 2 2 3" xfId="3620" xr:uid="{69741AAF-C562-47D2-B8E5-F79F5ECD709F}"/>
    <cellStyle name="Input 2 2 4" xfId="3653" xr:uid="{A732DDBC-11CC-4CC0-9D82-03359556332C}"/>
    <cellStyle name="Input 2 2 5" xfId="4415" xr:uid="{FA139AE6-4943-4867-84F3-2A4C3FD2A358}"/>
    <cellStyle name="Input 2 2 6" xfId="4583" xr:uid="{EC6E8372-EC08-48CE-87A6-7785B22605A3}"/>
    <cellStyle name="Input 2 2 7" xfId="4532" xr:uid="{EAE36E2E-706E-42BE-8E30-D6D0E78C981E}"/>
    <cellStyle name="Input 2 2 8" xfId="4594" xr:uid="{090C7940-EF03-42C5-B2CC-6904AFE5B903}"/>
    <cellStyle name="Input 2 3" xfId="1371" xr:uid="{00000000-0005-0000-0000-00005B050000}"/>
    <cellStyle name="Input 2 3 2" xfId="1372" xr:uid="{00000000-0005-0000-0000-00005C050000}"/>
    <cellStyle name="Input 2 3 2 2" xfId="4169" xr:uid="{8727AC04-72F5-44AF-8FC8-2B777CC58963}"/>
    <cellStyle name="Input 2 3 2 3" xfId="4636" xr:uid="{6428EE10-BB72-43C5-ABCC-8A13116A73FD}"/>
    <cellStyle name="Input 2 3 3" xfId="3619" xr:uid="{A166ECD6-0DDA-46A6-B4BE-3E7DC68008F6}"/>
    <cellStyle name="Input 2 3 4" xfId="3654" xr:uid="{16663D59-111F-47A4-B1EE-8C1E0F2CD8C9}"/>
    <cellStyle name="Input 2 3 5" xfId="4635" xr:uid="{493D7FD4-9C30-4D59-9878-613A4DE3B2B2}"/>
    <cellStyle name="Input 2 3 6" xfId="5253" xr:uid="{EF7DA620-2235-45D0-BC6C-196FDF9548FD}"/>
    <cellStyle name="Input 2 3 7" xfId="4765" xr:uid="{B0133957-E6D1-4654-BDBB-86B16448B06C}"/>
    <cellStyle name="Input 2 3 8" xfId="4595" xr:uid="{6D729754-74B7-4873-9BBD-651C023B267F}"/>
    <cellStyle name="Input 2 4" xfId="1373" xr:uid="{00000000-0005-0000-0000-00005D050000}"/>
    <cellStyle name="Input 2 4 2" xfId="4170" xr:uid="{E3D35EEE-7F46-4CFD-9F62-016FCF66FA19}"/>
    <cellStyle name="Input 2 4 3" xfId="4637" xr:uid="{A00F461B-D094-4313-AE82-83A925AC8C60}"/>
    <cellStyle name="Input 2 5" xfId="3621" xr:uid="{C6A34531-B4ED-41CD-96EE-6A20DDEE49C4}"/>
    <cellStyle name="Input 2 6" xfId="3652" xr:uid="{A309B868-13F4-4902-9A64-DDB13455D57B}"/>
    <cellStyle name="Input 2 7" xfId="4634" xr:uid="{BBFC2D76-69D2-42A0-94A1-F530FF84F83A}"/>
    <cellStyle name="Input 2 8" xfId="4582" xr:uid="{1CE73EB9-CF25-4A85-8383-A90772C5730F}"/>
    <cellStyle name="Input 2 9" xfId="4533" xr:uid="{EA41FE54-0A5E-41DF-8D93-2C817BCCB8B9}"/>
    <cellStyle name="Input 20" xfId="1374" xr:uid="{00000000-0005-0000-0000-00005E050000}"/>
    <cellStyle name="Input 20 2" xfId="1375" xr:uid="{00000000-0005-0000-0000-00005F050000}"/>
    <cellStyle name="Input 20 2 2" xfId="4171" xr:uid="{0EB83226-9583-4A65-9AFC-9BE3D31244ED}"/>
    <cellStyle name="Input 20 2 3" xfId="4638" xr:uid="{DA006911-F96A-47E5-81BA-468BF7033D38}"/>
    <cellStyle name="Input 20 3" xfId="3618" xr:uid="{6CAFABA3-81EF-4481-B797-652F5DB53334}"/>
    <cellStyle name="Input 20 4" xfId="3655" xr:uid="{FA442496-58F9-424C-AFE5-2EE253AB8104}"/>
    <cellStyle name="Input 20 5" xfId="4420" xr:uid="{A26BBBB9-70C2-4A84-B6E8-FD7E3BFB5CF2}"/>
    <cellStyle name="Input 20 6" xfId="4584" xr:uid="{D9813D81-CC70-46B4-B60D-6B51B66DC97B}"/>
    <cellStyle name="Input 20 7" xfId="4531" xr:uid="{2AD7512C-F7C5-4EA4-BCBB-94DEF9BDB6F5}"/>
    <cellStyle name="Input 20 8" xfId="4596" xr:uid="{F022BEDC-C8F2-492A-97FB-F46065F92C16}"/>
    <cellStyle name="Input 21" xfId="1376" xr:uid="{00000000-0005-0000-0000-000060050000}"/>
    <cellStyle name="Input 21 2" xfId="1377" xr:uid="{00000000-0005-0000-0000-000061050000}"/>
    <cellStyle name="Input 21 2 2" xfId="4172" xr:uid="{BBDE8411-C198-4B7E-9182-43DA7245C255}"/>
    <cellStyle name="Input 21 2 3" xfId="4640" xr:uid="{50733ADA-C72A-4B2E-A3F6-D9B4ECC24D6D}"/>
    <cellStyle name="Input 21 3" xfId="3617" xr:uid="{5ADBAC3D-4DE9-48D0-A8EC-578CFD49037E}"/>
    <cellStyle name="Input 21 4" xfId="3656" xr:uid="{617B4D88-F26B-44E4-A44C-24E0F85E51C5}"/>
    <cellStyle name="Input 21 5" xfId="4639" xr:uid="{2B5902B4-4481-441A-B429-5C9A15D6F76D}"/>
    <cellStyle name="Input 21 6" xfId="4585" xr:uid="{5D0190C3-50E7-4E3B-9C3E-202101547D8C}"/>
    <cellStyle name="Input 21 7" xfId="4530" xr:uid="{097A39BD-7862-4011-A29D-87B92547E3E3}"/>
    <cellStyle name="Input 21 8" xfId="4597" xr:uid="{E3DC2723-69AA-421C-B580-AEE3058C28B1}"/>
    <cellStyle name="Input 22" xfId="3716" xr:uid="{FC0F8524-5D80-4E4B-9633-175DD0026563}"/>
    <cellStyle name="Input 23" xfId="3722" xr:uid="{EFDA57C0-F138-4A2C-810C-9D7BB8D8F2AF}"/>
    <cellStyle name="Input 24" xfId="3881" xr:uid="{52B47FC3-ECBA-454C-B8A4-34030C72735E}"/>
    <cellStyle name="Input 25" xfId="4157" xr:uid="{2CD7BB79-1192-4CE5-B950-B36D98230F6E}"/>
    <cellStyle name="Input 26" xfId="4071" xr:uid="{587ECCE0-A2DC-4A47-BAD4-369259224189}"/>
    <cellStyle name="Input 27" xfId="4086" xr:uid="{5E38C5BF-7D0B-4B67-9092-3318D7EB4FAA}"/>
    <cellStyle name="Input 28" xfId="4405" xr:uid="{E45DA830-84C9-4167-A4B6-F6F6B588985C}"/>
    <cellStyle name="Input 29" xfId="4766" xr:uid="{205A4CF9-9C57-434D-B0C3-3B74FA2E0E4B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2 2 2" xfId="4173" xr:uid="{D61965CC-CEEE-43DE-AF61-9F4EE173A2A8}"/>
    <cellStyle name="Input 3 2 2 3" xfId="4643" xr:uid="{B0858ABF-971C-4AA7-BF06-7402272606D7}"/>
    <cellStyle name="Input 3 2 3" xfId="3615" xr:uid="{88B86E0E-290A-49B2-A8F3-0504D28F2927}"/>
    <cellStyle name="Input 3 2 4" xfId="3658" xr:uid="{CDA5ADFA-114F-44B8-BDCE-88D37E2B561B}"/>
    <cellStyle name="Input 3 2 5" xfId="4642" xr:uid="{2C25CE41-8F11-4A13-93AF-1283562745FD}"/>
    <cellStyle name="Input 3 2 6" xfId="4586" xr:uid="{028BFDEF-4EE2-4F2F-A4A5-D1376216CFAD}"/>
    <cellStyle name="Input 3 2 7" xfId="4528" xr:uid="{6DEA3EB3-4D43-4300-9786-7A2253C92BF3}"/>
    <cellStyle name="Input 3 2 8" xfId="4427" xr:uid="{7BFC83EF-CED9-45DC-8323-C8E3F1F383E1}"/>
    <cellStyle name="Input 3 3" xfId="1381" xr:uid="{00000000-0005-0000-0000-000065050000}"/>
    <cellStyle name="Input 3 3 2" xfId="4174" xr:uid="{F9647545-2E26-4846-AABB-DF051F872212}"/>
    <cellStyle name="Input 3 3 3" xfId="4644" xr:uid="{79C588AD-DE9B-4596-8F7F-DD3C250CBDA3}"/>
    <cellStyle name="Input 3 4" xfId="3616" xr:uid="{3A0EE516-E0DF-4BD7-B8B6-D66792CFFB83}"/>
    <cellStyle name="Input 3 5" xfId="3657" xr:uid="{9592CC59-6A1B-4BD8-8E25-1B0B77FD038C}"/>
    <cellStyle name="Input 3 6" xfId="4641" xr:uid="{4B611633-5A87-445B-9F46-0F9366679F03}"/>
    <cellStyle name="Input 3 7" xfId="4760" xr:uid="{A7DB3EA4-90F5-4833-A0F2-A49AA13FEEED}"/>
    <cellStyle name="Input 3 8" xfId="4529" xr:uid="{96FAAD8D-D111-44AF-A575-F11920648415}"/>
    <cellStyle name="Input 3 9" xfId="4598" xr:uid="{E4D82FA4-5FF4-4A6B-800E-FD703E3DBA58}"/>
    <cellStyle name="Input 30" xfId="4419" xr:uid="{CB125D35-B0E7-4581-B6FD-10D8EDE9F1D4}"/>
    <cellStyle name="Input 31" xfId="4519" xr:uid="{01D17125-5B26-46F6-8D93-F0D4CEEA3405}"/>
    <cellStyle name="Input 32" xfId="4411" xr:uid="{84673FCB-F736-4295-9AEA-77C3BAC9F2D2}"/>
    <cellStyle name="Input 33" xfId="4518" xr:uid="{6C78D220-03F3-4BF3-8BC9-F8C9A135CE17}"/>
    <cellStyle name="Input 34" xfId="4525" xr:uid="{F4516FC5-6E39-4619-8BD2-3DA7A6CFF448}"/>
    <cellStyle name="Input 35" xfId="5256" xr:uid="{7B9FD2FC-A540-4EA9-89F2-596B77DCC3E9}"/>
    <cellStyle name="Input 36" xfId="4426" xr:uid="{C0AA6D51-3E0C-44D9-9BD0-A7608F72653A}"/>
    <cellStyle name="Input 37" xfId="5310" xr:uid="{8A87A09E-EA8D-427E-848B-4737866FA58C}"/>
    <cellStyle name="Input 38" xfId="5466" xr:uid="{33FD04AF-ABCD-48BA-90E1-95E93A52CAB5}"/>
    <cellStyle name="Input 39" xfId="5634" xr:uid="{3FC1D432-942D-4222-B3BE-1103426395F3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2 2 2" xfId="4175" xr:uid="{7C5A200B-0F40-4F96-B9EE-2446B918F733}"/>
    <cellStyle name="Input 4 2 2 3" xfId="4647" xr:uid="{984104BE-F9C6-45C8-827D-8AF3B4A03C71}"/>
    <cellStyle name="Input 4 2 3" xfId="3613" xr:uid="{5A377356-3073-4FF4-B377-B8C51B42E942}"/>
    <cellStyle name="Input 4 2 4" xfId="3660" xr:uid="{DC9E134D-C267-4C51-A85B-5E17CEE3B52B}"/>
    <cellStyle name="Input 4 2 5" xfId="4646" xr:uid="{F3C675D3-F948-4E85-9724-F2ABF6475FF2}"/>
    <cellStyle name="Input 4 2 6" xfId="4588" xr:uid="{B78706FD-9DF5-4BDB-A54A-7EBC5E997E12}"/>
    <cellStyle name="Input 4 2 7" xfId="4526" xr:uid="{224203A3-27D1-4D0B-9945-895AF8F77942}"/>
    <cellStyle name="Input 4 2 8" xfId="4757" xr:uid="{D04BFD4E-B219-4C9E-88F6-65ED0A0EC711}"/>
    <cellStyle name="Input 4 3" xfId="1385" xr:uid="{00000000-0005-0000-0000-000069050000}"/>
    <cellStyle name="Input 4 3 2" xfId="4176" xr:uid="{B6522B9F-EB12-4EF9-A7D9-390BE1DEDF3A}"/>
    <cellStyle name="Input 4 3 3" xfId="4648" xr:uid="{4EF4E06F-6320-4BB3-85EB-AF7A81C08271}"/>
    <cellStyle name="Input 4 4" xfId="3614" xr:uid="{24169DD6-5894-4CC1-BE69-B61D52C83021}"/>
    <cellStyle name="Input 4 5" xfId="3659" xr:uid="{A784B56B-7650-4648-8534-2B9F5AE0EF60}"/>
    <cellStyle name="Input 4 6" xfId="4645" xr:uid="{B0368E84-CC38-43B9-A506-63C52B083FDA}"/>
    <cellStyle name="Input 4 7" xfId="4587" xr:uid="{318E0479-9918-4A06-91B5-2F864B5881D3}"/>
    <cellStyle name="Input 4 8" xfId="4527" xr:uid="{1759B6FF-6030-4ED9-823D-1F8EE3C509D7}"/>
    <cellStyle name="Input 4 9" xfId="4599" xr:uid="{80D4D4BE-5251-4B46-8688-E54BB184DFA7}"/>
    <cellStyle name="Input 5" xfId="1386" xr:uid="{00000000-0005-0000-0000-00006A050000}"/>
    <cellStyle name="Input 5 2" xfId="1387" xr:uid="{00000000-0005-0000-0000-00006B050000}"/>
    <cellStyle name="Input 5 2 2" xfId="4177" xr:uid="{9EA06642-AF27-4930-9650-F7F3CDB2F179}"/>
    <cellStyle name="Input 5 2 3" xfId="4649" xr:uid="{E70FE482-CB8E-43E3-BACC-AE7242EACF33}"/>
    <cellStyle name="Input 5 3" xfId="3612" xr:uid="{C0ECC8AF-F35F-4F2D-B8A4-7691F494F593}"/>
    <cellStyle name="Input 5 4" xfId="3661" xr:uid="{6528565D-F371-455F-898D-E0E31FE4D139}"/>
    <cellStyle name="Input 5 5" xfId="4753" xr:uid="{B14518B0-4E3D-4847-B4A8-47FB7BF6A437}"/>
    <cellStyle name="Input 5 6" xfId="4589" xr:uid="{8235469E-9C10-47E4-8AD3-17D2AB2FE488}"/>
    <cellStyle name="Input 5 7" xfId="4524" xr:uid="{61EBE844-F597-4B07-BA7A-E1AC9923C1DC}"/>
    <cellStyle name="Input 5 8" xfId="4600" xr:uid="{1460AE9C-A18C-4172-8735-62A4E9CEF547}"/>
    <cellStyle name="Input 6" xfId="1388" xr:uid="{00000000-0005-0000-0000-00006C050000}"/>
    <cellStyle name="Input 6 2" xfId="1389" xr:uid="{00000000-0005-0000-0000-00006D050000}"/>
    <cellStyle name="Input 6 2 2" xfId="4178" xr:uid="{511A2F58-982E-4849-8965-A2B099531DF0}"/>
    <cellStyle name="Input 6 2 3" xfId="4651" xr:uid="{A7ED6C67-7C4E-4A93-932C-445698F9FD24}"/>
    <cellStyle name="Input 6 3" xfId="3611" xr:uid="{9B066DE3-4BA7-4F33-AC55-FB940D486AB3}"/>
    <cellStyle name="Input 6 4" xfId="3662" xr:uid="{92DABE5F-97E3-41FF-8798-5FC5D1D6DF4B}"/>
    <cellStyle name="Input 6 5" xfId="4650" xr:uid="{383502B8-FFE7-4649-BDFC-2D7CABACCFFD}"/>
    <cellStyle name="Input 6 6" xfId="4590" xr:uid="{EAF43DDC-B6A1-4E45-9330-9F631E4FC015}"/>
    <cellStyle name="Input 6 7" xfId="4523" xr:uid="{17C036C4-1EE8-423A-B65A-2723651D3B93}"/>
    <cellStyle name="Input 6 8" xfId="4601" xr:uid="{455A192E-E2AE-478A-BA61-8C64718D1EB2}"/>
    <cellStyle name="Input 7" xfId="1390" xr:uid="{00000000-0005-0000-0000-00006E050000}"/>
    <cellStyle name="Input 7 2" xfId="1391" xr:uid="{00000000-0005-0000-0000-00006F050000}"/>
    <cellStyle name="Input 7 2 2" xfId="4179" xr:uid="{D76FAEED-350E-4CD5-A639-97F1BC6D06E6}"/>
    <cellStyle name="Input 7 2 3" xfId="4653" xr:uid="{170F55A5-4F21-47F3-B9D0-82D60FC3B21E}"/>
    <cellStyle name="Input 7 3" xfId="3610" xr:uid="{84E4764C-9C48-47C0-9995-1FF14785D200}"/>
    <cellStyle name="Input 7 4" xfId="3663" xr:uid="{3AED04F1-6CA4-47A0-A73A-90F854D5EFBF}"/>
    <cellStyle name="Input 7 5" xfId="4652" xr:uid="{B41E0458-CCDC-4FD2-BB06-6CB031A25866}"/>
    <cellStyle name="Input 7 6" xfId="4591" xr:uid="{D4D34E2D-E342-4975-BA7E-1FD13C9DDDBA}"/>
    <cellStyle name="Input 7 7" xfId="4522" xr:uid="{9EC740A7-5888-4503-8CE5-8B2D3D70B597}"/>
    <cellStyle name="Input 7 8" xfId="4602" xr:uid="{5D2E1B1F-4286-4C36-93C0-C478F1C82115}"/>
    <cellStyle name="Input 8" xfId="1392" xr:uid="{00000000-0005-0000-0000-000070050000}"/>
    <cellStyle name="Input 8 2" xfId="1393" xr:uid="{00000000-0005-0000-0000-000071050000}"/>
    <cellStyle name="Input 8 2 2" xfId="4180" xr:uid="{3A15864F-949F-4DFD-92B6-0217CFA61059}"/>
    <cellStyle name="Input 8 2 3" xfId="4655" xr:uid="{2B6A9947-2027-4493-A124-C264A06AC1AE}"/>
    <cellStyle name="Input 8 3" xfId="3609" xr:uid="{90AF3169-BA5D-4DA7-9BC5-F037E84A7E49}"/>
    <cellStyle name="Input 8 4" xfId="3664" xr:uid="{749988D3-251A-4C1B-9A49-C37648722EAE}"/>
    <cellStyle name="Input 8 5" xfId="4654" xr:uid="{4832C0CF-822A-4B85-8289-C44A50F4646B}"/>
    <cellStyle name="Input 8 6" xfId="4592" xr:uid="{CBB92D1B-2ADB-4300-8B35-EBCB9B6829DA}"/>
    <cellStyle name="Input 8 7" xfId="4521" xr:uid="{C346D788-7404-4C3A-AD50-DABAA3258780}"/>
    <cellStyle name="Input 8 8" xfId="4603" xr:uid="{91921C57-7BC9-4AB5-AC64-A68A224BB79C}"/>
    <cellStyle name="Input 9" xfId="1394" xr:uid="{00000000-0005-0000-0000-000072050000}"/>
    <cellStyle name="Input 9 2" xfId="1395" xr:uid="{00000000-0005-0000-0000-000073050000}"/>
    <cellStyle name="Input 9 2 2" xfId="4181" xr:uid="{37DBB6BE-442C-4E38-ACBC-F7E1712995B4}"/>
    <cellStyle name="Input 9 2 3" xfId="4657" xr:uid="{A164AD0C-7A5D-4DD4-AC19-9E32EB3F66A3}"/>
    <cellStyle name="Input 9 3" xfId="3608" xr:uid="{8CB7C364-2960-4899-848A-F0F15EF3B567}"/>
    <cellStyle name="Input 9 4" xfId="3665" xr:uid="{BCD3A065-913D-431C-ADBA-0BB602279C4B}"/>
    <cellStyle name="Input 9 5" xfId="4656" xr:uid="{4F3CFB81-72CA-422B-8E61-96B198ADE15F}"/>
    <cellStyle name="Input 9 6" xfId="4593" xr:uid="{1848B8CC-4936-4DA0-A56D-32186C6F2218}"/>
    <cellStyle name="Input 9 7" xfId="4520" xr:uid="{A568D121-6B6A-4102-8DBC-534985E78505}"/>
    <cellStyle name="Input 9 8" xfId="4604" xr:uid="{BD77E175-738E-48A9-9F00-A5EA506B788C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6 2 2" xfId="4183" xr:uid="{E397B115-B351-45A4-AF3D-68711663ACB0}"/>
    <cellStyle name="Normal 126 2 3" xfId="4662" xr:uid="{CF2D5981-C8ED-4855-BB96-B27673E508C3}"/>
    <cellStyle name="Normal 126 3" xfId="4182" xr:uid="{3CC2BC0D-C486-42BA-B7F5-354B5936946A}"/>
    <cellStyle name="Normal 126 4" xfId="4661" xr:uid="{66134001-54C8-4935-9770-4C7DD01D6DD9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4185" xr:uid="{3210BC73-20D0-4C57-9C3E-AE07C60192FD}"/>
    <cellStyle name="Normal 134 2 3" xfId="4664" xr:uid="{49755CFD-E86C-44B3-B850-04C289C0E0C3}"/>
    <cellStyle name="Normal 134 3" xfId="4184" xr:uid="{EB668996-7777-4974-83AE-00F74C641A87}"/>
    <cellStyle name="Normal 134 4" xfId="4663" xr:uid="{335DA73D-9843-463A-BE25-054E5F652E16}"/>
    <cellStyle name="Normal 135" xfId="1536" xr:uid="{00000000-0005-0000-0000-000001060000}"/>
    <cellStyle name="Normal 135 2" xfId="4186" xr:uid="{1D3C6348-7925-4E07-8779-4108399AF423}"/>
    <cellStyle name="Normal 135 3" xfId="4665" xr:uid="{094F8199-C6B9-48BF-954D-F45C2A400B88}"/>
    <cellStyle name="Normal 136" xfId="1537" xr:uid="{00000000-0005-0000-0000-000002060000}"/>
    <cellStyle name="Normal 136 2" xfId="4187" xr:uid="{CC16C93C-2663-43B7-AA81-4F5C06CC4D53}"/>
    <cellStyle name="Normal 136 3" xfId="4666" xr:uid="{DD1C8AA3-8CA4-448F-A4AA-F5DE74111367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2 2" xfId="5319" xr:uid="{B4CA5407-98AE-44ED-93C7-60A69FA786E4}"/>
    <cellStyle name="Normal 137 2 3" xfId="4189" xr:uid="{0557A355-FE71-48BE-8A52-773C0EE05A5E}"/>
    <cellStyle name="Normal 137 2 4" xfId="4668" xr:uid="{B0858C94-91B6-4207-9B56-2D1FA6AC73AF}"/>
    <cellStyle name="Normal 137 3" xfId="2670" xr:uid="{DE2FAB10-EC26-4C42-9A25-5D9F87A07F8A}"/>
    <cellStyle name="Normal 137 3 2" xfId="5316" xr:uid="{95437AFC-EC03-4BC4-8D90-4A39A91FE734}"/>
    <cellStyle name="Normal 137 4" xfId="4188" xr:uid="{80344B34-BD7F-4A40-B8F0-FB7C336A988D}"/>
    <cellStyle name="Normal 137 5" xfId="4667" xr:uid="{00900A6C-62EE-4618-8981-B1A26C0A4556}"/>
    <cellStyle name="Normal 138" xfId="4400" xr:uid="{F4987EDA-72EE-40C4-89B0-C486D03698AF}"/>
    <cellStyle name="Normal 139" xfId="4773" xr:uid="{E3F95536-0D44-4C5F-AD98-C8F734644D6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40" xfId="4775" xr:uid="{F2307C39-BF2C-436A-950A-FA0A34247819}"/>
    <cellStyle name="Normal 141" xfId="5315" xr:uid="{5549B950-265E-47FB-BFB2-B60142646C51}"/>
    <cellStyle name="Normal 142" xfId="5482" xr:uid="{692B6C5B-9897-48AB-A96D-CCDCF34D52C1}"/>
    <cellStyle name="Normal 143" xfId="5314" xr:uid="{B17E4B0E-6057-46FA-8A7A-436569A73E0E}"/>
    <cellStyle name="Normal 144" xfId="5480" xr:uid="{31F8BE3C-30BD-4B4F-AE7B-00A7CCF23A23}"/>
    <cellStyle name="Normal 145" xfId="5313" xr:uid="{61D3CC19-79B1-4BC6-9533-C26BEDE140B1}"/>
    <cellStyle name="Normal 146" xfId="4421" xr:uid="{9B1E613A-9048-4062-B7FE-CE748990CCA4}"/>
    <cellStyle name="Normal 147" xfId="5251" xr:uid="{EC8DB0BB-DD8E-47FA-B460-0B678C6D990B}"/>
    <cellStyle name="Normal 148" xfId="5493" xr:uid="{9CE4CA11-4288-4161-8BA6-46210ED18B3B}"/>
    <cellStyle name="Normal 149" xfId="5652" xr:uid="{9FCAA3BB-C7BE-451F-94BF-EF51485F24BE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4397" xr:uid="{DF52DBA7-079F-4913-A8DE-7AA6A65773BD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2 2 2" xfId="4192" xr:uid="{E4441BE3-2842-4D4B-BFAD-C1A3B1C10395}"/>
    <cellStyle name="Normal 2 5 2 2 3" xfId="4674" xr:uid="{4D361C9A-A0C4-4154-8F89-7906FE485634}"/>
    <cellStyle name="Normal 2 5 2 3" xfId="4191" xr:uid="{7483AA81-4B29-4340-A0A1-E2651EF652A4}"/>
    <cellStyle name="Normal 2 5 2 4" xfId="4673" xr:uid="{A3E4B1A7-4A5F-496E-A9CD-2D1DE9DA2FBB}"/>
    <cellStyle name="Normal 2 5 3" xfId="1754" xr:uid="{00000000-0005-0000-0000-0000DB060000}"/>
    <cellStyle name="Normal 2 5 3 2" xfId="4193" xr:uid="{1CE67BCA-536C-47FA-BD4B-0C4A2C506E65}"/>
    <cellStyle name="Normal 2 5 3 3" xfId="4675" xr:uid="{71D43475-1FE3-4210-BF36-545EB6C5C825}"/>
    <cellStyle name="Normal 2 5 4" xfId="2694" xr:uid="{B37BEAAF-FB27-40B1-9038-FD4B8C20F131}"/>
    <cellStyle name="Normal 2 5 5" xfId="3406" xr:uid="{79E66656-12F0-419C-A978-76137FA94346}"/>
    <cellStyle name="Normal 2 5 6" xfId="4190" xr:uid="{82D5E6B5-4B26-4E93-BD74-6A7C2979205E}"/>
    <cellStyle name="Normal 2 5 7" xfId="4417" xr:uid="{4D2900B1-8965-4049-8870-8443C96D2815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4 2" xfId="4196" xr:uid="{AF78E5B6-4C95-4B1A-95DA-EEF10A6D79CD}"/>
    <cellStyle name="Normal 4 4 3" xfId="4812" xr:uid="{D9340B5F-6CC1-47EE-99CA-6680CCD17E16}"/>
    <cellStyle name="Normal 4 5" xfId="2692" xr:uid="{44F62430-6188-47B9-AE7F-EB79CCC4D478}"/>
    <cellStyle name="Normal 4 6" xfId="3405" xr:uid="{E0DDBDEB-79E2-47FA-8FDD-D0033FDC05C4}"/>
    <cellStyle name="Normal 4 7" xfId="4195" xr:uid="{A6000FDF-C8D3-4E15-AF9E-8FEBFAC6A9BE}"/>
    <cellStyle name="Normal 4 8" xfId="4410" xr:uid="{DBBE2C80-850D-4FF3-AE01-27088D4AB59A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3 2" xfId="4198" xr:uid="{091D989D-0C21-4546-A41A-4A543476F8B2}"/>
    <cellStyle name="Normal 8 3 3" xfId="4872" xr:uid="{0A909F90-6745-4CDD-8123-A5BD3EFAE889}"/>
    <cellStyle name="Normal 8 4" xfId="3260" xr:uid="{E2C51F0A-73AE-43E6-AC62-98B10C0EB78F}"/>
    <cellStyle name="Normal 8 5" xfId="3683" xr:uid="{D1D65389-C0C4-4759-9BF2-6A84FCB29791}"/>
    <cellStyle name="Normal 8 6" xfId="4197" xr:uid="{499C5B68-F04B-4F2D-BF68-3535E679AD48}"/>
    <cellStyle name="Normal 8 7" xfId="4669" xr:uid="{5E6E07B9-E53F-4BC8-BDC0-2C3675ACDD17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3570" xr:uid="{F6095AEE-7AA4-44E0-95D4-961ED800A9DF}"/>
    <cellStyle name="Normal 9 11" xfId="4199" xr:uid="{79F348E4-D32E-457D-986C-E3421581784B}"/>
    <cellStyle name="Normal 9 12" xfId="4670" xr:uid="{AD5F07F6-B4A5-4D28-9FCC-C3B367FCDA0D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4200" xr:uid="{173CC279-6A02-4E54-9C6C-90F558129200}"/>
    <cellStyle name="Normal 9 7 3" xfId="4883" xr:uid="{47ABBCF3-53C9-4D6F-8E8B-E8907AC7FC9C}"/>
    <cellStyle name="Normal 9 8" xfId="3262" xr:uid="{7D930580-CBA0-45C0-962B-5257BAEA215B}"/>
    <cellStyle name="Normal 9 9" xfId="3684" xr:uid="{A55BE523-9AA7-44FE-B4C7-FE464EF8BAFF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2 2 2" xfId="4201" xr:uid="{6E8E923C-C2F9-4191-9F18-255BBAC016F7}"/>
    <cellStyle name="Note 10 2 2 3" xfId="4892" xr:uid="{27AEA9EA-3780-46A3-8CBB-1CB003154179}"/>
    <cellStyle name="Note 10 2 3" xfId="3568" xr:uid="{F4DC7545-2D0B-4172-A83F-68B4145E4283}"/>
    <cellStyle name="Note 10 2 4" xfId="3686" xr:uid="{883B94DA-CCD6-467F-A2F5-24CFE9B9983B}"/>
    <cellStyle name="Note 10 2 5" xfId="4891" xr:uid="{F4DAB90B-22EA-4099-ACBD-96AF2CEAAC3C}"/>
    <cellStyle name="Note 10 2 6" xfId="5259" xr:uid="{9C449144-26C2-442F-9009-D2471D550B5A}"/>
    <cellStyle name="Note 10 2 7" xfId="4456" xr:uid="{B8AD75DF-5EDA-45AF-ABD7-CEF3B14D351B}"/>
    <cellStyle name="Note 10 2 8" xfId="4677" xr:uid="{E12A7811-159C-429C-94B4-584724953CBA}"/>
    <cellStyle name="Note 10 3" xfId="2095" xr:uid="{00000000-0005-0000-0000-000030080000}"/>
    <cellStyle name="Note 10 3 2" xfId="4202" xr:uid="{BB6C598A-C5A0-4842-9849-4F18EB2CAF94}"/>
    <cellStyle name="Note 10 3 3" xfId="4893" xr:uid="{486B63A2-5A01-4E7D-894C-B47F1613DED6}"/>
    <cellStyle name="Note 10 4" xfId="3569" xr:uid="{B439B9D0-F086-4B53-91B8-11A5FC5F90FF}"/>
    <cellStyle name="Note 10 5" xfId="3685" xr:uid="{6293D730-4D22-49CC-BB57-F88E7FA179DE}"/>
    <cellStyle name="Note 10 6" xfId="4890" xr:uid="{D67A11C4-CA12-4707-88CF-B7EC7A705567}"/>
    <cellStyle name="Note 10 7" xfId="4689" xr:uid="{A6ADB7CB-B874-4235-B9DF-56988DFEA9D4}"/>
    <cellStyle name="Note 10 8" xfId="4457" xr:uid="{933EF50B-92BD-428E-9C16-6669EFB6FE94}"/>
    <cellStyle name="Note 10 9" xfId="4676" xr:uid="{8B08D26F-72CF-464F-8C99-07EB88AF65E2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2 2 2" xfId="4203" xr:uid="{1056630C-9D47-4185-85D0-B8E90872B3C1}"/>
    <cellStyle name="Note 11 2 2 3" xfId="4896" xr:uid="{864A97AA-F515-426C-97D5-C34C41CF9319}"/>
    <cellStyle name="Note 11 2 3" xfId="3566" xr:uid="{205537AD-27B3-484A-A046-DAA93A7CF763}"/>
    <cellStyle name="Note 11 2 4" xfId="3688" xr:uid="{4833ED3F-0E1B-4AEB-A5DF-FC4412C1EB10}"/>
    <cellStyle name="Note 11 2 5" xfId="4895" xr:uid="{1D619E33-7875-4E81-9A84-A84E579EFC13}"/>
    <cellStyle name="Note 11 2 6" xfId="4691" xr:uid="{21F866BA-AB1A-4B68-9206-79316EC35400}"/>
    <cellStyle name="Note 11 2 7" xfId="4454" xr:uid="{C355B49F-0DDA-4A41-B4E3-FF6C92178A0D}"/>
    <cellStyle name="Note 11 2 8" xfId="4678" xr:uid="{75FD2B56-43DF-41E8-936C-BEE3ADB54D0A}"/>
    <cellStyle name="Note 11 3" xfId="2100" xr:uid="{00000000-0005-0000-0000-000035080000}"/>
    <cellStyle name="Note 11 3 2" xfId="4204" xr:uid="{375D8658-2A86-4325-A911-F0F5BBE50C7B}"/>
    <cellStyle name="Note 11 3 3" xfId="4897" xr:uid="{37086466-1D2F-4468-ABCA-7E229F5CBFF1}"/>
    <cellStyle name="Note 11 4" xfId="3567" xr:uid="{6EC65E93-1522-4D17-A0BE-8C74BA668353}"/>
    <cellStyle name="Note 11 5" xfId="3687" xr:uid="{0832E0D7-7CAD-4B0F-90DF-A0D7306941D7}"/>
    <cellStyle name="Note 11 6" xfId="4894" xr:uid="{2274B04D-2D88-4EE5-AFC8-037563193304}"/>
    <cellStyle name="Note 11 7" xfId="4690" xr:uid="{F7FCD03F-2FD2-40F2-8962-541EBA2EF433}"/>
    <cellStyle name="Note 11 8" xfId="4455" xr:uid="{65478905-FFD8-4F72-A243-77C4340846B6}"/>
    <cellStyle name="Note 11 9" xfId="4768" xr:uid="{E78EBCF5-7C0E-4705-940A-035ADBE24ED7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2 2 2" xfId="4205" xr:uid="{208B52E8-EBF3-4671-95D4-56ADA71CFB0F}"/>
    <cellStyle name="Note 12 2 2 3" xfId="4900" xr:uid="{88786CB9-463F-43EA-83C1-0C1BD6614608}"/>
    <cellStyle name="Note 12 2 3" xfId="3564" xr:uid="{C2E4B143-D2DB-43DB-AD30-3BF1A160D0B8}"/>
    <cellStyle name="Note 12 2 4" xfId="3690" xr:uid="{7F821820-206D-4443-96F3-FDA9A59379E6}"/>
    <cellStyle name="Note 12 2 5" xfId="4899" xr:uid="{0D0D9AA5-87BD-465A-8AAA-76A0DA6D652A}"/>
    <cellStyle name="Note 12 2 6" xfId="4693" xr:uid="{6F5E2289-0F4A-4418-BB60-206219913E8C}"/>
    <cellStyle name="Note 12 2 7" xfId="4452" xr:uid="{1E3CD055-D30C-4800-B2BE-033AA9AAB9DA}"/>
    <cellStyle name="Note 12 2 8" xfId="4679" xr:uid="{5AF7B290-C3DD-4F90-8C41-A110E079A388}"/>
    <cellStyle name="Note 12 3" xfId="2105" xr:uid="{00000000-0005-0000-0000-00003A080000}"/>
    <cellStyle name="Note 12 3 2" xfId="4206" xr:uid="{4FCF11F5-C6E2-445B-AEA4-C7147B878D67}"/>
    <cellStyle name="Note 12 3 3" xfId="4901" xr:uid="{F65EE0E7-CC77-4EF1-B1B5-BC0F5C66DDB8}"/>
    <cellStyle name="Note 12 4" xfId="3565" xr:uid="{54D1241D-4B9E-43E4-B705-DED4A75B40A9}"/>
    <cellStyle name="Note 12 5" xfId="3689" xr:uid="{20710B06-7FE9-4204-B70D-C518434FACCD}"/>
    <cellStyle name="Note 12 6" xfId="4898" xr:uid="{BEDC20AD-7900-4B4E-95DC-40D3FA6F16DF}"/>
    <cellStyle name="Note 12 7" xfId="4692" xr:uid="{204554CC-C3D3-462B-9F29-1DD787467D63}"/>
    <cellStyle name="Note 12 8" xfId="4453" xr:uid="{08F8333F-46E0-4075-8F56-5B31CFF42F52}"/>
    <cellStyle name="Note 12 9" xfId="5258" xr:uid="{8ABB9973-28AB-4AEE-ADB9-29C6076990D8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2 2 2" xfId="4207" xr:uid="{85275A11-ED58-45B7-8CF7-36C8864B31A9}"/>
    <cellStyle name="Note 13 2 2 3" xfId="4904" xr:uid="{31114D0A-F577-4F4F-887D-38FCA121231A}"/>
    <cellStyle name="Note 13 2 3" xfId="3562" xr:uid="{6B7EC394-05B1-4CF9-BB00-1B2249B65C05}"/>
    <cellStyle name="Note 13 2 4" xfId="3718" xr:uid="{6E07A05C-E655-4DA1-B9DE-51AB15309B02}"/>
    <cellStyle name="Note 13 2 5" xfId="4903" xr:uid="{18B11FC7-DFBE-4AAC-9E21-92A1660F5842}"/>
    <cellStyle name="Note 13 2 6" xfId="4695" xr:uid="{B83B6F93-7CB4-4763-A17C-6D18CEBE690B}"/>
    <cellStyle name="Note 13 2 7" xfId="4424" xr:uid="{44B15922-124E-4BDE-91E7-D399DB60F1C8}"/>
    <cellStyle name="Note 13 2 8" xfId="5246" xr:uid="{603D7F9A-9DE8-4113-A451-7DE76B1CDFC5}"/>
    <cellStyle name="Note 13 3" xfId="2110" xr:uid="{00000000-0005-0000-0000-00003F080000}"/>
    <cellStyle name="Note 13 3 2" xfId="4208" xr:uid="{E9E8115D-AB8A-4E55-898A-10BCD331385B}"/>
    <cellStyle name="Note 13 3 3" xfId="4905" xr:uid="{72D980EF-6F41-4AAD-ABC2-DF5A86CB9036}"/>
    <cellStyle name="Note 13 4" xfId="3563" xr:uid="{DEAB9482-F2A6-4667-98AD-D865AC7A7C4A}"/>
    <cellStyle name="Note 13 5" xfId="3691" xr:uid="{79DC5C88-2516-41B6-8BAF-E481DA7D299B}"/>
    <cellStyle name="Note 13 6" xfId="4902" xr:uid="{90C46248-7FE0-40DC-B5F8-1C4F16890558}"/>
    <cellStyle name="Note 13 7" xfId="4694" xr:uid="{ED0B6414-F580-43D6-BDF1-12E068162E0A}"/>
    <cellStyle name="Note 13 8" xfId="5252" xr:uid="{BE0282BB-6B61-4968-ADB0-40D9ECA826EF}"/>
    <cellStyle name="Note 13 9" xfId="4680" xr:uid="{99C4B3EB-83BE-4F1A-8435-559F2A1B804A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2 2 2" xfId="4209" xr:uid="{8CA86956-B3D3-441B-A6CD-75DEA43B7476}"/>
    <cellStyle name="Note 14 2 2 3" xfId="4908" xr:uid="{E3656765-5029-4661-B401-BB4D446F12F4}"/>
    <cellStyle name="Note 14 2 3" xfId="3560" xr:uid="{E9D19252-62D7-4A88-9759-D4CB01E33F55}"/>
    <cellStyle name="Note 14 2 4" xfId="3693" xr:uid="{913FE86A-0461-403F-85F3-61759EF0D4FA}"/>
    <cellStyle name="Note 14 2 5" xfId="4907" xr:uid="{3CA8B170-09B5-42AD-933E-61BC9AB045E4}"/>
    <cellStyle name="Note 14 2 6" xfId="4697" xr:uid="{0E113C1C-B065-4DE9-8327-486496CE7B5E}"/>
    <cellStyle name="Note 14 2 7" xfId="4451" xr:uid="{286B88F7-E53C-41AA-A13C-DD046A79B0CE}"/>
    <cellStyle name="Note 14 2 8" xfId="4682" xr:uid="{EEF38724-4E74-4726-9D53-624A7ADB86C7}"/>
    <cellStyle name="Note 14 3" xfId="2115" xr:uid="{00000000-0005-0000-0000-000044080000}"/>
    <cellStyle name="Note 14 3 2" xfId="4210" xr:uid="{3E257BB3-1D59-4451-98DB-54286E3A95EC}"/>
    <cellStyle name="Note 14 3 3" xfId="4909" xr:uid="{D952D7D5-E523-4163-9219-2F161363D5E2}"/>
    <cellStyle name="Note 14 4" xfId="3561" xr:uid="{94C40CC5-C516-4102-B3F6-0B528B912C45}"/>
    <cellStyle name="Note 14 5" xfId="3692" xr:uid="{644D3D78-77FE-45D3-B1B2-EFB80893F6A0}"/>
    <cellStyle name="Note 14 6" xfId="4906" xr:uid="{E586E8DE-20D5-459F-9B8B-88C07DEDEF54}"/>
    <cellStyle name="Note 14 7" xfId="4696" xr:uid="{C54F3057-359F-4B65-BDF9-162749BF3DF6}"/>
    <cellStyle name="Note 14 8" xfId="4402" xr:uid="{38DE50C8-46FC-46E8-B538-C30ED88F9628}"/>
    <cellStyle name="Note 14 9" xfId="4681" xr:uid="{B9830783-6CFD-4D87-B07C-5E5B39464B9F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2 2 2" xfId="4211" xr:uid="{8FB8822F-881A-45C9-80B5-B608C0833426}"/>
    <cellStyle name="Note 15 2 2 3" xfId="4912" xr:uid="{FF3D5AA2-CFC5-4E30-A362-C80E541FB799}"/>
    <cellStyle name="Note 15 2 3" xfId="3401" xr:uid="{447E2A41-6D55-47E4-AC0F-15081734DEB9}"/>
    <cellStyle name="Note 15 2 4" xfId="3695" xr:uid="{2E1C3EAF-DB06-455B-908F-9DD84D3675CB}"/>
    <cellStyle name="Note 15 2 5" xfId="4911" xr:uid="{507921D2-6056-4CED-8939-8938B68AE908}"/>
    <cellStyle name="Note 15 2 6" xfId="4699" xr:uid="{8D75505C-09C9-4204-8397-1AAE0BB2BFED}"/>
    <cellStyle name="Note 15 2 7" xfId="4449" xr:uid="{E74B68F4-C32E-4C22-8A48-26799876A911}"/>
    <cellStyle name="Note 15 2 8" xfId="4684" xr:uid="{0B7D7AE1-2647-4EF0-9494-CD624851E9B4}"/>
    <cellStyle name="Note 15 3" xfId="2120" xr:uid="{00000000-0005-0000-0000-000049080000}"/>
    <cellStyle name="Note 15 3 2" xfId="4212" xr:uid="{5558113D-A2A5-47E7-A070-7F009B62CE88}"/>
    <cellStyle name="Note 15 3 3" xfId="4913" xr:uid="{D95883CA-955C-430A-B34A-CE15EC38E464}"/>
    <cellStyle name="Note 15 4" xfId="3559" xr:uid="{4F2BF2D7-D209-4E6A-8177-198508ED28F3}"/>
    <cellStyle name="Note 15 5" xfId="3694" xr:uid="{7A902CF9-2214-4517-BAED-BA31A4621FDA}"/>
    <cellStyle name="Note 15 6" xfId="4910" xr:uid="{995EBADB-6230-42E2-ABED-82E989FF4387}"/>
    <cellStyle name="Note 15 7" xfId="4698" xr:uid="{4507750C-5A91-4130-9317-93ECCF33B0DE}"/>
    <cellStyle name="Note 15 8" xfId="4450" xr:uid="{1529D3C0-C7E1-40B1-970D-1A4EFAA3A65C}"/>
    <cellStyle name="Note 15 9" xfId="4683" xr:uid="{45635478-1343-45A3-8AC3-3E4C5B9EEBF3}"/>
    <cellStyle name="Note 15_TRAFO" xfId="2121" xr:uid="{00000000-0005-0000-0000-00004A080000}"/>
    <cellStyle name="Note 16" xfId="2122" xr:uid="{00000000-0005-0000-0000-00004B080000}"/>
    <cellStyle name="Note 16 10" xfId="4685" xr:uid="{9D12A2F6-88F4-4CF7-8B5B-307C3A963479}"/>
    <cellStyle name="Note 16 2" xfId="2123" xr:uid="{00000000-0005-0000-0000-00004C080000}"/>
    <cellStyle name="Note 16 2 2" xfId="2124" xr:uid="{00000000-0005-0000-0000-00004D080000}"/>
    <cellStyle name="Note 16 2 2 2" xfId="4213" xr:uid="{ACDE1A2F-6CED-4407-ABD4-708BAD0C2788}"/>
    <cellStyle name="Note 16 2 2 3" xfId="4916" xr:uid="{C841CB83-27D0-46A7-BE99-69A93FAE4D5A}"/>
    <cellStyle name="Note 16 2 3" xfId="3557" xr:uid="{00555360-C7B7-4F2B-8FDB-216071916004}"/>
    <cellStyle name="Note 16 2 4" xfId="3697" xr:uid="{1089D358-C93D-4D17-8D7B-1B44BB8C5277}"/>
    <cellStyle name="Note 16 2 5" xfId="4915" xr:uid="{462C2022-BD6E-40A4-A860-B7800885BFD2}"/>
    <cellStyle name="Note 16 2 6" xfId="5260" xr:uid="{7C109CDC-4CB0-4CDF-85C9-A39A21B53DD8}"/>
    <cellStyle name="Note 16 2 7" xfId="4447" xr:uid="{840721F9-747E-4086-98CD-64BFFF55A67B}"/>
    <cellStyle name="Note 16 2 8" xfId="4686" xr:uid="{594601A6-8DB4-4F89-AADF-3B6EA8A82D17}"/>
    <cellStyle name="Note 16 3" xfId="2125" xr:uid="{00000000-0005-0000-0000-00004E080000}"/>
    <cellStyle name="Note 16 3 2" xfId="4214" xr:uid="{F2ADE3C5-F46A-4DA1-82F8-BF93C4ACAEB9}"/>
    <cellStyle name="Note 16 3 3" xfId="4917" xr:uid="{8CF9B086-4EE3-43E5-AAEC-638B87B58535}"/>
    <cellStyle name="Note 16 4" xfId="3291" xr:uid="{635301BC-F383-4E63-BF06-A50CA37FCD63}"/>
    <cellStyle name="Note 16 5" xfId="3558" xr:uid="{C5834A73-E95D-4D86-A1C1-C6ADB68018D3}"/>
    <cellStyle name="Note 16 6" xfId="3696" xr:uid="{F4D5F38B-9CB5-436C-B8D5-B54507AA0FC4}"/>
    <cellStyle name="Note 16 7" xfId="4914" xr:uid="{326CD673-D425-4715-A972-F38923ADC2B4}"/>
    <cellStyle name="Note 16 8" xfId="4769" xr:uid="{6FAFD57A-033B-4F37-8F1B-CA4FE4827E63}"/>
    <cellStyle name="Note 16 9" xfId="4448" xr:uid="{88DBBF7D-D889-4E9B-A6C6-AD5EE60C97F4}"/>
    <cellStyle name="Note 16_TRAFO" xfId="2126" xr:uid="{00000000-0005-0000-0000-00004F080000}"/>
    <cellStyle name="Note 17" xfId="2127" xr:uid="{00000000-0005-0000-0000-000050080000}"/>
    <cellStyle name="Note 17 10" xfId="4687" xr:uid="{A31725EE-1F93-44EA-8A61-A440AF923FA6}"/>
    <cellStyle name="Note 17 2" xfId="2128" xr:uid="{00000000-0005-0000-0000-000051080000}"/>
    <cellStyle name="Note 17 2 2" xfId="2129" xr:uid="{00000000-0005-0000-0000-000052080000}"/>
    <cellStyle name="Note 17 2 2 2" xfId="4215" xr:uid="{89558BD1-BDB7-4174-A2F5-73EF2F0CEECD}"/>
    <cellStyle name="Note 17 2 2 3" xfId="4920" xr:uid="{1D9B2922-ADFA-4BE0-B529-C6B7E965F95E}"/>
    <cellStyle name="Note 17 2 3" xfId="3555" xr:uid="{45B1441D-AE6D-46C5-AEC2-85594A12D1EB}"/>
    <cellStyle name="Note 17 2 4" xfId="3699" xr:uid="{26C49427-3E30-4F16-8A5E-92413AC99FBD}"/>
    <cellStyle name="Note 17 2 5" xfId="4919" xr:uid="{AB22928B-C742-46A0-98C9-54BDADBD1912}"/>
    <cellStyle name="Note 17 2 6" xfId="4701" xr:uid="{51DAEF38-6256-4964-9773-161C5E34A500}"/>
    <cellStyle name="Note 17 2 7" xfId="4445" xr:uid="{A2BE208E-AD59-4C82-9EDC-9D82C34D0495}"/>
    <cellStyle name="Note 17 2 8" xfId="4688" xr:uid="{11DC4BF8-BC78-4C60-A9EF-C9DCB4531D7D}"/>
    <cellStyle name="Note 17 3" xfId="2130" xr:uid="{00000000-0005-0000-0000-000053080000}"/>
    <cellStyle name="Note 17 3 2" xfId="4216" xr:uid="{8A9752AD-F527-462C-84EF-40B9E0AFA12D}"/>
    <cellStyle name="Note 17 3 3" xfId="4921" xr:uid="{AC27A747-8AFD-450E-853C-47A1B13D41EE}"/>
    <cellStyle name="Note 17 4" xfId="3292" xr:uid="{FC7A31D4-D0D5-4DC0-9A7C-2D437D486A01}"/>
    <cellStyle name="Note 17 5" xfId="3556" xr:uid="{BEAD261E-C2B7-4164-BCD9-98FE5A0C8B22}"/>
    <cellStyle name="Note 17 6" xfId="3698" xr:uid="{6AC9560E-8768-4D0F-8221-9AC876206E6F}"/>
    <cellStyle name="Note 17 7" xfId="4918" xr:uid="{B199CC63-99A7-4C5D-B51E-B684AD475FC0}"/>
    <cellStyle name="Note 17 8" xfId="4700" xr:uid="{4253A6DF-48E6-455F-B2C7-851EABC1698F}"/>
    <cellStyle name="Note 17 9" xfId="4446" xr:uid="{B4B21D6D-7EA3-4B63-AE3C-0A88C85313DE}"/>
    <cellStyle name="Note 17_TRAFO" xfId="2131" xr:uid="{00000000-0005-0000-0000-000054080000}"/>
    <cellStyle name="Note 18" xfId="2132" xr:uid="{00000000-0005-0000-0000-000055080000}"/>
    <cellStyle name="Note 18 10" xfId="5312" xr:uid="{E0830DDC-C6C1-4A28-996B-9920569DEBF1}"/>
    <cellStyle name="Note 18 2" xfId="2133" xr:uid="{00000000-0005-0000-0000-000056080000}"/>
    <cellStyle name="Note 18 2 2" xfId="2134" xr:uid="{00000000-0005-0000-0000-000057080000}"/>
    <cellStyle name="Note 18 2 2 2" xfId="4217" xr:uid="{3F6CB2EF-7B5D-4D7E-863B-71638D829436}"/>
    <cellStyle name="Note 18 2 2 3" xfId="4924" xr:uid="{5A3F769E-C7E9-4390-B122-FAA9329D779F}"/>
    <cellStyle name="Note 18 2 3" xfId="3553" xr:uid="{F03978FA-E04F-4277-95E6-FAD1D49926EA}"/>
    <cellStyle name="Note 18 2 4" xfId="3701" xr:uid="{3DEB7904-A9E8-4143-A7CB-224D7C13D7B7}"/>
    <cellStyle name="Note 18 2 5" xfId="4923" xr:uid="{720459B0-4FFA-4ADE-BD6B-04932FB7AC82}"/>
    <cellStyle name="Note 18 2 6" xfId="4703" xr:uid="{8C82DEF5-E01C-4702-B095-0ECA020003BA}"/>
    <cellStyle name="Note 18 2 7" xfId="4443" xr:uid="{B2053773-304E-48E1-AEF8-6119D6184389}"/>
    <cellStyle name="Note 18 2 8" xfId="4866" xr:uid="{37166E83-75CE-400E-BA1E-7F9A8F77CF16}"/>
    <cellStyle name="Note 18 3" xfId="2135" xr:uid="{00000000-0005-0000-0000-000058080000}"/>
    <cellStyle name="Note 18 3 2" xfId="4218" xr:uid="{90B64A7F-2EE5-46FD-8C3C-7824034AA583}"/>
    <cellStyle name="Note 18 3 3" xfId="4925" xr:uid="{2EB3A19A-99CA-4A66-8DB5-5EF3067C55E7}"/>
    <cellStyle name="Note 18 4" xfId="3293" xr:uid="{D50CF4AC-B985-4C69-81E1-3BDA35AF95F0}"/>
    <cellStyle name="Note 18 5" xfId="3554" xr:uid="{D9534C0E-227A-4657-B1E1-8081BC9433AF}"/>
    <cellStyle name="Note 18 6" xfId="3700" xr:uid="{08B3C1C7-05C9-4582-8C4D-4603668DC15E}"/>
    <cellStyle name="Note 18 7" xfId="4922" xr:uid="{C01FD08A-AE24-45D1-BB03-1D438BE527D3}"/>
    <cellStyle name="Note 18 8" xfId="4702" xr:uid="{072FA7D0-3D7D-4CBB-95D3-66A12772C690}"/>
    <cellStyle name="Note 18 9" xfId="4444" xr:uid="{6FEF7BD3-A160-4E84-840A-4ADBA3036DEC}"/>
    <cellStyle name="Note 18_TRAFO" xfId="2136" xr:uid="{00000000-0005-0000-0000-000059080000}"/>
    <cellStyle name="Note 19" xfId="2137" xr:uid="{00000000-0005-0000-0000-00005A080000}"/>
    <cellStyle name="Note 19 10" xfId="4867" xr:uid="{BF66708D-ADC5-4716-9A1D-8E81E237B626}"/>
    <cellStyle name="Note 19 2" xfId="2138" xr:uid="{00000000-0005-0000-0000-00005B080000}"/>
    <cellStyle name="Note 19 2 2" xfId="2139" xr:uid="{00000000-0005-0000-0000-00005C080000}"/>
    <cellStyle name="Note 19 2 2 2" xfId="4219" xr:uid="{DF03114D-6086-4599-A4D0-1A1283C1D80F}"/>
    <cellStyle name="Note 19 2 2 3" xfId="4928" xr:uid="{D61CE28D-8A61-4B99-9E6E-67795E7531A9}"/>
    <cellStyle name="Note 19 2 3" xfId="3551" xr:uid="{C96B48D4-B188-4884-96F9-E2D0CACA5517}"/>
    <cellStyle name="Note 19 2 4" xfId="3719" xr:uid="{E75B1DB0-0CA9-4661-A19A-010B48AA39CC}"/>
    <cellStyle name="Note 19 2 5" xfId="4927" xr:uid="{95F340BC-4F70-4C4F-AA5D-1A6B426B6B0A}"/>
    <cellStyle name="Note 19 2 6" xfId="4705" xr:uid="{8CE061EF-5B11-480F-9121-2987D9C83816}"/>
    <cellStyle name="Note 19 2 7" xfId="4423" xr:uid="{430001E3-982E-4984-8975-CF17B6E3872B}"/>
    <cellStyle name="Note 19 2 8" xfId="5247" xr:uid="{3634A1FF-892C-4FDD-84CF-4ED324FB280F}"/>
    <cellStyle name="Note 19 3" xfId="2140" xr:uid="{00000000-0005-0000-0000-00005D080000}"/>
    <cellStyle name="Note 19 3 2" xfId="4220" xr:uid="{54453589-ACBD-4C08-A31D-75F0330236F6}"/>
    <cellStyle name="Note 19 3 3" xfId="4929" xr:uid="{421836EF-0E32-48D2-964E-6A47EAD604FE}"/>
    <cellStyle name="Note 19 4" xfId="3294" xr:uid="{1F04B7CF-6F4D-4E5C-B9E3-2932436C5F49}"/>
    <cellStyle name="Note 19 5" xfId="3552" xr:uid="{7599710E-99C9-4DFB-AF61-153A8930D4A0}"/>
    <cellStyle name="Note 19 6" xfId="3702" xr:uid="{02794AEE-49EA-400A-9247-3B3040EE11D9}"/>
    <cellStyle name="Note 19 7" xfId="4926" xr:uid="{F7B71524-CFB0-4367-9EB6-23D015C0C90B}"/>
    <cellStyle name="Note 19 8" xfId="4704" xr:uid="{E7A303A9-D520-45FB-ADB9-17C804BBB5A4}"/>
    <cellStyle name="Note 19 9" xfId="4442" xr:uid="{E238F610-312F-40D3-8740-64D4E0657036}"/>
    <cellStyle name="Note 19_TRAFO" xfId="2141" xr:uid="{00000000-0005-0000-0000-00005E080000}"/>
    <cellStyle name="Note 2" xfId="2142" xr:uid="{00000000-0005-0000-0000-00005F080000}"/>
    <cellStyle name="Note 2 10" xfId="4868" xr:uid="{CFDFE9F3-B793-4E23-87D3-256983A337F0}"/>
    <cellStyle name="Note 2 2" xfId="2143" xr:uid="{00000000-0005-0000-0000-000060080000}"/>
    <cellStyle name="Note 2 2 2" xfId="2144" xr:uid="{00000000-0005-0000-0000-000061080000}"/>
    <cellStyle name="Note 2 2 2 2" xfId="4221" xr:uid="{B6E695B6-C2AF-4879-BDA7-CE9C580E7A80}"/>
    <cellStyle name="Note 2 2 2 3" xfId="4932" xr:uid="{2FE6470E-8980-47F8-A22C-4166B3B7BABD}"/>
    <cellStyle name="Note 2 2 3" xfId="3549" xr:uid="{4C5C129E-6515-4E3E-BA25-EE6FC155D27F}"/>
    <cellStyle name="Note 2 2 4" xfId="3704" xr:uid="{622DD6A0-44B6-43A0-AE22-841D7BB90D71}"/>
    <cellStyle name="Note 2 2 5" xfId="4931" xr:uid="{24A55E87-9C9B-47CD-B85F-76A870BD443C}"/>
    <cellStyle name="Note 2 2 6" xfId="4707" xr:uid="{FAF07753-2809-4797-9393-5D2FE6189931}"/>
    <cellStyle name="Note 2 2 7" xfId="4401" xr:uid="{23C7A393-1712-44AC-889D-91E39D5864B5}"/>
    <cellStyle name="Note 2 2 8" xfId="5273" xr:uid="{5B4E76D5-78F4-46D4-B0C0-1DED3DD53E1B}"/>
    <cellStyle name="Note 2 3" xfId="2145" xr:uid="{00000000-0005-0000-0000-000062080000}"/>
    <cellStyle name="Note 2 3 2" xfId="2146" xr:uid="{00000000-0005-0000-0000-000063080000}"/>
    <cellStyle name="Note 2 3 2 2" xfId="4222" xr:uid="{029BC99F-985A-4492-9E08-E6CE1194F0C8}"/>
    <cellStyle name="Note 2 3 2 3" xfId="4934" xr:uid="{6E9D0E46-4617-4BF6-A3F5-7B6F76B9D305}"/>
    <cellStyle name="Note 2 3 3" xfId="3548" xr:uid="{8B3106CF-C714-414A-921D-022027D197E0}"/>
    <cellStyle name="Note 2 3 4" xfId="3705" xr:uid="{E4917F34-FFD0-47DE-BFE0-7FCD8BBE59C2}"/>
    <cellStyle name="Note 2 3 5" xfId="4933" xr:uid="{A2BC3914-459E-4307-983E-D319ED9945EB}"/>
    <cellStyle name="Note 2 3 6" xfId="4708" xr:uid="{18E03CFD-B095-471B-902A-FAEE4E69FDA3}"/>
    <cellStyle name="Note 2 3 7" xfId="4440" xr:uid="{742B56AD-8518-473B-A6F9-066AC0657E48}"/>
    <cellStyle name="Note 2 3 8" xfId="4869" xr:uid="{D0C2CAAD-D035-492B-B1FE-57B8B5E28F60}"/>
    <cellStyle name="Note 2 4" xfId="2147" xr:uid="{00000000-0005-0000-0000-000064080000}"/>
    <cellStyle name="Note 2 4 2" xfId="4223" xr:uid="{CF993074-28D4-4EFA-8B29-D8B4566879E8}"/>
    <cellStyle name="Note 2 4 3" xfId="4935" xr:uid="{C7D68B25-3E73-4A82-8915-CD9DAAC8403C}"/>
    <cellStyle name="Note 2 5" xfId="3550" xr:uid="{6CB81A76-ED24-4ED7-AF59-789FF31C7B8C}"/>
    <cellStyle name="Note 2 6" xfId="3703" xr:uid="{BE8C92E8-DF4D-4D27-9C15-4DB8A578E71D}"/>
    <cellStyle name="Note 2 7" xfId="4930" xr:uid="{453C0B62-C338-4584-B39C-509A038EC5C1}"/>
    <cellStyle name="Note 2 8" xfId="4706" xr:uid="{40D47629-798E-425A-BDA5-DE3285FCE263}"/>
    <cellStyle name="Note 2 9" xfId="4441" xr:uid="{D9AA1752-314E-42A9-9A22-489A5D904206}"/>
    <cellStyle name="Note 2_TRAFO" xfId="2148" xr:uid="{00000000-0005-0000-0000-000065080000}"/>
    <cellStyle name="Note 20" xfId="2149" xr:uid="{00000000-0005-0000-0000-000066080000}"/>
    <cellStyle name="Note 20 10" xfId="4870" xr:uid="{B52EC30E-6DAA-4730-BC24-FADCB5EF31F2}"/>
    <cellStyle name="Note 20 2" xfId="2150" xr:uid="{00000000-0005-0000-0000-000067080000}"/>
    <cellStyle name="Note 20 2 2" xfId="2151" xr:uid="{00000000-0005-0000-0000-000068080000}"/>
    <cellStyle name="Note 20 2 2 2" xfId="4224" xr:uid="{CD581C1F-4BBB-4B49-9CD7-74F79B5FDFF2}"/>
    <cellStyle name="Note 20 2 2 3" xfId="4938" xr:uid="{976D9CAE-845B-4E7B-9B67-AA9CCDEAC2F4}"/>
    <cellStyle name="Note 20 2 3" xfId="3547" xr:uid="{930B3C45-3A81-41A1-B8A5-73EEBA6EC07F}"/>
    <cellStyle name="Note 20 2 4" xfId="3721" xr:uid="{70C3C946-639A-4258-9087-BA63F1E17274}"/>
    <cellStyle name="Note 20 2 5" xfId="4937" xr:uid="{3DF0DE97-7EFD-4945-B400-02BEF0CA4F42}"/>
    <cellStyle name="Note 20 2 6" xfId="4710" xr:uid="{A2FBE014-66C6-4138-A03F-CC403C1F262D}"/>
    <cellStyle name="Note 20 2 7" xfId="4438" xr:uid="{81E7AABC-727A-41E0-8E25-ABE84BBD815B}"/>
    <cellStyle name="Note 20 2 8" xfId="4871" xr:uid="{A274CADA-405E-4E9B-896B-E160194B66A3}"/>
    <cellStyle name="Note 20 3" xfId="2152" xr:uid="{00000000-0005-0000-0000-000069080000}"/>
    <cellStyle name="Note 20 3 2" xfId="4225" xr:uid="{55A64992-24DB-4154-8716-DCA37E939110}"/>
    <cellStyle name="Note 20 3 3" xfId="4939" xr:uid="{4BCE84B7-B01F-4CDE-B7AE-03FDA1CC599F}"/>
    <cellStyle name="Note 20 4" xfId="3295" xr:uid="{5C632049-1586-4B5A-9123-1A05AFD9A020}"/>
    <cellStyle name="Note 20 5" xfId="3400" xr:uid="{A7F42A36-404A-455C-85DC-750F9CE5B55A}"/>
    <cellStyle name="Note 20 6" xfId="3706" xr:uid="{70517FA5-B868-4A0C-9931-F94684B800A7}"/>
    <cellStyle name="Note 20 7" xfId="4936" xr:uid="{BF20C038-E153-49EF-B45C-6B8A044056B1}"/>
    <cellStyle name="Note 20 8" xfId="4709" xr:uid="{4FCDA1D3-F2B8-46BC-9A1A-5B6D9D939FE0}"/>
    <cellStyle name="Note 20 9" xfId="4439" xr:uid="{DB61C458-B800-41E0-A60D-4FA12CDA9767}"/>
    <cellStyle name="Note 20_TRAFO" xfId="2153" xr:uid="{00000000-0005-0000-0000-00006A080000}"/>
    <cellStyle name="Note 21" xfId="2154" xr:uid="{00000000-0005-0000-0000-00006B080000}"/>
    <cellStyle name="Note 21 10" xfId="4873" xr:uid="{B06CF7BE-0388-4C74-8334-C30930559BF5}"/>
    <cellStyle name="Note 21 2" xfId="2155" xr:uid="{00000000-0005-0000-0000-00006C080000}"/>
    <cellStyle name="Note 21 2 2" xfId="2156" xr:uid="{00000000-0005-0000-0000-00006D080000}"/>
    <cellStyle name="Note 21 2 2 2" xfId="4226" xr:uid="{69422AA3-4836-4008-A984-0AC8AA73B7A7}"/>
    <cellStyle name="Note 21 2 2 3" xfId="4942" xr:uid="{178AAF11-0DE1-4303-B0B6-D44D479B10BC}"/>
    <cellStyle name="Note 21 2 3" xfId="3545" xr:uid="{8D750221-DD71-476A-8DCA-C80DBE0AB000}"/>
    <cellStyle name="Note 21 2 4" xfId="3708" xr:uid="{28794C6B-8DA4-4A24-A3B9-8784156A8684}"/>
    <cellStyle name="Note 21 2 5" xfId="4941" xr:uid="{F36C8A72-8822-4E70-8E82-AF25DA4E4C21}"/>
    <cellStyle name="Note 21 2 6" xfId="4770" xr:uid="{5EDD2D9F-DECE-4E39-8B28-644A77FE3998}"/>
    <cellStyle name="Note 21 2 7" xfId="4436" xr:uid="{1C809F52-8924-4644-9FE4-039E25940F25}"/>
    <cellStyle name="Note 21 2 8" xfId="4874" xr:uid="{3719D9D8-E858-4B44-8222-D027D58AF4EC}"/>
    <cellStyle name="Note 21 3" xfId="2157" xr:uid="{00000000-0005-0000-0000-00006E080000}"/>
    <cellStyle name="Note 21 3 2" xfId="4227" xr:uid="{1695CEED-7A67-4CBD-8172-F3416C52D9E4}"/>
    <cellStyle name="Note 21 3 3" xfId="4943" xr:uid="{46277361-8328-4B22-96FA-5F7FAC234ED8}"/>
    <cellStyle name="Note 21 4" xfId="3296" xr:uid="{E3B5CF06-C930-4B74-A8B7-984186458630}"/>
    <cellStyle name="Note 21 5" xfId="3546" xr:uid="{34C64376-2CBF-42FD-8887-D3BA6FA22AA9}"/>
    <cellStyle name="Note 21 6" xfId="3707" xr:uid="{86041CA0-5C1B-4794-B8CE-44801FF358A8}"/>
    <cellStyle name="Note 21 7" xfId="4940" xr:uid="{802EC08B-FCC3-475C-B533-809425E4ACDF}"/>
    <cellStyle name="Note 21 8" xfId="5261" xr:uid="{8D8E9272-1221-4B21-B9E5-F9C533EA7E50}"/>
    <cellStyle name="Note 21 9" xfId="4437" xr:uid="{1FC2328C-B7D5-4BFE-A9DB-A17CB98B0FD1}"/>
    <cellStyle name="Note 21_TRAFO" xfId="2158" xr:uid="{00000000-0005-0000-0000-00006F080000}"/>
    <cellStyle name="Note 22" xfId="2159" xr:uid="{00000000-0005-0000-0000-000070080000}"/>
    <cellStyle name="Note 22 10" xfId="4875" xr:uid="{8A90467C-6827-4416-A35E-AD615E5E64C8}"/>
    <cellStyle name="Note 22 2" xfId="2160" xr:uid="{00000000-0005-0000-0000-000071080000}"/>
    <cellStyle name="Note 22 2 2" xfId="2161" xr:uid="{00000000-0005-0000-0000-000072080000}"/>
    <cellStyle name="Note 22 2 2 2" xfId="4228" xr:uid="{F90CBAED-1348-4B8B-A3CC-44D6ADFC5528}"/>
    <cellStyle name="Note 22 2 2 3" xfId="4946" xr:uid="{4401939D-0E80-49F2-A0DE-844FB3308A64}"/>
    <cellStyle name="Note 22 2 3" xfId="3543" xr:uid="{F4122DED-C15E-433F-8235-0605043DA0A5}"/>
    <cellStyle name="Note 22 2 4" xfId="3710" xr:uid="{C03BD515-6290-4DE6-A29F-B927056F3845}"/>
    <cellStyle name="Note 22 2 5" xfId="4945" xr:uid="{65951295-E5A5-4E5F-AE1D-17972DDB7D01}"/>
    <cellStyle name="Note 22 2 6" xfId="4712" xr:uid="{8BF9C1CE-3E3F-4BD4-BBAD-6AB4E8A49AB0}"/>
    <cellStyle name="Note 22 2 7" xfId="4434" xr:uid="{8042F92D-891A-4FFA-A78B-E8763DFCE81E}"/>
    <cellStyle name="Note 22 2 8" xfId="4876" xr:uid="{9238D71C-8932-4703-AEE0-DDCF857DBD94}"/>
    <cellStyle name="Note 22 3" xfId="2162" xr:uid="{00000000-0005-0000-0000-000073080000}"/>
    <cellStyle name="Note 22 3 2" xfId="4229" xr:uid="{586A5625-5431-4667-A4E8-AE0306045E73}"/>
    <cellStyle name="Note 22 3 3" xfId="4947" xr:uid="{BDC14418-AD5D-4BF6-93D8-6476C1BB06C8}"/>
    <cellStyle name="Note 22 4" xfId="3297" xr:uid="{B289E0C4-5219-4328-AC08-6E5162768C21}"/>
    <cellStyle name="Note 22 5" xfId="3544" xr:uid="{4B76D9B0-3DC5-4992-83C3-677033929DA2}"/>
    <cellStyle name="Note 22 6" xfId="3709" xr:uid="{BBC69C0B-8B8B-48D3-895C-B0F79A6F866D}"/>
    <cellStyle name="Note 22 7" xfId="4944" xr:uid="{9C24627B-CE9C-4D17-B59D-B68542A25CCD}"/>
    <cellStyle name="Note 22 8" xfId="4711" xr:uid="{98EF09F9-D8E3-40AC-B4BD-6D071015D3D1}"/>
    <cellStyle name="Note 22 9" xfId="4435" xr:uid="{9B2DD884-E55A-441C-88C7-FDF9FAE6A3E5}"/>
    <cellStyle name="Note 22_TRAFO" xfId="2163" xr:uid="{00000000-0005-0000-0000-000074080000}"/>
    <cellStyle name="Note 23" xfId="2164" xr:uid="{00000000-0005-0000-0000-000075080000}"/>
    <cellStyle name="Note 23 10" xfId="4877" xr:uid="{79D190A3-BDA7-42A3-8D79-9B5A419E4E5E}"/>
    <cellStyle name="Note 23 2" xfId="2165" xr:uid="{00000000-0005-0000-0000-000076080000}"/>
    <cellStyle name="Note 23 2 2" xfId="2166" xr:uid="{00000000-0005-0000-0000-000077080000}"/>
    <cellStyle name="Note 23 2 2 2" xfId="4230" xr:uid="{02DBDC00-ECA1-45DC-B6D0-4474ED4F4EDA}"/>
    <cellStyle name="Note 23 2 2 3" xfId="4950" xr:uid="{4400F903-C00D-4384-8ABD-B4C883D8EDAD}"/>
    <cellStyle name="Note 23 2 3" xfId="3541" xr:uid="{C07071DF-20A7-4DAC-BAC2-D5F383FE4C26}"/>
    <cellStyle name="Note 23 2 4" xfId="3712" xr:uid="{0BC56C7D-0C8B-4EE5-AEA3-EBD910803355}"/>
    <cellStyle name="Note 23 2 5" xfId="4949" xr:uid="{8182CF16-BD8E-415C-8639-3C5A6E46BDFC}"/>
    <cellStyle name="Note 23 2 6" xfId="4714" xr:uid="{B46BC1B5-EA05-4197-8A8D-6930977C36A0}"/>
    <cellStyle name="Note 23 2 7" xfId="4432" xr:uid="{6A817588-077C-45DC-8CF8-49C569E07146}"/>
    <cellStyle name="Note 23 2 8" xfId="4878" xr:uid="{E37AEAAB-DC25-41BE-8840-4A39A759CA22}"/>
    <cellStyle name="Note 23 3" xfId="2167" xr:uid="{00000000-0005-0000-0000-000078080000}"/>
    <cellStyle name="Note 23 3 2" xfId="4231" xr:uid="{433AF0D3-E22D-4AF4-8457-C5F08AD45A14}"/>
    <cellStyle name="Note 23 3 3" xfId="4951" xr:uid="{82CFA80C-3D12-4EAD-98EC-AF90982E6758}"/>
    <cellStyle name="Note 23 4" xfId="3298" xr:uid="{A022EFBD-0457-43FE-93A2-9680FCED381E}"/>
    <cellStyle name="Note 23 5" xfId="3542" xr:uid="{7B6864DC-671E-4FAF-8E9E-48C89B33F29A}"/>
    <cellStyle name="Note 23 6" xfId="3711" xr:uid="{0D59DE99-E807-439A-950F-CC0326DC00E9}"/>
    <cellStyle name="Note 23 7" xfId="4948" xr:uid="{C21B69B4-423C-458A-BF74-B5F3243373D4}"/>
    <cellStyle name="Note 23 8" xfId="4713" xr:uid="{1EE2630C-93C5-4BC7-8F18-7B8492D5788E}"/>
    <cellStyle name="Note 23 9" xfId="4433" xr:uid="{4D26EE24-743D-4272-8132-99A56BA3F17C}"/>
    <cellStyle name="Note 23_TRAFO" xfId="2168" xr:uid="{00000000-0005-0000-0000-000079080000}"/>
    <cellStyle name="Note 24" xfId="2169" xr:uid="{00000000-0005-0000-0000-00007A080000}"/>
    <cellStyle name="Note 24 10" xfId="5250" xr:uid="{E4A5C5D8-464B-42E3-BDC6-AE52667BB152}"/>
    <cellStyle name="Note 24 2" xfId="2170" xr:uid="{00000000-0005-0000-0000-00007B080000}"/>
    <cellStyle name="Note 24 2 2" xfId="2171" xr:uid="{00000000-0005-0000-0000-00007C080000}"/>
    <cellStyle name="Note 24 2 2 2" xfId="4232" xr:uid="{F4C4A2FA-BD06-4240-A642-E9D7D4FD70EF}"/>
    <cellStyle name="Note 24 2 2 3" xfId="4954" xr:uid="{95C5BA12-5CA6-4312-B7A4-1A61C64E39B6}"/>
    <cellStyle name="Note 24 2 3" xfId="3539" xr:uid="{751B2724-C6F2-4E10-A967-21E90778C690}"/>
    <cellStyle name="Note 24 2 4" xfId="3713" xr:uid="{54E7B742-676B-4F32-9572-1FAD2580515C}"/>
    <cellStyle name="Note 24 2 5" xfId="4953" xr:uid="{B690D221-E0CD-4633-829B-5CCFCDC624A5}"/>
    <cellStyle name="Note 24 2 6" xfId="4716" xr:uid="{53596D4E-3C68-4BE4-95A9-3438D82BB6E1}"/>
    <cellStyle name="Note 24 2 7" xfId="4431" xr:uid="{2071CA32-2B91-4C9D-81A2-93DED2F6E9C1}"/>
    <cellStyle name="Note 24 2 8" xfId="4879" xr:uid="{D306A4D7-14C5-41EA-B017-ABE4949F4DEB}"/>
    <cellStyle name="Note 24 3" xfId="2172" xr:uid="{00000000-0005-0000-0000-00007D080000}"/>
    <cellStyle name="Note 24 3 2" xfId="4233" xr:uid="{7E15C6FA-822D-46DD-85AC-5DDC59AEC434}"/>
    <cellStyle name="Note 24 3 3" xfId="4955" xr:uid="{DD10BFC0-D500-473D-9391-9CF01BE119A8}"/>
    <cellStyle name="Note 24 4" xfId="3299" xr:uid="{20B1DF31-EE27-4BF4-9C5F-CB505333A17B}"/>
    <cellStyle name="Note 24 5" xfId="3540" xr:uid="{E7299643-5DFC-4113-9546-DE8BD05775A3}"/>
    <cellStyle name="Note 24 6" xfId="3720" xr:uid="{AAF9CC7A-2B01-495F-89E8-0E8FAEC01987}"/>
    <cellStyle name="Note 24 7" xfId="4952" xr:uid="{9DB93701-F681-4A8D-884E-D502B743E905}"/>
    <cellStyle name="Note 24 8" xfId="4715" xr:uid="{AF7E67DA-052D-44C1-996B-E6196FCFB72A}"/>
    <cellStyle name="Note 24 9" xfId="4422" xr:uid="{BB816B49-0A22-4288-86B6-92ED28DAF99A}"/>
    <cellStyle name="Note 24_TRAFO" xfId="2173" xr:uid="{00000000-0005-0000-0000-00007E080000}"/>
    <cellStyle name="Note 25" xfId="2174" xr:uid="{00000000-0005-0000-0000-00007F080000}"/>
    <cellStyle name="Note 25 10" xfId="5494" xr:uid="{D40AA5A8-49E7-43F9-B836-A74463D456DF}"/>
    <cellStyle name="Note 25 2" xfId="2175" xr:uid="{00000000-0005-0000-0000-000080080000}"/>
    <cellStyle name="Note 25 2 2" xfId="2176" xr:uid="{00000000-0005-0000-0000-000081080000}"/>
    <cellStyle name="Note 25 2 2 2" xfId="4234" xr:uid="{78A40C08-9615-46B4-9133-DCA7284103F8}"/>
    <cellStyle name="Note 25 2 2 3" xfId="4958" xr:uid="{B015FCCB-D0E2-425E-A267-562C01B49324}"/>
    <cellStyle name="Note 25 2 3" xfId="3537" xr:uid="{B82FEACA-FACC-4EA2-AEA3-71925ED3E03E}"/>
    <cellStyle name="Note 25 2 4" xfId="3742" xr:uid="{2BD86FE1-1D57-4CDA-9D49-41D8E5087A3B}"/>
    <cellStyle name="Note 25 2 5" xfId="4957" xr:uid="{7A877753-F8F4-41DD-A737-0B469958EB1B}"/>
    <cellStyle name="Note 25 2 6" xfId="4718" xr:uid="{AE55EEAC-6398-4F24-8BF1-2A06753FD498}"/>
    <cellStyle name="Note 25 2 7" xfId="5326" xr:uid="{7B3BFBCB-C13F-4C0D-B91F-60AF2D7381E1}"/>
    <cellStyle name="Note 25 2 8" xfId="5495" xr:uid="{93701AD9-D76B-4CEB-A957-9112D6F48332}"/>
    <cellStyle name="Note 25 3" xfId="2177" xr:uid="{00000000-0005-0000-0000-000082080000}"/>
    <cellStyle name="Note 25 3 2" xfId="4235" xr:uid="{71FE6C71-2557-47A0-9A52-EAECC4684D96}"/>
    <cellStyle name="Note 25 3 3" xfId="4959" xr:uid="{85233F65-DDF7-47AE-81FC-3252EFE34F4D}"/>
    <cellStyle name="Note 25 4" xfId="3300" xr:uid="{7D5523E1-E51F-43FA-9C11-61AE1ECCD06A}"/>
    <cellStyle name="Note 25 5" xfId="3538" xr:uid="{43ACAC25-B730-4778-822A-276C61917C33}"/>
    <cellStyle name="Note 25 6" xfId="3741" xr:uid="{6433827F-FECA-4D0A-A429-A95B6BE4AEEE}"/>
    <cellStyle name="Note 25 7" xfId="4956" xr:uid="{CC17D45B-A8FD-44AF-BFB5-0EE987BA85D0}"/>
    <cellStyle name="Note 25 8" xfId="4717" xr:uid="{ECA77CD4-62BD-4746-AE0F-F8DBD3FA8E98}"/>
    <cellStyle name="Note 25 9" xfId="5325" xr:uid="{3EDDC068-7460-4247-A5A1-076E2F8787F1}"/>
    <cellStyle name="Note 25_TRAFO" xfId="2178" xr:uid="{00000000-0005-0000-0000-000083080000}"/>
    <cellStyle name="Note 26" xfId="2179" xr:uid="{00000000-0005-0000-0000-000084080000}"/>
    <cellStyle name="Note 26 10" xfId="5496" xr:uid="{CB48D082-E05A-4E7F-B4A9-9328F3D4B92C}"/>
    <cellStyle name="Note 26 2" xfId="2180" xr:uid="{00000000-0005-0000-0000-000085080000}"/>
    <cellStyle name="Note 26 2 2" xfId="2181" xr:uid="{00000000-0005-0000-0000-000086080000}"/>
    <cellStyle name="Note 26 2 2 2" xfId="4236" xr:uid="{96EE5525-90EB-4007-A651-B6A84C32E1FA}"/>
    <cellStyle name="Note 26 2 2 3" xfId="4962" xr:uid="{B900AFEE-D45E-410A-93E9-5E392C04FB9F}"/>
    <cellStyle name="Note 26 2 3" xfId="3536" xr:uid="{2D1E6C0F-D5B7-420F-AD46-77217C05859B}"/>
    <cellStyle name="Note 26 2 4" xfId="3744" xr:uid="{88E6EB8A-E2C4-4593-8399-44BC4BE46C4B}"/>
    <cellStyle name="Note 26 2 5" xfId="4961" xr:uid="{D4128162-3E8D-46BB-BE95-2E6C95374B8B}"/>
    <cellStyle name="Note 26 2 6" xfId="4719" xr:uid="{3256CF50-E261-4944-87E4-68A635576AB3}"/>
    <cellStyle name="Note 26 2 7" xfId="5328" xr:uid="{39C494AF-5A36-410B-9D5F-9B7B1851FF5B}"/>
    <cellStyle name="Note 26 2 8" xfId="5497" xr:uid="{B717B031-1902-46A6-B148-5143629FB588}"/>
    <cellStyle name="Note 26 3" xfId="2182" xr:uid="{00000000-0005-0000-0000-000087080000}"/>
    <cellStyle name="Note 26 3 2" xfId="4237" xr:uid="{BBA52B4C-FDD3-4088-B3BE-17870A775A60}"/>
    <cellStyle name="Note 26 3 3" xfId="4963" xr:uid="{1267E64C-90C6-485D-858C-8B8F543E3A8D}"/>
    <cellStyle name="Note 26 4" xfId="3301" xr:uid="{DF392157-20FB-4C10-AC87-00CA2B72942E}"/>
    <cellStyle name="Note 26 5" xfId="3399" xr:uid="{100A1DB2-73A1-4091-891B-9A32788EAA99}"/>
    <cellStyle name="Note 26 6" xfId="3743" xr:uid="{9474155C-7EC9-427E-A358-9BBE75DE882E}"/>
    <cellStyle name="Note 26 7" xfId="4960" xr:uid="{21261AB5-6539-4D00-84CB-228948DE5A70}"/>
    <cellStyle name="Note 26 8" xfId="4409" xr:uid="{D11906D6-607B-47E9-A6B1-0E427A5E1BDE}"/>
    <cellStyle name="Note 26 9" xfId="5327" xr:uid="{F62538F4-8BB0-4622-BB27-75F6333C5174}"/>
    <cellStyle name="Note 26_TRAFO" xfId="2183" xr:uid="{00000000-0005-0000-0000-000088080000}"/>
    <cellStyle name="Note 27" xfId="2184" xr:uid="{00000000-0005-0000-0000-000089080000}"/>
    <cellStyle name="Note 27 10" xfId="5498" xr:uid="{36790612-1B6E-4BC6-A949-8B53EDEEA9FC}"/>
    <cellStyle name="Note 27 2" xfId="2185" xr:uid="{00000000-0005-0000-0000-00008A080000}"/>
    <cellStyle name="Note 27 2 2" xfId="2186" xr:uid="{00000000-0005-0000-0000-00008B080000}"/>
    <cellStyle name="Note 27 2 2 2" xfId="4238" xr:uid="{20FF17FD-855B-4B2B-9DF5-CB0BAA8B7BB6}"/>
    <cellStyle name="Note 27 2 2 3" xfId="4966" xr:uid="{6784A3BD-7D34-41D3-AACB-DF505D93CD44}"/>
    <cellStyle name="Note 27 2 3" xfId="3534" xr:uid="{5AC444B5-8157-4CFA-814A-AB0DC5DF1653}"/>
    <cellStyle name="Note 27 2 4" xfId="3746" xr:uid="{D6A73D59-906B-4324-960C-C7FDBA7FFB59}"/>
    <cellStyle name="Note 27 2 5" xfId="4965" xr:uid="{CA9431B1-DC10-4028-A586-70D57002D288}"/>
    <cellStyle name="Note 27 2 6" xfId="4720" xr:uid="{841E1B43-FC85-41AC-902D-176C1710B044}"/>
    <cellStyle name="Note 27 2 7" xfId="5330" xr:uid="{37996B45-4633-428F-B978-7BF603B36223}"/>
    <cellStyle name="Note 27 2 8" xfId="5499" xr:uid="{694AFB9C-0361-4C25-A446-AA7128C31BE6}"/>
    <cellStyle name="Note 27 3" xfId="2187" xr:uid="{00000000-0005-0000-0000-00008C080000}"/>
    <cellStyle name="Note 27 3 2" xfId="4239" xr:uid="{CD793FF9-0369-4705-BE07-56B8AC4A50BF}"/>
    <cellStyle name="Note 27 3 3" xfId="4967" xr:uid="{7A3272FD-241C-4ECA-868C-B091FA955921}"/>
    <cellStyle name="Note 27 4" xfId="3302" xr:uid="{2DE4B2FC-83A0-42D7-94B8-94B0547F0684}"/>
    <cellStyle name="Note 27 5" xfId="3535" xr:uid="{1A2B4CB8-9D4B-48EE-AB93-18E9490C37DC}"/>
    <cellStyle name="Note 27 6" xfId="3745" xr:uid="{C97DDC59-48F2-4083-8A8D-BC191A6FB719}"/>
    <cellStyle name="Note 27 7" xfId="4964" xr:uid="{ACDCC935-64BB-4809-B03A-260738F2055D}"/>
    <cellStyle name="Note 27 8" xfId="5262" xr:uid="{AA078A77-B4CC-4309-A53D-82C503C7A648}"/>
    <cellStyle name="Note 27 9" xfId="5329" xr:uid="{67EFDD24-82B0-4BD6-B37D-18326EE68AE6}"/>
    <cellStyle name="Note 27_TRAFO" xfId="2188" xr:uid="{00000000-0005-0000-0000-00008D080000}"/>
    <cellStyle name="Note 28" xfId="2189" xr:uid="{00000000-0005-0000-0000-00008E080000}"/>
    <cellStyle name="Note 28 10" xfId="5500" xr:uid="{6493E4CB-1DBF-4E9F-8CAD-8481EBFE76F4}"/>
    <cellStyle name="Note 28 2" xfId="2190" xr:uid="{00000000-0005-0000-0000-00008F080000}"/>
    <cellStyle name="Note 28 2 2" xfId="2191" xr:uid="{00000000-0005-0000-0000-000090080000}"/>
    <cellStyle name="Note 28 2 2 2" xfId="4240" xr:uid="{AF1A4AB1-08A8-4E6A-8567-BEF143BBC200}"/>
    <cellStyle name="Note 28 2 2 3" xfId="4970" xr:uid="{666B8276-771F-4A85-9E29-1807214D396F}"/>
    <cellStyle name="Note 28 2 3" xfId="3532" xr:uid="{2C4F44AD-B425-4181-B767-C02C4FBC57BD}"/>
    <cellStyle name="Note 28 2 4" xfId="3748" xr:uid="{EB9D02EE-F031-4000-9657-0DD3D4952E06}"/>
    <cellStyle name="Note 28 2 5" xfId="4969" xr:uid="{51467ADE-41CB-4E2D-86B6-C418D8041586}"/>
    <cellStyle name="Note 28 2 6" xfId="4722" xr:uid="{D9FF1316-5116-4C01-9DC9-F9C69D258AD8}"/>
    <cellStyle name="Note 28 2 7" xfId="5332" xr:uid="{CA6C3D32-9C3D-4B32-8DA9-E6F214672C93}"/>
    <cellStyle name="Note 28 2 8" xfId="5501" xr:uid="{2F5C953C-223B-4A92-ABF2-082CB7CBBAE6}"/>
    <cellStyle name="Note 28 3" xfId="2192" xr:uid="{00000000-0005-0000-0000-000091080000}"/>
    <cellStyle name="Note 28 3 2" xfId="4241" xr:uid="{12195C52-9C7C-4203-B1CF-B7EA9CF0A572}"/>
    <cellStyle name="Note 28 3 3" xfId="4971" xr:uid="{268A737E-4EB7-4A6F-8FAC-49649564407E}"/>
    <cellStyle name="Note 28 4" xfId="3303" xr:uid="{54DE021C-7E40-4199-BB26-9C931E4F2FEC}"/>
    <cellStyle name="Note 28 5" xfId="3533" xr:uid="{58B48796-E648-4C1B-A505-088B84024711}"/>
    <cellStyle name="Note 28 6" xfId="3747" xr:uid="{C83E596A-CD64-4B0D-8573-289127D6023F}"/>
    <cellStyle name="Note 28 7" xfId="4968" xr:uid="{7316FBA3-FB13-4F31-B0E7-E53EA386A78C}"/>
    <cellStyle name="Note 28 8" xfId="4721" xr:uid="{22188BAF-50ED-4D06-900A-70EA32B30773}"/>
    <cellStyle name="Note 28 9" xfId="5331" xr:uid="{408C5541-93EC-48BF-99F0-4877B41CAEFB}"/>
    <cellStyle name="Note 28_TRAFO" xfId="2193" xr:uid="{00000000-0005-0000-0000-000092080000}"/>
    <cellStyle name="Note 29" xfId="2194" xr:uid="{00000000-0005-0000-0000-000093080000}"/>
    <cellStyle name="Note 29 10" xfId="5502" xr:uid="{006744E1-EB9A-4DC4-AB8D-8A2014846FF9}"/>
    <cellStyle name="Note 29 2" xfId="2195" xr:uid="{00000000-0005-0000-0000-000094080000}"/>
    <cellStyle name="Note 29 2 2" xfId="2196" xr:uid="{00000000-0005-0000-0000-000095080000}"/>
    <cellStyle name="Note 29 2 2 2" xfId="4242" xr:uid="{1A0A07C5-B780-4328-AE07-2C4ECC7E0187}"/>
    <cellStyle name="Note 29 2 2 3" xfId="4974" xr:uid="{B831159E-E67D-42B9-BD92-9ADFBBF79D61}"/>
    <cellStyle name="Note 29 2 3" xfId="3530" xr:uid="{377B2BED-7111-468A-B6CA-7EE79B391CB4}"/>
    <cellStyle name="Note 29 2 4" xfId="3750" xr:uid="{46F3840F-B656-4617-BC84-A6872CE404D0}"/>
    <cellStyle name="Note 29 2 5" xfId="4973" xr:uid="{4DB49D21-0744-4690-80F8-80363FEB953F}"/>
    <cellStyle name="Note 29 2 6" xfId="4724" xr:uid="{A00200BE-817A-434B-9DA4-D0C39DB0D47E}"/>
    <cellStyle name="Note 29 2 7" xfId="5334" xr:uid="{11FD05AD-A8AC-4B16-893D-445BE35148F3}"/>
    <cellStyle name="Note 29 2 8" xfId="5503" xr:uid="{247BAFDC-EFB1-4F3A-9F19-3942B6E69DC9}"/>
    <cellStyle name="Note 29 3" xfId="2197" xr:uid="{00000000-0005-0000-0000-000096080000}"/>
    <cellStyle name="Note 29 3 2" xfId="4243" xr:uid="{5CD5AEB7-654B-4592-AF90-5E66DEBCCA6A}"/>
    <cellStyle name="Note 29 3 3" xfId="4975" xr:uid="{63F12A98-C7DE-4714-9593-1B9AD6488D81}"/>
    <cellStyle name="Note 29 4" xfId="3304" xr:uid="{89E1DADF-8075-420F-8FEA-FA29055B5505}"/>
    <cellStyle name="Note 29 5" xfId="3531" xr:uid="{30FC268C-4A8A-416A-92A3-CB11767465A8}"/>
    <cellStyle name="Note 29 6" xfId="3749" xr:uid="{5DD1095C-C6FA-49B6-B622-AEFED5B54F85}"/>
    <cellStyle name="Note 29 7" xfId="4972" xr:uid="{CCD3D779-F5B5-4531-BB37-03A8A299CA37}"/>
    <cellStyle name="Note 29 8" xfId="4723" xr:uid="{BF6E6E6D-E775-4AC9-BE15-B7E0807683D2}"/>
    <cellStyle name="Note 29 9" xfId="5333" xr:uid="{6FE3A285-00B3-474C-917C-8097348D3C2F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2 2 2" xfId="4244" xr:uid="{898AE828-661B-402C-B897-CBA181D165B5}"/>
    <cellStyle name="Note 3 2 2 3" xfId="4978" xr:uid="{4362241B-1412-4276-B5AD-1B29D1F69121}"/>
    <cellStyle name="Note 3 2 3" xfId="3528" xr:uid="{F87C0EF9-6694-49CD-AFB4-7215E914DA68}"/>
    <cellStyle name="Note 3 2 4" xfId="3752" xr:uid="{3BBBAED1-DCCF-47A6-94C4-91ED39175C7A}"/>
    <cellStyle name="Note 3 2 5" xfId="4977" xr:uid="{65F72145-CD13-4873-89F4-8D6F3C5D4282}"/>
    <cellStyle name="Note 3 2 6" xfId="4726" xr:uid="{73F8275C-AC2E-49CD-A7C3-4AE959F18682}"/>
    <cellStyle name="Note 3 2 7" xfId="5336" xr:uid="{C434D6CC-103D-473A-A2D5-1E326B9B3882}"/>
    <cellStyle name="Note 3 2 8" xfId="5505" xr:uid="{56773BED-8B74-45B8-958F-162930B80FE0}"/>
    <cellStyle name="Note 3 3" xfId="2202" xr:uid="{00000000-0005-0000-0000-00009B080000}"/>
    <cellStyle name="Note 3 3 2" xfId="4245" xr:uid="{33F01C1A-0A4B-4C5F-8519-0DAF82933C24}"/>
    <cellStyle name="Note 3 3 3" xfId="4979" xr:uid="{B319DCF3-88E2-431B-A013-C81BC8BC2E7A}"/>
    <cellStyle name="Note 3 4" xfId="3529" xr:uid="{9DD402F4-2AC4-413C-A7CA-D26262E3B4C4}"/>
    <cellStyle name="Note 3 5" xfId="3751" xr:uid="{EB4E66E2-8410-4190-8F4B-D466415C7E4B}"/>
    <cellStyle name="Note 3 6" xfId="4976" xr:uid="{BEABC050-3443-42A8-8D40-BB8BC05216E6}"/>
    <cellStyle name="Note 3 7" xfId="4725" xr:uid="{541CCE06-D1A8-49E1-AD76-E61853D2EA4D}"/>
    <cellStyle name="Note 3 8" xfId="5335" xr:uid="{B9883E42-211B-4547-B6A0-143CBAF00B63}"/>
    <cellStyle name="Note 3 9" xfId="5504" xr:uid="{F47B4884-6D3B-4A39-9C3B-25C83668F02B}"/>
    <cellStyle name="Note 3_TRAFO" xfId="2203" xr:uid="{00000000-0005-0000-0000-00009C080000}"/>
    <cellStyle name="Note 30" xfId="2204" xr:uid="{00000000-0005-0000-0000-00009D080000}"/>
    <cellStyle name="Note 30 10" xfId="5506" xr:uid="{F151A873-E7C0-4841-AE91-800541E0E35E}"/>
    <cellStyle name="Note 30 2" xfId="2205" xr:uid="{00000000-0005-0000-0000-00009E080000}"/>
    <cellStyle name="Note 30 2 2" xfId="2206" xr:uid="{00000000-0005-0000-0000-00009F080000}"/>
    <cellStyle name="Note 30 2 2 2" xfId="4246" xr:uid="{E21A5823-1186-4C7F-BC92-59B3DAB33F3E}"/>
    <cellStyle name="Note 30 2 2 3" xfId="4982" xr:uid="{93CD55DB-8B85-455B-A69B-2F1CFDF6C957}"/>
    <cellStyle name="Note 30 2 3" xfId="3526" xr:uid="{718712D2-91DD-49F6-9EE3-C39EB3367EB3}"/>
    <cellStyle name="Note 30 2 4" xfId="3754" xr:uid="{98D3EBE0-74B2-491A-AE5B-9FDE3DCE7711}"/>
    <cellStyle name="Note 30 2 5" xfId="4981" xr:uid="{EE007011-19F6-4DE6-A993-2AC2F380CC41}"/>
    <cellStyle name="Note 30 2 6" xfId="4728" xr:uid="{317B9958-247E-44C2-BFC9-0801537EF8DE}"/>
    <cellStyle name="Note 30 2 7" xfId="5338" xr:uid="{B53EA8FD-8897-4D89-92D5-F3FADA737B61}"/>
    <cellStyle name="Note 30 2 8" xfId="5507" xr:uid="{861DA82A-A9C5-4F45-9755-D2D2BA194388}"/>
    <cellStyle name="Note 30 3" xfId="2207" xr:uid="{00000000-0005-0000-0000-0000A0080000}"/>
    <cellStyle name="Note 30 3 2" xfId="4247" xr:uid="{19B937F8-065E-4D59-B487-26DA9E4F1004}"/>
    <cellStyle name="Note 30 3 3" xfId="4983" xr:uid="{9BFD0A22-C790-49C9-AE8A-718A1E436E79}"/>
    <cellStyle name="Note 30 4" xfId="3305" xr:uid="{8505BD6A-B679-47FB-A836-85B46333D10C}"/>
    <cellStyle name="Note 30 5" xfId="3527" xr:uid="{E1B0FA2C-1362-4FD1-922E-80BB53EDA35C}"/>
    <cellStyle name="Note 30 6" xfId="3753" xr:uid="{AC83842D-CB40-4DE3-8C31-326B1F1D25CC}"/>
    <cellStyle name="Note 30 7" xfId="4980" xr:uid="{1CC09836-512C-4EA1-A7E5-9493B4164A47}"/>
    <cellStyle name="Note 30 8" xfId="4727" xr:uid="{222A3F50-2BEF-43A5-A088-452FCADB7EFF}"/>
    <cellStyle name="Note 30 9" xfId="5337" xr:uid="{C740B4B6-A552-44DB-B60F-C41EA8C64003}"/>
    <cellStyle name="Note 30_TRAFO" xfId="2208" xr:uid="{00000000-0005-0000-0000-0000A1080000}"/>
    <cellStyle name="Note 31" xfId="2209" xr:uid="{00000000-0005-0000-0000-0000A2080000}"/>
    <cellStyle name="Note 31 10" xfId="5508" xr:uid="{88EB2BE5-F24C-4F77-A0A4-A1F89AC9C3C8}"/>
    <cellStyle name="Note 31 2" xfId="2210" xr:uid="{00000000-0005-0000-0000-0000A3080000}"/>
    <cellStyle name="Note 31 2 2" xfId="2211" xr:uid="{00000000-0005-0000-0000-0000A4080000}"/>
    <cellStyle name="Note 31 2 2 2" xfId="4248" xr:uid="{03958EBF-E5FE-4389-A923-F69115782F9C}"/>
    <cellStyle name="Note 31 2 2 3" xfId="4986" xr:uid="{6C4D2103-B532-4479-B668-B877511AA87E}"/>
    <cellStyle name="Note 31 2 3" xfId="3525" xr:uid="{08AD6890-C3A9-40DC-B5CB-311C816D66EC}"/>
    <cellStyle name="Note 31 2 4" xfId="3756" xr:uid="{D4AD5B84-24D8-4074-88EC-3DFE55A21D76}"/>
    <cellStyle name="Note 31 2 5" xfId="4985" xr:uid="{BAED5AF7-2423-48EA-8045-02B60F94B8C0}"/>
    <cellStyle name="Note 31 2 6" xfId="4730" xr:uid="{8C69D6B2-F80C-4C11-82EF-B4A40DFB70B8}"/>
    <cellStyle name="Note 31 2 7" xfId="5340" xr:uid="{0AC115AB-17AB-4ADF-B697-69E3D0F270FC}"/>
    <cellStyle name="Note 31 2 8" xfId="5509" xr:uid="{40C71D04-76EF-4968-985D-A9C85BACF481}"/>
    <cellStyle name="Note 31 3" xfId="2212" xr:uid="{00000000-0005-0000-0000-0000A5080000}"/>
    <cellStyle name="Note 31 3 2" xfId="4249" xr:uid="{15F3E935-1C17-45D4-BDEF-831FB181ECB1}"/>
    <cellStyle name="Note 31 3 3" xfId="4987" xr:uid="{047D9C13-B1C9-417E-BED2-B8FB72C73FEA}"/>
    <cellStyle name="Note 31 4" xfId="3306" xr:uid="{F2AAE5A1-C9B7-46F7-A1D2-A6FA25CC02E5}"/>
    <cellStyle name="Note 31 5" xfId="3398" xr:uid="{6FA7B44C-F183-4592-9B65-87E53A95AF2A}"/>
    <cellStyle name="Note 31 6" xfId="3755" xr:uid="{1CF89008-2700-4534-9CAF-D835D212FCA8}"/>
    <cellStyle name="Note 31 7" xfId="4984" xr:uid="{FCC46569-89A6-49DA-8299-DA5904B97E31}"/>
    <cellStyle name="Note 31 8" xfId="4729" xr:uid="{B34A31EB-0854-4872-84A6-97B2CCBE5653}"/>
    <cellStyle name="Note 31 9" xfId="5339" xr:uid="{5BF047A1-3415-4D30-88C0-066AC91BA64C}"/>
    <cellStyle name="Note 31_TRAFO" xfId="2213" xr:uid="{00000000-0005-0000-0000-0000A6080000}"/>
    <cellStyle name="Note 32" xfId="2214" xr:uid="{00000000-0005-0000-0000-0000A7080000}"/>
    <cellStyle name="Note 32 10" xfId="5510" xr:uid="{D73EB309-8CC8-44F3-B7F8-EBD3DFE7096F}"/>
    <cellStyle name="Note 32 2" xfId="2215" xr:uid="{00000000-0005-0000-0000-0000A8080000}"/>
    <cellStyle name="Note 32 2 2" xfId="2216" xr:uid="{00000000-0005-0000-0000-0000A9080000}"/>
    <cellStyle name="Note 32 2 2 2" xfId="4250" xr:uid="{ED2E107C-4179-47E6-88C7-635B22F28172}"/>
    <cellStyle name="Note 32 2 2 3" xfId="4990" xr:uid="{DF8DBB67-F6E3-4AB5-ABC3-B967A7F0397B}"/>
    <cellStyle name="Note 32 2 3" xfId="3523" xr:uid="{72F5AAFB-3102-4217-9DAF-0E34128A8B23}"/>
    <cellStyle name="Note 32 2 4" xfId="3758" xr:uid="{9FA7BD7E-6913-4B05-AC48-AA4DBDFACDB3}"/>
    <cellStyle name="Note 32 2 5" xfId="4989" xr:uid="{FDDFEF0E-29B1-4329-A789-ED70A4094F02}"/>
    <cellStyle name="Note 32 2 6" xfId="4731" xr:uid="{5B018383-0748-4252-9614-FFB16C0005A5}"/>
    <cellStyle name="Note 32 2 7" xfId="5342" xr:uid="{3251BAD2-8081-4A98-AAA4-84C8742DD535}"/>
    <cellStyle name="Note 32 2 8" xfId="5511" xr:uid="{3B459E0B-A1D2-4943-940E-1D12E08076E6}"/>
    <cellStyle name="Note 32 3" xfId="2217" xr:uid="{00000000-0005-0000-0000-0000AA080000}"/>
    <cellStyle name="Note 32 3 2" xfId="4251" xr:uid="{DC33180E-E310-489C-8DE9-3A11C211E9D9}"/>
    <cellStyle name="Note 32 3 3" xfId="4991" xr:uid="{F1729F4F-9109-49A9-82AB-436CBEDB8FC2}"/>
    <cellStyle name="Note 32 4" xfId="3307" xr:uid="{9B262350-0361-47E3-B23D-C3EFDD4AFE3F}"/>
    <cellStyle name="Note 32 5" xfId="3524" xr:uid="{BEA39A75-6B7F-41D5-8BBF-29D1A72ED910}"/>
    <cellStyle name="Note 32 6" xfId="3757" xr:uid="{0149828D-06B8-495F-88F3-EF7C4B2CC1AB}"/>
    <cellStyle name="Note 32 7" xfId="4988" xr:uid="{09F2A6AE-6E33-44E5-A310-0CD1B250428B}"/>
    <cellStyle name="Note 32 8" xfId="5263" xr:uid="{4D07697B-B4BB-4717-9241-72D51AFE13DB}"/>
    <cellStyle name="Note 32 9" xfId="5341" xr:uid="{145ECC36-665D-4F76-BD2A-4C2D962B1A57}"/>
    <cellStyle name="Note 32_TRAFO" xfId="2218" xr:uid="{00000000-0005-0000-0000-0000AB080000}"/>
    <cellStyle name="Note 33" xfId="2219" xr:uid="{00000000-0005-0000-0000-0000AC080000}"/>
    <cellStyle name="Note 33 10" xfId="5512" xr:uid="{30E8F8E0-7BDB-4718-BFD9-8BE77549CA26}"/>
    <cellStyle name="Note 33 2" xfId="2220" xr:uid="{00000000-0005-0000-0000-0000AD080000}"/>
    <cellStyle name="Note 33 2 2" xfId="2221" xr:uid="{00000000-0005-0000-0000-0000AE080000}"/>
    <cellStyle name="Note 33 2 2 2" xfId="4252" xr:uid="{227EC679-5701-404E-BC6C-8B44AEAEDCF9}"/>
    <cellStyle name="Note 33 2 2 3" xfId="4994" xr:uid="{CD19633A-8EB0-4E2E-BB6D-0D9F74F9F637}"/>
    <cellStyle name="Note 33 2 3" xfId="3521" xr:uid="{CFB16BBE-FA6B-40C1-A198-48497A19FD0F}"/>
    <cellStyle name="Note 33 2 4" xfId="3760" xr:uid="{D73BDA2A-D5BF-480A-8C9B-ACB24E23CDA4}"/>
    <cellStyle name="Note 33 2 5" xfId="4993" xr:uid="{83A10C9D-08A9-4997-82B7-E6191B5219A9}"/>
    <cellStyle name="Note 33 2 6" xfId="4418" xr:uid="{3939C1DC-E1FE-4BD7-8553-8B548A256B84}"/>
    <cellStyle name="Note 33 2 7" xfId="5344" xr:uid="{86D2E74D-4F5B-4BFD-A7D6-6F8ABA2082D4}"/>
    <cellStyle name="Note 33 2 8" xfId="5513" xr:uid="{8D1353E9-2F5D-4020-BEF3-5C70812BCEBB}"/>
    <cellStyle name="Note 33 3" xfId="2222" xr:uid="{00000000-0005-0000-0000-0000AF080000}"/>
    <cellStyle name="Note 33 3 2" xfId="4253" xr:uid="{DDC2A0C4-388F-4284-93A1-2320EBE5817C}"/>
    <cellStyle name="Note 33 3 3" xfId="4995" xr:uid="{3B9889DF-125C-42A3-9832-32C68393946B}"/>
    <cellStyle name="Note 33 4" xfId="3308" xr:uid="{F8AA5604-C2D9-4BE0-B93D-9A34B1900D2B}"/>
    <cellStyle name="Note 33 5" xfId="3522" xr:uid="{EB5A71AC-C820-4E54-8438-A5968E78A3FD}"/>
    <cellStyle name="Note 33 6" xfId="3759" xr:uid="{28D18545-504F-40DC-908B-D02B6B0834E3}"/>
    <cellStyle name="Note 33 7" xfId="4992" xr:uid="{6B1C2D87-8AE6-46C1-92A5-85532966C52F}"/>
    <cellStyle name="Note 33 8" xfId="4771" xr:uid="{31D78B38-4287-4D71-9807-15E6530C78FB}"/>
    <cellStyle name="Note 33 9" xfId="5343" xr:uid="{5FF71DFA-E069-4DE6-B5F2-C5438CCFA6C9}"/>
    <cellStyle name="Note 33_TRAFO" xfId="2223" xr:uid="{00000000-0005-0000-0000-0000B0080000}"/>
    <cellStyle name="Note 34" xfId="2224" xr:uid="{00000000-0005-0000-0000-0000B1080000}"/>
    <cellStyle name="Note 34 10" xfId="5514" xr:uid="{52D84F65-4F36-4A22-83C4-ECCD391D6C3F}"/>
    <cellStyle name="Note 34 2" xfId="2225" xr:uid="{00000000-0005-0000-0000-0000B2080000}"/>
    <cellStyle name="Note 34 2 2" xfId="2226" xr:uid="{00000000-0005-0000-0000-0000B3080000}"/>
    <cellStyle name="Note 34 2 2 2" xfId="4254" xr:uid="{CE009714-FA96-4812-B934-151700667C2D}"/>
    <cellStyle name="Note 34 2 2 3" xfId="4998" xr:uid="{22D389E1-BDBF-4F48-A678-E71BCCF8D153}"/>
    <cellStyle name="Note 34 2 3" xfId="3519" xr:uid="{FB6E9F83-C002-4018-A05E-601C25724F0A}"/>
    <cellStyle name="Note 34 2 4" xfId="3762" xr:uid="{BA99EB05-11E5-496B-A8CF-28B89785D76A}"/>
    <cellStyle name="Note 34 2 5" xfId="4997" xr:uid="{04D074C9-3336-443D-B0BB-E6096B05B85C}"/>
    <cellStyle name="Note 34 2 6" xfId="4733" xr:uid="{441D9915-96E0-44DD-A5F5-756FEAEEBF7B}"/>
    <cellStyle name="Note 34 2 7" xfId="5346" xr:uid="{704BAEC8-AB72-4B89-B44C-0A68CFCB260F}"/>
    <cellStyle name="Note 34 2 8" xfId="5515" xr:uid="{0209EF2A-2C22-4D14-A38C-710DE9AF258C}"/>
    <cellStyle name="Note 34 3" xfId="2227" xr:uid="{00000000-0005-0000-0000-0000B4080000}"/>
    <cellStyle name="Note 34 3 2" xfId="4255" xr:uid="{7ECCCEDE-9404-4387-BB42-63924A351DA9}"/>
    <cellStyle name="Note 34 3 3" xfId="4999" xr:uid="{3871FB06-13F5-46AE-898A-D8033B6374AC}"/>
    <cellStyle name="Note 34 4" xfId="3309" xr:uid="{B5ACD420-A955-4AF6-9320-2EF6F5AD10C9}"/>
    <cellStyle name="Note 34 5" xfId="3520" xr:uid="{98BFBBFD-C8A6-4290-AD91-3E0A70888634}"/>
    <cellStyle name="Note 34 6" xfId="3761" xr:uid="{04E3675D-0180-40CF-8CC2-5965960BACA2}"/>
    <cellStyle name="Note 34 7" xfId="4996" xr:uid="{F9ED00A2-A54A-4D99-AA0B-0C40A080CF62}"/>
    <cellStyle name="Note 34 8" xfId="4732" xr:uid="{52317576-9805-49C2-AD09-EF4FC333BDA4}"/>
    <cellStyle name="Note 34 9" xfId="5345" xr:uid="{EEFFE4B2-CA0D-4E0B-955A-0E5B41F6D6BF}"/>
    <cellStyle name="Note 34_TRAFO" xfId="2228" xr:uid="{00000000-0005-0000-0000-0000B5080000}"/>
    <cellStyle name="Note 35" xfId="2229" xr:uid="{00000000-0005-0000-0000-0000B6080000}"/>
    <cellStyle name="Note 35 10" xfId="5516" xr:uid="{CBAEB53A-5467-4814-85A7-C5799B1FECD9}"/>
    <cellStyle name="Note 35 2" xfId="2230" xr:uid="{00000000-0005-0000-0000-0000B7080000}"/>
    <cellStyle name="Note 35 2 2" xfId="2231" xr:uid="{00000000-0005-0000-0000-0000B8080000}"/>
    <cellStyle name="Note 35 2 2 2" xfId="4256" xr:uid="{C58E7477-F2D0-4FAD-B442-C67A5222E490}"/>
    <cellStyle name="Note 35 2 2 3" xfId="5002" xr:uid="{D582B17E-87B4-46C3-8E4F-ACE8FBC0FA26}"/>
    <cellStyle name="Note 35 2 3" xfId="3517" xr:uid="{2E613429-9D30-4F72-97F0-E4E74B9F3B7B}"/>
    <cellStyle name="Note 35 2 4" xfId="3764" xr:uid="{68C3A4C9-0C10-40F9-AA64-615FBE1086B4}"/>
    <cellStyle name="Note 35 2 5" xfId="5001" xr:uid="{9B4AF8D2-EB13-4BEB-87EF-B9B51F95A25F}"/>
    <cellStyle name="Note 35 2 6" xfId="4735" xr:uid="{0266B10D-9135-420E-8466-8D30BC895152}"/>
    <cellStyle name="Note 35 2 7" xfId="5348" xr:uid="{6B9B3A2E-8B87-4513-8E8C-527AC009AE78}"/>
    <cellStyle name="Note 35 2 8" xfId="5517" xr:uid="{FFD48E42-3003-442B-8A9F-24C6D0C76098}"/>
    <cellStyle name="Note 35 3" xfId="2232" xr:uid="{00000000-0005-0000-0000-0000B9080000}"/>
    <cellStyle name="Note 35 3 2" xfId="4257" xr:uid="{5D59B7C8-558D-495C-A7FD-05D724A644FE}"/>
    <cellStyle name="Note 35 3 3" xfId="5003" xr:uid="{1F55D960-A986-4DAA-A22F-8807B498DF84}"/>
    <cellStyle name="Note 35 4" xfId="3310" xr:uid="{61BF7309-909A-4ECA-B0AE-E074E4D3769C}"/>
    <cellStyle name="Note 35 5" xfId="3518" xr:uid="{7B4A5492-0ACF-4791-A243-A123C7B2EA00}"/>
    <cellStyle name="Note 35 6" xfId="3763" xr:uid="{ADBAA483-770E-46F0-93B0-AF7B1B63BFB2}"/>
    <cellStyle name="Note 35 7" xfId="5000" xr:uid="{25B77219-2F95-42C2-AFB6-C1AA999DF4F2}"/>
    <cellStyle name="Note 35 8" xfId="4734" xr:uid="{8437C3C0-876E-480B-9E84-ABF563FFF668}"/>
    <cellStyle name="Note 35 9" xfId="5347" xr:uid="{E48BBE8A-3FEB-4F6A-B245-81ED57D22952}"/>
    <cellStyle name="Note 35_TRAFO" xfId="2233" xr:uid="{00000000-0005-0000-0000-0000BA080000}"/>
    <cellStyle name="Note 36" xfId="2234" xr:uid="{00000000-0005-0000-0000-0000BB080000}"/>
    <cellStyle name="Note 36 10" xfId="5518" xr:uid="{527734AD-2F2E-4348-A37E-B70ECC972CF5}"/>
    <cellStyle name="Note 36 2" xfId="2235" xr:uid="{00000000-0005-0000-0000-0000BC080000}"/>
    <cellStyle name="Note 36 2 2" xfId="2236" xr:uid="{00000000-0005-0000-0000-0000BD080000}"/>
    <cellStyle name="Note 36 2 2 2" xfId="4258" xr:uid="{B258876F-F09A-4B33-9237-74FDB24C594E}"/>
    <cellStyle name="Note 36 2 2 3" xfId="5006" xr:uid="{087522BD-A699-4DC8-994B-8AAB7E8E375E}"/>
    <cellStyle name="Note 36 2 3" xfId="3515" xr:uid="{885BC555-C792-429E-A840-B5D521D8B7BE}"/>
    <cellStyle name="Note 36 2 4" xfId="3766" xr:uid="{6EAEBF62-AD97-436C-B9C1-405D98BFED16}"/>
    <cellStyle name="Note 36 2 5" xfId="5005" xr:uid="{C4A1F0A7-C0F6-43D0-9030-5096504C27D2}"/>
    <cellStyle name="Note 36 2 6" xfId="4737" xr:uid="{2E084A41-2B81-4F19-9D2D-DCDF920CFF43}"/>
    <cellStyle name="Note 36 2 7" xfId="5350" xr:uid="{1A5883B1-9729-494C-A2D8-D474EE1E2042}"/>
    <cellStyle name="Note 36 2 8" xfId="5519" xr:uid="{1B265C43-C97C-44DE-8D10-329697A2EF79}"/>
    <cellStyle name="Note 36 3" xfId="2237" xr:uid="{00000000-0005-0000-0000-0000BE080000}"/>
    <cellStyle name="Note 36 3 2" xfId="4259" xr:uid="{AA83D08B-3118-41DD-A581-36020A543A48}"/>
    <cellStyle name="Note 36 3 3" xfId="5007" xr:uid="{BB05AD93-ABA7-4652-B24B-9EA7B72BDEEF}"/>
    <cellStyle name="Note 36 4" xfId="3311" xr:uid="{7093E9B6-ED01-45E0-BEC8-A2F2498F82EA}"/>
    <cellStyle name="Note 36 5" xfId="3516" xr:uid="{996DE23E-5365-42BA-BF11-4BB634946E1F}"/>
    <cellStyle name="Note 36 6" xfId="3765" xr:uid="{AD4DC5DF-3F9F-4FC2-BE5F-0DA07056F7FE}"/>
    <cellStyle name="Note 36 7" xfId="5004" xr:uid="{F7F59375-8069-4C99-B8A8-DB69BA578BD8}"/>
    <cellStyle name="Note 36 8" xfId="4736" xr:uid="{4788D8F7-086A-485D-8ED9-3079449E33A1}"/>
    <cellStyle name="Note 36 9" xfId="5349" xr:uid="{036265DF-28D4-40F3-9F57-5461CF5A0B3B}"/>
    <cellStyle name="Note 36_TRAFO" xfId="2238" xr:uid="{00000000-0005-0000-0000-0000BF080000}"/>
    <cellStyle name="Note 37" xfId="2239" xr:uid="{00000000-0005-0000-0000-0000C0080000}"/>
    <cellStyle name="Note 37 10" xfId="5520" xr:uid="{7D3705F9-463A-4220-9138-E0C88625415B}"/>
    <cellStyle name="Note 37 2" xfId="2240" xr:uid="{00000000-0005-0000-0000-0000C1080000}"/>
    <cellStyle name="Note 37 2 2" xfId="2241" xr:uid="{00000000-0005-0000-0000-0000C2080000}"/>
    <cellStyle name="Note 37 2 2 2" xfId="4260" xr:uid="{F5E0ACBA-75B2-49CD-9C7E-6C062A4B1196}"/>
    <cellStyle name="Note 37 2 2 3" xfId="5010" xr:uid="{23B719B9-11D7-42B5-9076-4AF3103B4C19}"/>
    <cellStyle name="Note 37 2 3" xfId="3514" xr:uid="{4C906F2A-FA0C-4CAE-9F4A-99F52A1C8590}"/>
    <cellStyle name="Note 37 2 4" xfId="3768" xr:uid="{ED70CF91-976A-41DC-AB01-FD1D7ADEA733}"/>
    <cellStyle name="Note 37 2 5" xfId="5009" xr:uid="{96BCC1D0-3D06-4950-92F2-BA8A32F32A9F}"/>
    <cellStyle name="Note 37 2 6" xfId="4739" xr:uid="{E5E528E0-3011-43FE-B2FF-EB5B4E3BD44D}"/>
    <cellStyle name="Note 37 2 7" xfId="5352" xr:uid="{FDB4BA6E-893B-4668-9E4A-8FC167EF7605}"/>
    <cellStyle name="Note 37 2 8" xfId="5521" xr:uid="{B42D9753-860F-4C13-BD8F-EA5BC3345CBF}"/>
    <cellStyle name="Note 37 3" xfId="2242" xr:uid="{00000000-0005-0000-0000-0000C3080000}"/>
    <cellStyle name="Note 37 3 2" xfId="4261" xr:uid="{1AE502C8-EC5E-400C-917C-618F4497FCA2}"/>
    <cellStyle name="Note 37 3 3" xfId="5011" xr:uid="{962C1B36-D7FD-49C3-B6C4-2357FB7D23DC}"/>
    <cellStyle name="Note 37 4" xfId="3312" xr:uid="{4A7AED1F-3FC2-4C72-B973-8AF1D1B8ACDA}"/>
    <cellStyle name="Note 37 5" xfId="3397" xr:uid="{4C97BBA9-E644-429A-8019-75C0C5050068}"/>
    <cellStyle name="Note 37 6" xfId="3767" xr:uid="{674996BE-0583-456B-9F9C-7A0E58A1E82F}"/>
    <cellStyle name="Note 37 7" xfId="5008" xr:uid="{47EF9DC2-2325-41FE-AD71-CE85416D1C55}"/>
    <cellStyle name="Note 37 8" xfId="4738" xr:uid="{F608EB89-7661-45BE-A687-F1F28DA906F8}"/>
    <cellStyle name="Note 37 9" xfId="5351" xr:uid="{F354AA06-2450-4AF1-A48C-C7D3AE4E710B}"/>
    <cellStyle name="Note 37_TRAFO" xfId="2243" xr:uid="{00000000-0005-0000-0000-0000C4080000}"/>
    <cellStyle name="Note 38" xfId="2244" xr:uid="{00000000-0005-0000-0000-0000C5080000}"/>
    <cellStyle name="Note 38 10" xfId="5522" xr:uid="{11DB3D85-2D5F-4173-8D17-9A6D946EB0DE}"/>
    <cellStyle name="Note 38 2" xfId="2245" xr:uid="{00000000-0005-0000-0000-0000C6080000}"/>
    <cellStyle name="Note 38 2 2" xfId="2246" xr:uid="{00000000-0005-0000-0000-0000C7080000}"/>
    <cellStyle name="Note 38 2 2 2" xfId="4262" xr:uid="{B14056D3-44E2-4992-9ED2-1FDC17F2ACD0}"/>
    <cellStyle name="Note 38 2 2 3" xfId="5014" xr:uid="{107A4A22-490B-4A5B-BC2D-FE9069C1502A}"/>
    <cellStyle name="Note 38 2 3" xfId="3512" xr:uid="{D16D38EA-B665-40B5-BC2E-2C6B6FE66526}"/>
    <cellStyle name="Note 38 2 4" xfId="3770" xr:uid="{33D4E884-4EA2-4C83-B185-E013031A2735}"/>
    <cellStyle name="Note 38 2 5" xfId="5013" xr:uid="{1EBBBFF8-97D3-41B6-9B85-025B5392691F}"/>
    <cellStyle name="Note 38 2 6" xfId="4740" xr:uid="{369F4B22-B3D6-4B29-88C8-561B198E84BB}"/>
    <cellStyle name="Note 38 2 7" xfId="5354" xr:uid="{FC994932-A1F1-430E-96E9-6A50D24154F0}"/>
    <cellStyle name="Note 38 2 8" xfId="5523" xr:uid="{8ECF643A-470A-46E7-83DA-559AA521EA28}"/>
    <cellStyle name="Note 38 3" xfId="2247" xr:uid="{00000000-0005-0000-0000-0000C8080000}"/>
    <cellStyle name="Note 38 3 2" xfId="4263" xr:uid="{550D9A76-9C4E-4BF0-A859-ED30C1F490C0}"/>
    <cellStyle name="Note 38 3 3" xfId="5015" xr:uid="{02E74839-B75A-4961-A223-E2A4C2ABBA1B}"/>
    <cellStyle name="Note 38 4" xfId="3313" xr:uid="{24DB31D7-9DB4-467D-B95E-F0141D29C108}"/>
    <cellStyle name="Note 38 5" xfId="3513" xr:uid="{B6F225A3-D649-4258-8224-CBA676B65B9F}"/>
    <cellStyle name="Note 38 6" xfId="3769" xr:uid="{3DC91596-EC0E-4D99-B7F0-7A4688B5FF44}"/>
    <cellStyle name="Note 38 7" xfId="5012" xr:uid="{CE903221-0DF6-4190-B337-55FB3CF52D6C}"/>
    <cellStyle name="Note 38 8" xfId="5264" xr:uid="{E963C3F3-D690-4E5C-88A3-463506820ED4}"/>
    <cellStyle name="Note 38 9" xfId="5353" xr:uid="{54319370-98F8-4138-952F-C659BEB65B40}"/>
    <cellStyle name="Note 38_TRAFO" xfId="2248" xr:uid="{00000000-0005-0000-0000-0000C9080000}"/>
    <cellStyle name="Note 39" xfId="2249" xr:uid="{00000000-0005-0000-0000-0000CA080000}"/>
    <cellStyle name="Note 39 10" xfId="5524" xr:uid="{DBBA5977-1CC4-43EC-9723-71132BE76E48}"/>
    <cellStyle name="Note 39 2" xfId="2250" xr:uid="{00000000-0005-0000-0000-0000CB080000}"/>
    <cellStyle name="Note 39 2 2" xfId="2251" xr:uid="{00000000-0005-0000-0000-0000CC080000}"/>
    <cellStyle name="Note 39 2 2 2" xfId="4264" xr:uid="{D8F733C9-C210-43C6-BEEF-CB3E05EDA867}"/>
    <cellStyle name="Note 39 2 2 3" xfId="5018" xr:uid="{E28D5941-632E-4B21-ACE1-23AE88294D07}"/>
    <cellStyle name="Note 39 2 3" xfId="3510" xr:uid="{B794D999-C943-4C52-8CCA-5BE2BE143E4B}"/>
    <cellStyle name="Note 39 2 4" xfId="3772" xr:uid="{8A9B16EE-F3BC-4E1C-AC90-E53BDB02490E}"/>
    <cellStyle name="Note 39 2 5" xfId="5017" xr:uid="{D2D2C42E-FA9B-4EB4-A40E-1DE9CD4E5878}"/>
    <cellStyle name="Note 39 2 6" xfId="4772" xr:uid="{6EDA4777-BE69-4296-B133-68F8D811DC95}"/>
    <cellStyle name="Note 39 2 7" xfId="5356" xr:uid="{3115E5A6-F3EB-41B6-8DB4-F9EB649EF37A}"/>
    <cellStyle name="Note 39 2 8" xfId="5525" xr:uid="{4BD3BA47-0FE1-447B-8D0E-87AC1104E8B6}"/>
    <cellStyle name="Note 39 3" xfId="2252" xr:uid="{00000000-0005-0000-0000-0000CD080000}"/>
    <cellStyle name="Note 39 3 2" xfId="4265" xr:uid="{EDF1E44B-1C90-47AD-AB1D-9F0A7B93E4BA}"/>
    <cellStyle name="Note 39 3 3" xfId="5019" xr:uid="{250D7701-8866-4438-BA7D-F3DC7F1D0459}"/>
    <cellStyle name="Note 39 4" xfId="3314" xr:uid="{D59BE19E-0575-4AF6-842F-E0BFB23AB60A}"/>
    <cellStyle name="Note 39 5" xfId="3511" xr:uid="{21FF78AD-2D7A-4FEB-AA1B-2997C236803A}"/>
    <cellStyle name="Note 39 6" xfId="3771" xr:uid="{47AB6FF1-CC99-4F14-AC8E-E5B2E81ECC0B}"/>
    <cellStyle name="Note 39 7" xfId="5016" xr:uid="{8ADB18A2-496C-4468-BA7E-C5F3F0AB9EF7}"/>
    <cellStyle name="Note 39 8" xfId="4741" xr:uid="{F20A677C-53E7-4FAA-9866-C722E5B6666A}"/>
    <cellStyle name="Note 39 9" xfId="5355" xr:uid="{BCAC8DFE-F34F-4B19-BE8D-A6E4821B3A96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2 2 2" xfId="4266" xr:uid="{6F9FF0B2-7FAF-4591-86C5-43CAA663C608}"/>
    <cellStyle name="Note 4 2 2 3" xfId="5022" xr:uid="{47CE9621-DD93-4835-B7BE-D1EC5CC07948}"/>
    <cellStyle name="Note 4 2 3" xfId="3508" xr:uid="{3D876ED0-A5C3-4C14-9E3B-2BCFB76F5D4A}"/>
    <cellStyle name="Note 4 2 4" xfId="3774" xr:uid="{7FE38EE5-769B-413C-85C5-CD7DD8474CDF}"/>
    <cellStyle name="Note 4 2 5" xfId="5021" xr:uid="{C7C7A095-11E6-4314-9272-F6A6D1F61D2B}"/>
    <cellStyle name="Note 4 2 6" xfId="4743" xr:uid="{EED50453-09B7-49A1-AE75-7A8FB8073E47}"/>
    <cellStyle name="Note 4 2 7" xfId="5358" xr:uid="{B8FEDCF0-F816-434B-A92B-E71C692ED15C}"/>
    <cellStyle name="Note 4 2 8" xfId="5527" xr:uid="{855A8E13-26A8-43B8-9A58-3829B4D3FF00}"/>
    <cellStyle name="Note 4 3" xfId="2257" xr:uid="{00000000-0005-0000-0000-0000D2080000}"/>
    <cellStyle name="Note 4 3 2" xfId="4267" xr:uid="{1F830F20-8B1B-49E9-93AA-9545BCB1F08F}"/>
    <cellStyle name="Note 4 3 3" xfId="5023" xr:uid="{F394BDEC-749E-4F34-B3F6-4E576358DE26}"/>
    <cellStyle name="Note 4 4" xfId="3509" xr:uid="{089A340B-7B90-4355-96E5-8BC71AF0B48E}"/>
    <cellStyle name="Note 4 5" xfId="3773" xr:uid="{AD92EDDE-3208-4F5A-A0E5-07C972F54460}"/>
    <cellStyle name="Note 4 6" xfId="5020" xr:uid="{33AFAB99-4468-4D05-8D84-29486647B746}"/>
    <cellStyle name="Note 4 7" xfId="4742" xr:uid="{D747EC05-5152-4D9C-AC4C-4BAD7AA8ADEF}"/>
    <cellStyle name="Note 4 8" xfId="5357" xr:uid="{ED550762-CC18-4CD0-A046-8F6284F4E441}"/>
    <cellStyle name="Note 4 9" xfId="5526" xr:uid="{C821F827-31D6-4D4C-A33A-A2694C650FD7}"/>
    <cellStyle name="Note 4_TRAFO" xfId="2258" xr:uid="{00000000-0005-0000-0000-0000D3080000}"/>
    <cellStyle name="Note 40" xfId="2259" xr:uid="{00000000-0005-0000-0000-0000D4080000}"/>
    <cellStyle name="Note 40 10" xfId="5528" xr:uid="{75F91DB1-26E4-4295-B5C3-C6B240EB5F94}"/>
    <cellStyle name="Note 40 2" xfId="2260" xr:uid="{00000000-0005-0000-0000-0000D5080000}"/>
    <cellStyle name="Note 40 2 2" xfId="2261" xr:uid="{00000000-0005-0000-0000-0000D6080000}"/>
    <cellStyle name="Note 40 2 2 2" xfId="4268" xr:uid="{58321381-9019-46CE-9F47-285494D70D3F}"/>
    <cellStyle name="Note 40 2 2 3" xfId="5026" xr:uid="{3CE329A2-D8CF-460D-8B0D-47DB1855F688}"/>
    <cellStyle name="Note 40 2 3" xfId="3506" xr:uid="{F933FB09-42B9-4507-8916-50ABABF60FD7}"/>
    <cellStyle name="Note 40 2 4" xfId="3776" xr:uid="{1972F074-87A6-405E-A1D8-A8C2498F5FCB}"/>
    <cellStyle name="Note 40 2 5" xfId="5025" xr:uid="{76A70C5E-ECE4-4D71-8396-C5D3349E1B8B}"/>
    <cellStyle name="Note 40 2 6" xfId="4745" xr:uid="{EE2D8E89-31E4-414E-A36C-155F1E2B9D7A}"/>
    <cellStyle name="Note 40 2 7" xfId="5360" xr:uid="{B2C7E100-7FE3-4E47-84AD-80CB0F4CFBA1}"/>
    <cellStyle name="Note 40 2 8" xfId="5529" xr:uid="{3BD079E2-CBDC-4230-B7C2-DA4F4E6750ED}"/>
    <cellStyle name="Note 40 3" xfId="2262" xr:uid="{00000000-0005-0000-0000-0000D7080000}"/>
    <cellStyle name="Note 40 3 2" xfId="4269" xr:uid="{5369A669-E140-44C9-8387-881CD7C47053}"/>
    <cellStyle name="Note 40 3 3" xfId="5027" xr:uid="{36653A2C-23CC-4021-8C99-827564E5EAFE}"/>
    <cellStyle name="Note 40 4" xfId="3315" xr:uid="{9EBB00CF-22C4-430E-B2A9-891E8141BA22}"/>
    <cellStyle name="Note 40 5" xfId="3507" xr:uid="{4DA4C67D-2CFD-41B5-9509-CB2584491573}"/>
    <cellStyle name="Note 40 6" xfId="3775" xr:uid="{9AA414AD-6EB5-40D9-B667-CD29CE456859}"/>
    <cellStyle name="Note 40 7" xfId="5024" xr:uid="{A49FB946-6FAC-466F-B716-E0BC3AB55ED5}"/>
    <cellStyle name="Note 40 8" xfId="4744" xr:uid="{F5985961-AF0A-45E7-B46A-1F61BDDF13BC}"/>
    <cellStyle name="Note 40 9" xfId="5359" xr:uid="{1AB33B29-9573-4A0F-8915-4C15A37462DE}"/>
    <cellStyle name="Note 40_TRAFO" xfId="2263" xr:uid="{00000000-0005-0000-0000-0000D8080000}"/>
    <cellStyle name="Note 41" xfId="2264" xr:uid="{00000000-0005-0000-0000-0000D9080000}"/>
    <cellStyle name="Note 41 10" xfId="5530" xr:uid="{4B170982-24AA-42F3-BB75-5745E7A2B387}"/>
    <cellStyle name="Note 41 2" xfId="2265" xr:uid="{00000000-0005-0000-0000-0000DA080000}"/>
    <cellStyle name="Note 41 2 2" xfId="2266" xr:uid="{00000000-0005-0000-0000-0000DB080000}"/>
    <cellStyle name="Note 41 2 2 2" xfId="4270" xr:uid="{8AFBD9AC-B202-4861-9FE6-761383A2BD98}"/>
    <cellStyle name="Note 41 2 2 3" xfId="5030" xr:uid="{28634601-746B-42F4-B06C-8F823012AD2B}"/>
    <cellStyle name="Note 41 2 3" xfId="3504" xr:uid="{1D9CC0D4-8FA2-47C7-A3A3-ABEBFF6CF84B}"/>
    <cellStyle name="Note 41 2 4" xfId="3778" xr:uid="{8448DE82-F038-4EB3-B3AA-D767D2CFA26A}"/>
    <cellStyle name="Note 41 2 5" xfId="5029" xr:uid="{EABE25AA-B480-4B04-B78F-6F180C93EAC2}"/>
    <cellStyle name="Note 41 2 6" xfId="4774" xr:uid="{E408D510-2C4F-4C6C-93F2-F3D76B70A01B}"/>
    <cellStyle name="Note 41 2 7" xfId="5362" xr:uid="{E01D1CAB-EF77-441C-83B1-06B0978014B3}"/>
    <cellStyle name="Note 41 2 8" xfId="5531" xr:uid="{9EB63BA1-6460-4E18-B6A1-8E7B375C8B63}"/>
    <cellStyle name="Note 41 3" xfId="2267" xr:uid="{00000000-0005-0000-0000-0000DC080000}"/>
    <cellStyle name="Note 41 3 2" xfId="4271" xr:uid="{8FE21F3D-34BF-4D31-BC5C-1ABFE58DE5A8}"/>
    <cellStyle name="Note 41 3 3" xfId="5031" xr:uid="{F59F6623-AA92-4D2F-94FA-27CB3A2B9685}"/>
    <cellStyle name="Note 41 4" xfId="3316" xr:uid="{5E8F4200-D52D-4291-BDA0-96B2B0949589}"/>
    <cellStyle name="Note 41 5" xfId="3505" xr:uid="{24BCA7C7-F20D-4FB3-A0C5-D124FC0CAFD0}"/>
    <cellStyle name="Note 41 6" xfId="3777" xr:uid="{AA4E0C70-8DB2-4D24-AF99-E404255C7617}"/>
    <cellStyle name="Note 41 7" xfId="5028" xr:uid="{CE7C72EA-D68F-4180-B732-D26651A1B64E}"/>
    <cellStyle name="Note 41 8" xfId="4746" xr:uid="{355EB4AD-780C-4991-8DE3-5417E0214302}"/>
    <cellStyle name="Note 41 9" xfId="5361" xr:uid="{BE0AA586-9813-49E4-BC4F-F65A0F8575A1}"/>
    <cellStyle name="Note 41_TRAFO" xfId="2268" xr:uid="{00000000-0005-0000-0000-0000DD080000}"/>
    <cellStyle name="Note 42" xfId="2269" xr:uid="{00000000-0005-0000-0000-0000DE080000}"/>
    <cellStyle name="Note 42 10" xfId="5532" xr:uid="{9C1C048C-05A2-49D9-B263-65C1C29A087C}"/>
    <cellStyle name="Note 42 2" xfId="2270" xr:uid="{00000000-0005-0000-0000-0000DF080000}"/>
    <cellStyle name="Note 42 2 2" xfId="2271" xr:uid="{00000000-0005-0000-0000-0000E0080000}"/>
    <cellStyle name="Note 42 2 2 2" xfId="4272" xr:uid="{ACC4FB01-B399-423C-B127-C3C5DB0A45FE}"/>
    <cellStyle name="Note 42 2 2 3" xfId="5034" xr:uid="{E79BD542-4148-4BB6-925E-9BB631B4CC04}"/>
    <cellStyle name="Note 42 2 3" xfId="3503" xr:uid="{153B1233-EC62-442B-89A0-41FB8C806F7F}"/>
    <cellStyle name="Note 42 2 4" xfId="3780" xr:uid="{167E6E77-9CAE-49CD-8183-F95E5913593F}"/>
    <cellStyle name="Note 42 2 5" xfId="5033" xr:uid="{FE13BA78-97B6-4639-9D0A-C4F29855A097}"/>
    <cellStyle name="Note 42 2 6" xfId="4748" xr:uid="{D79470AD-8587-44B4-B8DB-73E159A6C090}"/>
    <cellStyle name="Note 42 2 7" xfId="5364" xr:uid="{8CC6356F-ED78-4524-BBD5-7DDDDE6513E2}"/>
    <cellStyle name="Note 42 2 8" xfId="5533" xr:uid="{4F5F1166-9E13-44A3-91A7-956D4CA6C9E0}"/>
    <cellStyle name="Note 42 3" xfId="2272" xr:uid="{00000000-0005-0000-0000-0000E1080000}"/>
    <cellStyle name="Note 42 3 2" xfId="4273" xr:uid="{6480D832-2D3D-43A3-94C5-34A459B9D83F}"/>
    <cellStyle name="Note 42 3 3" xfId="5035" xr:uid="{E0FB5E28-2938-4753-8320-01E53CEC9DB3}"/>
    <cellStyle name="Note 42 4" xfId="3317" xr:uid="{44B22F36-8559-4FBC-8FC5-88C3AEB460F1}"/>
    <cellStyle name="Note 42 5" xfId="3396" xr:uid="{27068AC5-AF62-4B34-8391-DED538C4AF59}"/>
    <cellStyle name="Note 42 6" xfId="3779" xr:uid="{12100ECF-3EFD-4F6C-A13B-55D74D49DBB7}"/>
    <cellStyle name="Note 42 7" xfId="5032" xr:uid="{D5F22149-A9F9-419B-B7E7-B731ECD03BC0}"/>
    <cellStyle name="Note 42 8" xfId="4747" xr:uid="{5D14C659-B812-4C21-A882-E438C404A78F}"/>
    <cellStyle name="Note 42 9" xfId="5363" xr:uid="{C2C69384-5371-4E68-83EF-24E3B050D5D4}"/>
    <cellStyle name="Note 42_TRAFO" xfId="2273" xr:uid="{00000000-0005-0000-0000-0000E2080000}"/>
    <cellStyle name="Note 43" xfId="2274" xr:uid="{00000000-0005-0000-0000-0000E3080000}"/>
    <cellStyle name="Note 43 10" xfId="5534" xr:uid="{7CD493A1-D734-441D-A2A1-FF2B954EBCF9}"/>
    <cellStyle name="Note 43 2" xfId="2275" xr:uid="{00000000-0005-0000-0000-0000E4080000}"/>
    <cellStyle name="Note 43 2 2" xfId="2276" xr:uid="{00000000-0005-0000-0000-0000E5080000}"/>
    <cellStyle name="Note 43 2 2 2" xfId="4274" xr:uid="{94EAFB9E-862B-4EF8-BD9F-9B14814353CE}"/>
    <cellStyle name="Note 43 2 2 3" xfId="5038" xr:uid="{7DB0F8EC-882A-46F4-AC24-8707623B7E4B}"/>
    <cellStyle name="Note 43 2 3" xfId="3501" xr:uid="{4E76DD36-63D5-42EC-92B0-2D4F57F351EA}"/>
    <cellStyle name="Note 43 2 4" xfId="3782" xr:uid="{F310EF74-1721-4F8C-BA94-F44EC629855B}"/>
    <cellStyle name="Note 43 2 5" xfId="5037" xr:uid="{35B922D7-7CD4-4321-84F0-F4FBA7E83A75}"/>
    <cellStyle name="Note 43 2 6" xfId="4749" xr:uid="{60B18641-6BDB-4077-9FB4-BB23538695BE}"/>
    <cellStyle name="Note 43 2 7" xfId="5366" xr:uid="{8B9FCD5D-171F-47B5-9FA3-AC367D4404F5}"/>
    <cellStyle name="Note 43 2 8" xfId="5535" xr:uid="{93FF48B6-D311-462D-8203-C46BF7A7A6E4}"/>
    <cellStyle name="Note 43 3" xfId="2277" xr:uid="{00000000-0005-0000-0000-0000E6080000}"/>
    <cellStyle name="Note 43 3 2" xfId="4275" xr:uid="{90127FC5-1028-466F-800A-B15ABCAE5952}"/>
    <cellStyle name="Note 43 3 3" xfId="5039" xr:uid="{8FC4D74B-65D8-4262-B1B9-7EAAD8FBC83B}"/>
    <cellStyle name="Note 43 4" xfId="3318" xr:uid="{DCD141E3-E3B2-4EB9-8A62-746BE733B7B1}"/>
    <cellStyle name="Note 43 5" xfId="3502" xr:uid="{A895C57D-6510-4575-982A-F95E073B5AE8}"/>
    <cellStyle name="Note 43 6" xfId="3781" xr:uid="{9A904040-7D00-4B81-BABE-41126B4D1C3C}"/>
    <cellStyle name="Note 43 7" xfId="5036" xr:uid="{3C4ADA10-BE5F-48C9-B5BB-2E0F3EFEB56D}"/>
    <cellStyle name="Note 43 8" xfId="5265" xr:uid="{23193E5C-7DA5-47BB-ADD4-0870204C8214}"/>
    <cellStyle name="Note 43 9" xfId="5365" xr:uid="{02520F81-1D77-4B05-B58B-9EB4FF62A62F}"/>
    <cellStyle name="Note 43_TRAFO" xfId="2278" xr:uid="{00000000-0005-0000-0000-0000E7080000}"/>
    <cellStyle name="Note 44" xfId="2279" xr:uid="{00000000-0005-0000-0000-0000E8080000}"/>
    <cellStyle name="Note 44 10" xfId="5536" xr:uid="{0E39924A-46B4-4A0A-85BE-B3A2530C7976}"/>
    <cellStyle name="Note 44 2" xfId="2280" xr:uid="{00000000-0005-0000-0000-0000E9080000}"/>
    <cellStyle name="Note 44 2 2" xfId="2281" xr:uid="{00000000-0005-0000-0000-0000EA080000}"/>
    <cellStyle name="Note 44 2 2 2" xfId="4276" xr:uid="{256E2574-E623-4D61-8A3F-D3CB1EF10BB7}"/>
    <cellStyle name="Note 44 2 2 3" xfId="5042" xr:uid="{5908A2E3-D1B3-4B18-B8A0-13700E0C8097}"/>
    <cellStyle name="Note 44 2 3" xfId="3499" xr:uid="{23BAAFA5-0C22-4091-81C4-F2A5746E5773}"/>
    <cellStyle name="Note 44 2 4" xfId="3784" xr:uid="{C7575516-FCE6-4E85-84F8-93A188CE90F2}"/>
    <cellStyle name="Note 44 2 5" xfId="5041" xr:uid="{49B5C1D9-2BFE-4125-A740-176AE8250B81}"/>
    <cellStyle name="Note 44 2 6" xfId="4751" xr:uid="{A0279AC0-8840-40E7-AD97-5ADD3A35B06F}"/>
    <cellStyle name="Note 44 2 7" xfId="5368" xr:uid="{AC49CC7F-7278-493A-A18A-AC34121258E2}"/>
    <cellStyle name="Note 44 2 8" xfId="5537" xr:uid="{627E6EB4-CD40-4D61-93F9-18F5FF02D340}"/>
    <cellStyle name="Note 44 3" xfId="2282" xr:uid="{00000000-0005-0000-0000-0000EB080000}"/>
    <cellStyle name="Note 44 3 2" xfId="4277" xr:uid="{A68C1B42-7829-47B9-AB84-DF2186C9EC16}"/>
    <cellStyle name="Note 44 3 3" xfId="5043" xr:uid="{48B6043E-3D56-42F6-ACF1-4FDB17422B92}"/>
    <cellStyle name="Note 44 4" xfId="3319" xr:uid="{2AB9B911-8824-40B6-B1FF-1885532D25C7}"/>
    <cellStyle name="Note 44 5" xfId="3500" xr:uid="{025A9ABF-5C6A-48B0-B60F-1DD2B41D59B7}"/>
    <cellStyle name="Note 44 6" xfId="3783" xr:uid="{060BC2FD-53B0-465A-97B2-572818E8BA5E}"/>
    <cellStyle name="Note 44 7" xfId="5040" xr:uid="{74753BF7-B4E9-4E5D-8506-38CFCB07959C}"/>
    <cellStyle name="Note 44 8" xfId="4750" xr:uid="{1CC84036-CEEF-4BE0-96AC-B768194323CA}"/>
    <cellStyle name="Note 44 9" xfId="5367" xr:uid="{E28A5664-BAFB-40BB-BC8C-8E65F7D46344}"/>
    <cellStyle name="Note 44_TRAFO" xfId="2283" xr:uid="{00000000-0005-0000-0000-0000EC080000}"/>
    <cellStyle name="Note 45" xfId="2284" xr:uid="{00000000-0005-0000-0000-0000ED080000}"/>
    <cellStyle name="Note 45 10" xfId="5538" xr:uid="{8F393B30-7026-47A1-8F69-DA76CE718963}"/>
    <cellStyle name="Note 45 2" xfId="2285" xr:uid="{00000000-0005-0000-0000-0000EE080000}"/>
    <cellStyle name="Note 45 2 2" xfId="2286" xr:uid="{00000000-0005-0000-0000-0000EF080000}"/>
    <cellStyle name="Note 45 2 2 2" xfId="4278" xr:uid="{E4F5733B-20C7-4C26-BC1B-C68EE45D948A}"/>
    <cellStyle name="Note 45 2 2 3" xfId="5046" xr:uid="{C855B0BB-B5B9-4D34-BDD3-DC1589B583F5}"/>
    <cellStyle name="Note 45 2 3" xfId="3497" xr:uid="{6F2283C3-44BB-44DA-9A03-5E56A4E1B4C8}"/>
    <cellStyle name="Note 45 2 4" xfId="3786" xr:uid="{DD14E96D-1CA3-4A9A-9187-0033578CECCE}"/>
    <cellStyle name="Note 45 2 5" xfId="5045" xr:uid="{F5C54051-D59F-401B-B1E7-14F59BA11B49}"/>
    <cellStyle name="Note 45 2 6" xfId="4778" xr:uid="{807D2ADB-FD2C-4E8A-81FF-367A4A68A56C}"/>
    <cellStyle name="Note 45 2 7" xfId="5370" xr:uid="{FF85B055-3433-4801-A4EC-55B5D50885CB}"/>
    <cellStyle name="Note 45 2 8" xfId="5539" xr:uid="{3064BED3-B68F-47EF-B585-BE83F6AC62BD}"/>
    <cellStyle name="Note 45 3" xfId="2287" xr:uid="{00000000-0005-0000-0000-0000F0080000}"/>
    <cellStyle name="Note 45 3 2" xfId="4279" xr:uid="{4B5B1A4F-F59E-4D44-A925-105DA55BD835}"/>
    <cellStyle name="Note 45 3 3" xfId="5047" xr:uid="{EEA61993-CEBF-4605-878D-69772B2F0BAA}"/>
    <cellStyle name="Note 45 4" xfId="3320" xr:uid="{8DA3D6C4-A746-4F96-A1BC-AF4943EAEA31}"/>
    <cellStyle name="Note 45 5" xfId="3498" xr:uid="{5AD429A2-408E-4219-9A03-8632BE456BBC}"/>
    <cellStyle name="Note 45 6" xfId="3785" xr:uid="{FF298A6C-D474-4052-89D1-EF48DAFDD9D9}"/>
    <cellStyle name="Note 45 7" xfId="5044" xr:uid="{B519EFA9-4834-422E-A8ED-E5EB9D6C96C2}"/>
    <cellStyle name="Note 45 8" xfId="4752" xr:uid="{D0BF1547-40DC-4FB4-BD43-A5E8B59EE07B}"/>
    <cellStyle name="Note 45 9" xfId="5369" xr:uid="{E5181AA8-2C4D-470D-ABBB-32CA50CBF7B8}"/>
    <cellStyle name="Note 45_TRAFO" xfId="2288" xr:uid="{00000000-0005-0000-0000-0000F1080000}"/>
    <cellStyle name="Note 46" xfId="2289" xr:uid="{00000000-0005-0000-0000-0000F2080000}"/>
    <cellStyle name="Note 46 10" xfId="5540" xr:uid="{EE78C393-9CD4-4CF2-BF04-C64E5B1EFC3D}"/>
    <cellStyle name="Note 46 2" xfId="2290" xr:uid="{00000000-0005-0000-0000-0000F3080000}"/>
    <cellStyle name="Note 46 2 2" xfId="2291" xr:uid="{00000000-0005-0000-0000-0000F4080000}"/>
    <cellStyle name="Note 46 2 2 2" xfId="4280" xr:uid="{EE9383C9-44B2-4111-9303-66014971A09C}"/>
    <cellStyle name="Note 46 2 2 3" xfId="5050" xr:uid="{53135BA8-143E-48D6-9296-BD9C48129F79}"/>
    <cellStyle name="Note 46 2 3" xfId="3495" xr:uid="{B7F6E97F-9E98-4336-8F74-E517BE17BC83}"/>
    <cellStyle name="Note 46 2 4" xfId="3788" xr:uid="{9A30BB75-68FD-4E72-9C11-8F0A3D55B8FF}"/>
    <cellStyle name="Note 46 2 5" xfId="5049" xr:uid="{79D9A923-E92C-4077-9C5F-32BDCAF4075D}"/>
    <cellStyle name="Note 46 2 6" xfId="4780" xr:uid="{CED3808B-7F5B-47A6-A174-800ADD1163BB}"/>
    <cellStyle name="Note 46 2 7" xfId="5372" xr:uid="{0A7C6CF6-E087-41C3-96F2-39436045B1B7}"/>
    <cellStyle name="Note 46 2 8" xfId="5541" xr:uid="{3C555A43-D654-4FAE-8421-CDD95F8074C2}"/>
    <cellStyle name="Note 46 3" xfId="2292" xr:uid="{00000000-0005-0000-0000-0000F5080000}"/>
    <cellStyle name="Note 46 3 2" xfId="4281" xr:uid="{6642C4A8-B747-44A2-B952-B9792C265E36}"/>
    <cellStyle name="Note 46 3 3" xfId="5051" xr:uid="{105D8BC2-FAFA-408B-8E1A-B53CBD29403D}"/>
    <cellStyle name="Note 46 4" xfId="3321" xr:uid="{C898CEFB-A1A9-4083-879D-94769BB17A0F}"/>
    <cellStyle name="Note 46 5" xfId="3496" xr:uid="{A6C1E8C8-E9DF-4CB2-A804-D7CCAF0213BF}"/>
    <cellStyle name="Note 46 6" xfId="3787" xr:uid="{1F66B6A5-31B0-4454-A1EC-D3531461E859}"/>
    <cellStyle name="Note 46 7" xfId="5048" xr:uid="{8C4F7BC4-0E60-4EA0-98D6-9B56D4325968}"/>
    <cellStyle name="Note 46 8" xfId="4779" xr:uid="{2549CF7F-91E0-407A-B71C-9CF7ED2CFC11}"/>
    <cellStyle name="Note 46 9" xfId="5371" xr:uid="{F55E4A99-9A85-41AD-A3B2-43911281DD11}"/>
    <cellStyle name="Note 46_TRAFO" xfId="2293" xr:uid="{00000000-0005-0000-0000-0000F6080000}"/>
    <cellStyle name="Note 47" xfId="2294" xr:uid="{00000000-0005-0000-0000-0000F7080000}"/>
    <cellStyle name="Note 47 10" xfId="5542" xr:uid="{EA87B4D0-3473-4228-AC46-9D15F3956123}"/>
    <cellStyle name="Note 47 2" xfId="2295" xr:uid="{00000000-0005-0000-0000-0000F8080000}"/>
    <cellStyle name="Note 47 2 2" xfId="2296" xr:uid="{00000000-0005-0000-0000-0000F9080000}"/>
    <cellStyle name="Note 47 2 2 2" xfId="4282" xr:uid="{2F720E8F-E688-40D2-86DE-508D7E116F3F}"/>
    <cellStyle name="Note 47 2 2 3" xfId="5054" xr:uid="{DEAC9F2E-F734-49D9-AC95-23F6DD3BDBC6}"/>
    <cellStyle name="Note 47 2 3" xfId="3493" xr:uid="{35C366E7-8088-44EC-B0AF-2617F0606FA1}"/>
    <cellStyle name="Note 47 2 4" xfId="3790" xr:uid="{470AF73F-416E-4A36-90AA-836FDF5CA7CE}"/>
    <cellStyle name="Note 47 2 5" xfId="5053" xr:uid="{2F177086-4A41-4277-A6D2-648E16379168}"/>
    <cellStyle name="Note 47 2 6" xfId="4782" xr:uid="{1E8D1B42-7AC6-4867-B64C-0002FCF52BD6}"/>
    <cellStyle name="Note 47 2 7" xfId="5374" xr:uid="{0E3A73BF-1358-49E9-8533-41AF9E88BF50}"/>
    <cellStyle name="Note 47 2 8" xfId="5543" xr:uid="{383E7119-256F-49AB-A085-007507008AE2}"/>
    <cellStyle name="Note 47 3" xfId="2297" xr:uid="{00000000-0005-0000-0000-0000FA080000}"/>
    <cellStyle name="Note 47 3 2" xfId="4283" xr:uid="{E0662DBC-2C97-49D7-86C9-79FFDFD275D0}"/>
    <cellStyle name="Note 47 3 3" xfId="5055" xr:uid="{92AB53B9-E138-4A15-BF52-5D62DCDE6FF9}"/>
    <cellStyle name="Note 47 4" xfId="3322" xr:uid="{919DCAFD-BA45-4718-8F96-8AEF4E0E0177}"/>
    <cellStyle name="Note 47 5" xfId="3494" xr:uid="{2C88FBA2-C23F-4D9B-A8FD-C3064C9EC764}"/>
    <cellStyle name="Note 47 6" xfId="3789" xr:uid="{5E4515BB-6965-4FA2-B3E3-E22CC1861B0E}"/>
    <cellStyle name="Note 47 7" xfId="5052" xr:uid="{B01F8683-328C-4347-A237-0CFB970E0AE2}"/>
    <cellStyle name="Note 47 8" xfId="4781" xr:uid="{2AF2985C-700A-4A10-8E08-008626A2CE3E}"/>
    <cellStyle name="Note 47 9" xfId="5373" xr:uid="{F002C6F6-6563-4825-A4AF-36DFBC52D362}"/>
    <cellStyle name="Note 47_TRAFO" xfId="2298" xr:uid="{00000000-0005-0000-0000-0000FB080000}"/>
    <cellStyle name="Note 48" xfId="2299" xr:uid="{00000000-0005-0000-0000-0000FC080000}"/>
    <cellStyle name="Note 48 10" xfId="5544" xr:uid="{5A9775EE-2EA6-43C7-BE38-4A0E1762A795}"/>
    <cellStyle name="Note 48 2" xfId="2300" xr:uid="{00000000-0005-0000-0000-0000FD080000}"/>
    <cellStyle name="Note 48 2 2" xfId="2301" xr:uid="{00000000-0005-0000-0000-0000FE080000}"/>
    <cellStyle name="Note 48 2 2 2" xfId="4284" xr:uid="{186F6A52-DD93-4FCC-AEBC-39F1673991E7}"/>
    <cellStyle name="Note 48 2 2 3" xfId="5058" xr:uid="{EED284D9-6FC6-4FF0-80A9-27353D1EAD82}"/>
    <cellStyle name="Note 48 2 3" xfId="3492" xr:uid="{7CE198DC-0115-464E-A1C4-223E0AAE90AC}"/>
    <cellStyle name="Note 48 2 4" xfId="3792" xr:uid="{89D609BA-3BA0-4D96-A1E1-974508AFE610}"/>
    <cellStyle name="Note 48 2 5" xfId="5057" xr:uid="{7217DA3E-A1D1-4C7F-A21E-A0111C6599E9}"/>
    <cellStyle name="Note 48 2 6" xfId="4784" xr:uid="{46EC50F6-8D8D-4950-974D-34D8A61AE584}"/>
    <cellStyle name="Note 48 2 7" xfId="5376" xr:uid="{C5F9F739-C7F3-4C14-BB92-9A18C577CCB8}"/>
    <cellStyle name="Note 48 2 8" xfId="5545" xr:uid="{DE37F4BA-9BCA-430B-A0C8-6318BC661546}"/>
    <cellStyle name="Note 48 3" xfId="2302" xr:uid="{00000000-0005-0000-0000-0000FF080000}"/>
    <cellStyle name="Note 48 3 2" xfId="4285" xr:uid="{B5F49436-7E02-4FAE-ACAC-8495D6C49FC8}"/>
    <cellStyle name="Note 48 3 3" xfId="5059" xr:uid="{2B235D59-DD49-4134-91B7-477681131724}"/>
    <cellStyle name="Note 48 4" xfId="3323" xr:uid="{22A8AD11-F50E-42E3-867A-1EF75F3B0F6C}"/>
    <cellStyle name="Note 48 5" xfId="3395" xr:uid="{02335D83-FC15-4E0D-B148-00FDDCA55E2F}"/>
    <cellStyle name="Note 48 6" xfId="3791" xr:uid="{7D4C0CCB-6A90-46B4-A479-62FFD9FDBC3C}"/>
    <cellStyle name="Note 48 7" xfId="5056" xr:uid="{FA3B147D-F483-497C-96F7-298A4E2E1605}"/>
    <cellStyle name="Note 48 8" xfId="4783" xr:uid="{D8C8EF8A-A5D5-4358-84CA-9A601D136678}"/>
    <cellStyle name="Note 48 9" xfId="5375" xr:uid="{2F82E8C3-AEA3-461A-A0C5-13835BC2263E}"/>
    <cellStyle name="Note 48_TRAFO" xfId="2303" xr:uid="{00000000-0005-0000-0000-000000090000}"/>
    <cellStyle name="Note 49" xfId="2304" xr:uid="{00000000-0005-0000-0000-000001090000}"/>
    <cellStyle name="Note 49 10" xfId="5546" xr:uid="{8BEE7836-69C0-4F3E-8428-2985B85494A4}"/>
    <cellStyle name="Note 49 2" xfId="2305" xr:uid="{00000000-0005-0000-0000-000002090000}"/>
    <cellStyle name="Note 49 2 2" xfId="2306" xr:uid="{00000000-0005-0000-0000-000003090000}"/>
    <cellStyle name="Note 49 2 2 2" xfId="4286" xr:uid="{8B2BD496-BC63-4CB4-AD36-D23BDA66FE48}"/>
    <cellStyle name="Note 49 2 2 3" xfId="5062" xr:uid="{B0F255D0-354D-4CD5-83B7-5B0DDC99F617}"/>
    <cellStyle name="Note 49 2 3" xfId="3490" xr:uid="{1B7EAA1F-7834-456F-B2E5-EE0408F86FFA}"/>
    <cellStyle name="Note 49 2 4" xfId="3794" xr:uid="{DFCDA04A-EB78-496B-AAEF-2D24EC7007F1}"/>
    <cellStyle name="Note 49 2 5" xfId="5061" xr:uid="{50AFC7BC-473D-4848-A184-3647862DE5B7}"/>
    <cellStyle name="Note 49 2 6" xfId="4785" xr:uid="{5F1A624C-7A14-44AB-B640-19F966F864CE}"/>
    <cellStyle name="Note 49 2 7" xfId="5378" xr:uid="{911D4EB3-981C-45F0-83C3-0BFAD476D7C0}"/>
    <cellStyle name="Note 49 2 8" xfId="5547" xr:uid="{4787704B-3FA4-480A-B7DF-3B84F165EAF2}"/>
    <cellStyle name="Note 49 3" xfId="2307" xr:uid="{00000000-0005-0000-0000-000004090000}"/>
    <cellStyle name="Note 49 3 2" xfId="4287" xr:uid="{2F219C8E-4C01-4C0A-BD43-C31D60DD3768}"/>
    <cellStyle name="Note 49 3 3" xfId="5063" xr:uid="{91EA15B0-1434-42EE-A25B-A3FC9CFEBDD6}"/>
    <cellStyle name="Note 49 4" xfId="3324" xr:uid="{37ADA00E-43B3-4467-9C41-A2D09F2A8622}"/>
    <cellStyle name="Note 49 5" xfId="3491" xr:uid="{D43BEC63-2FDD-463E-BD95-AA2295D27108}"/>
    <cellStyle name="Note 49 6" xfId="3793" xr:uid="{EC973A13-462A-4DA7-B311-3039FCB5A460}"/>
    <cellStyle name="Note 49 7" xfId="5060" xr:uid="{9EA1B4DA-11A8-406E-B7AD-915BE0F9DE9A}"/>
    <cellStyle name="Note 49 8" xfId="5266" xr:uid="{4721081B-A0C5-4A2D-BF34-4102C1D278FA}"/>
    <cellStyle name="Note 49 9" xfId="5377" xr:uid="{3C1F95FC-EAD1-440A-AE9D-722FFE1158A1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2 2 2" xfId="4288" xr:uid="{E28F087F-2301-45C6-A1A3-DEDBF65DE552}"/>
    <cellStyle name="Note 5 2 2 3" xfId="5066" xr:uid="{10FEF2FD-B4D3-4795-9012-762527A564FA}"/>
    <cellStyle name="Note 5 2 3" xfId="3488" xr:uid="{D0A6A90D-61E6-421D-B78E-AE8B4EEA32A7}"/>
    <cellStyle name="Note 5 2 4" xfId="3796" xr:uid="{5C7B7C29-E063-4758-9FF4-3FC3B0C8E24E}"/>
    <cellStyle name="Note 5 2 5" xfId="5065" xr:uid="{DFA25873-B6B6-4639-9CB8-7A9BB417BF5A}"/>
    <cellStyle name="Note 5 2 6" xfId="4787" xr:uid="{BDC5D563-0CA2-490F-B8D2-7ED43A5289F2}"/>
    <cellStyle name="Note 5 2 7" xfId="5380" xr:uid="{2E587A95-ACD5-4CAB-872B-639665C29B68}"/>
    <cellStyle name="Note 5 2 8" xfId="5549" xr:uid="{78B7E78D-862B-4094-BF38-37350B477FB6}"/>
    <cellStyle name="Note 5 3" xfId="2312" xr:uid="{00000000-0005-0000-0000-000009090000}"/>
    <cellStyle name="Note 5 3 2" xfId="4289" xr:uid="{51389C68-ADDB-4005-BA82-6F3AE5EB93AA}"/>
    <cellStyle name="Note 5 3 3" xfId="5067" xr:uid="{1A9AA93C-3C36-4A8E-B0C2-49DA33A3D24B}"/>
    <cellStyle name="Note 5 4" xfId="3489" xr:uid="{995A962C-CC91-4EF5-A0F3-9CAC9EF2A8CA}"/>
    <cellStyle name="Note 5 5" xfId="3795" xr:uid="{795858D3-D92B-439C-9FED-D5B29D5BFF83}"/>
    <cellStyle name="Note 5 6" xfId="5064" xr:uid="{6F03CEF1-1D08-411E-98BA-9EE1EF46E316}"/>
    <cellStyle name="Note 5 7" xfId="4786" xr:uid="{F6B92FCC-B924-4FDB-8A7E-A62DE0199843}"/>
    <cellStyle name="Note 5 8" xfId="5379" xr:uid="{548CA934-F74A-429E-AD48-317E1838BB19}"/>
    <cellStyle name="Note 5 9" xfId="5548" xr:uid="{BF919F0A-53BB-48C6-89A5-D3972EF02C5B}"/>
    <cellStyle name="Note 5_TRAFO" xfId="2313" xr:uid="{00000000-0005-0000-0000-00000A090000}"/>
    <cellStyle name="Note 50" xfId="2314" xr:uid="{00000000-0005-0000-0000-00000B090000}"/>
    <cellStyle name="Note 50 10" xfId="5550" xr:uid="{0E7F9FD0-8584-47ED-9F88-8B287CDCF77C}"/>
    <cellStyle name="Note 50 2" xfId="2315" xr:uid="{00000000-0005-0000-0000-00000C090000}"/>
    <cellStyle name="Note 50 2 2" xfId="2316" xr:uid="{00000000-0005-0000-0000-00000D090000}"/>
    <cellStyle name="Note 50 2 2 2" xfId="4290" xr:uid="{FAAF9ED8-87F6-44CB-914E-776A3A8DB810}"/>
    <cellStyle name="Note 50 2 2 3" xfId="5070" xr:uid="{D6F802D3-2C5F-40B7-9911-CE4E7128ADFA}"/>
    <cellStyle name="Note 50 2 3" xfId="3486" xr:uid="{3C9DD515-0C38-4E24-B822-8F706051D6A5}"/>
    <cellStyle name="Note 50 2 4" xfId="3798" xr:uid="{CD1C446A-618F-425E-85D4-F95D0A78DD20}"/>
    <cellStyle name="Note 50 2 5" xfId="5069" xr:uid="{44EAF3E8-6DA6-427A-8BB3-D193A9D81DD5}"/>
    <cellStyle name="Note 50 2 6" xfId="4789" xr:uid="{14130340-3DD3-41EC-A351-FFF8C7C6D7E7}"/>
    <cellStyle name="Note 50 2 7" xfId="5382" xr:uid="{74843B3E-4899-4852-ACE7-F04307A4C8DC}"/>
    <cellStyle name="Note 50 2 8" xfId="5551" xr:uid="{C07A0756-AFFA-4FB2-B413-1C41E3A06E9F}"/>
    <cellStyle name="Note 50 3" xfId="2317" xr:uid="{00000000-0005-0000-0000-00000E090000}"/>
    <cellStyle name="Note 50 3 2" xfId="4291" xr:uid="{D05CEEF8-6E1A-4CCC-A0F1-7B034F7FEDC6}"/>
    <cellStyle name="Note 50 3 3" xfId="5071" xr:uid="{F0CA58E8-CA4D-4006-805D-D412DE693D05}"/>
    <cellStyle name="Note 50 4" xfId="3325" xr:uid="{7CEDF028-2CCC-4D96-B89C-27E3600BD081}"/>
    <cellStyle name="Note 50 5" xfId="3487" xr:uid="{3EDD41F9-73D1-4F77-A52B-B2EF59ECCE06}"/>
    <cellStyle name="Note 50 6" xfId="3797" xr:uid="{23952EF6-8F5E-4232-BE08-1BB326C1BE87}"/>
    <cellStyle name="Note 50 7" xfId="5068" xr:uid="{2F2C2278-9F0E-4A58-AF71-79D10B7D58BE}"/>
    <cellStyle name="Note 50 8" xfId="4788" xr:uid="{17A48C25-87A4-4AFF-AABF-470B5BC3B672}"/>
    <cellStyle name="Note 50 9" xfId="5381" xr:uid="{0C292842-0A04-442E-A01D-664FE8895030}"/>
    <cellStyle name="Note 50_TRAFO" xfId="2318" xr:uid="{00000000-0005-0000-0000-00000F090000}"/>
    <cellStyle name="Note 51" xfId="2319" xr:uid="{00000000-0005-0000-0000-000010090000}"/>
    <cellStyle name="Note 51 10" xfId="5552" xr:uid="{F79AC919-1AA0-4E58-8ACE-D634617CED12}"/>
    <cellStyle name="Note 51 2" xfId="2320" xr:uid="{00000000-0005-0000-0000-000011090000}"/>
    <cellStyle name="Note 51 2 2" xfId="2321" xr:uid="{00000000-0005-0000-0000-000012090000}"/>
    <cellStyle name="Note 51 2 2 2" xfId="4292" xr:uid="{F3B4DB9F-B68C-4B97-BB65-501612EE043F}"/>
    <cellStyle name="Note 51 2 2 3" xfId="5074" xr:uid="{243B3641-95D0-4F74-B6D8-6FF5AACDD01D}"/>
    <cellStyle name="Note 51 2 3" xfId="3484" xr:uid="{D2F38DBA-96C5-4508-8348-11CD1E2879B9}"/>
    <cellStyle name="Note 51 2 4" xfId="3800" xr:uid="{062DEFCE-F557-432B-BEEB-74BFA5FB3049}"/>
    <cellStyle name="Note 51 2 5" xfId="5073" xr:uid="{33C76B87-6C1A-4675-AF7F-F2834EF60DB3}"/>
    <cellStyle name="Note 51 2 6" xfId="4791" xr:uid="{DA094A94-08C4-450A-9599-506949A62243}"/>
    <cellStyle name="Note 51 2 7" xfId="5384" xr:uid="{097A43C3-13F9-4C82-84A4-2D4C52C3CB9F}"/>
    <cellStyle name="Note 51 2 8" xfId="5553" xr:uid="{04C0E276-5F01-4CDE-984A-55F2B8BF37BE}"/>
    <cellStyle name="Note 51 3" xfId="2322" xr:uid="{00000000-0005-0000-0000-000013090000}"/>
    <cellStyle name="Note 51 3 2" xfId="4293" xr:uid="{10C3C32C-824E-412D-80F1-1BE7EAE1DC30}"/>
    <cellStyle name="Note 51 3 3" xfId="5075" xr:uid="{217E334E-5B51-48FA-9AE6-0CE0FC8203BD}"/>
    <cellStyle name="Note 51 4" xfId="3326" xr:uid="{71D3340D-4E70-4BF5-8C08-A8151F7FB7D3}"/>
    <cellStyle name="Note 51 5" xfId="3485" xr:uid="{E9C49DFE-F272-4EDC-BDB1-BE71750FE775}"/>
    <cellStyle name="Note 51 6" xfId="3799" xr:uid="{98667972-1E9E-40C2-9FF7-4652C69DBCE3}"/>
    <cellStyle name="Note 51 7" xfId="5072" xr:uid="{7C2E405F-4E8E-42A0-AD1B-E10B0D0433BE}"/>
    <cellStyle name="Note 51 8" xfId="4790" xr:uid="{E21316D5-5E00-41E9-BAFE-E80DAE3AD4D9}"/>
    <cellStyle name="Note 51 9" xfId="5383" xr:uid="{42F6F00D-26A8-484B-B738-C41F16A8334A}"/>
    <cellStyle name="Note 51_TRAFO" xfId="2323" xr:uid="{00000000-0005-0000-0000-000014090000}"/>
    <cellStyle name="Note 52" xfId="2324" xr:uid="{00000000-0005-0000-0000-000015090000}"/>
    <cellStyle name="Note 52 10" xfId="5554" xr:uid="{110FE427-06C0-4D3B-BA64-7FC037E8EF1D}"/>
    <cellStyle name="Note 52 2" xfId="2325" xr:uid="{00000000-0005-0000-0000-000016090000}"/>
    <cellStyle name="Note 52 2 2" xfId="2326" xr:uid="{00000000-0005-0000-0000-000017090000}"/>
    <cellStyle name="Note 52 2 2 2" xfId="4294" xr:uid="{ED271CB1-57B5-4BC3-B3B9-D3BA5870608F}"/>
    <cellStyle name="Note 52 2 2 3" xfId="5078" xr:uid="{FE6FA99D-C9A6-482C-A37F-0F9C64482932}"/>
    <cellStyle name="Note 52 2 3" xfId="3482" xr:uid="{1ECF9EF7-5CDC-4842-8EED-7A7158C36454}"/>
    <cellStyle name="Note 52 2 4" xfId="3802" xr:uid="{7FB1FDD6-88C6-438D-9D1A-22DFACA65859}"/>
    <cellStyle name="Note 52 2 5" xfId="5077" xr:uid="{39E897AD-7B5B-49D0-AA22-ECF623F6A79F}"/>
    <cellStyle name="Note 52 2 6" xfId="4793" xr:uid="{32B0C980-5867-4A14-B47F-FAE29E7EC4E4}"/>
    <cellStyle name="Note 52 2 7" xfId="5386" xr:uid="{118B1C01-0091-4379-AE50-167BDE6204C8}"/>
    <cellStyle name="Note 52 2 8" xfId="5555" xr:uid="{9FA810E7-0184-4410-AD96-E0290C30F266}"/>
    <cellStyle name="Note 52 3" xfId="2327" xr:uid="{00000000-0005-0000-0000-000018090000}"/>
    <cellStyle name="Note 52 3 2" xfId="4295" xr:uid="{6233BD20-EA3B-4CA6-A00A-F33C928563BD}"/>
    <cellStyle name="Note 52 3 3" xfId="5079" xr:uid="{7E94E89E-3303-43DB-BA36-1A46EBB431BD}"/>
    <cellStyle name="Note 52 4" xfId="3327" xr:uid="{626AA525-C2FF-4DC6-9BE0-104D273D2CCA}"/>
    <cellStyle name="Note 52 5" xfId="3483" xr:uid="{60C2D556-2F8C-41F3-8C56-44C6A3F8EA16}"/>
    <cellStyle name="Note 52 6" xfId="3801" xr:uid="{398DD5E9-B5F5-4CD7-A944-F8135896D7B3}"/>
    <cellStyle name="Note 52 7" xfId="5076" xr:uid="{208F1551-CBF3-4DFF-A976-5C11D282929D}"/>
    <cellStyle name="Note 52 8" xfId="4792" xr:uid="{82A6388B-1FBF-46AA-9F8F-73822019768C}"/>
    <cellStyle name="Note 52 9" xfId="5385" xr:uid="{410E1947-458E-4113-923C-0224CD62DC41}"/>
    <cellStyle name="Note 52_TRAFO" xfId="2328" xr:uid="{00000000-0005-0000-0000-000019090000}"/>
    <cellStyle name="Note 53" xfId="2329" xr:uid="{00000000-0005-0000-0000-00001A090000}"/>
    <cellStyle name="Note 53 10" xfId="5556" xr:uid="{419A392A-6B2B-42CC-A8C8-9730D5F09DA5}"/>
    <cellStyle name="Note 53 2" xfId="2330" xr:uid="{00000000-0005-0000-0000-00001B090000}"/>
    <cellStyle name="Note 53 2 2" xfId="2331" xr:uid="{00000000-0005-0000-0000-00001C090000}"/>
    <cellStyle name="Note 53 2 2 2" xfId="4296" xr:uid="{404CC517-7F9E-4B7D-901E-C722272D8F8C}"/>
    <cellStyle name="Note 53 2 2 3" xfId="5082" xr:uid="{9B3798AF-BF32-4EC8-9D3A-19B795871118}"/>
    <cellStyle name="Note 53 2 3" xfId="3481" xr:uid="{E4FD0A0F-AEA7-40CE-B594-83368061886E}"/>
    <cellStyle name="Note 53 2 4" xfId="3804" xr:uid="{9720FAE0-5104-49B6-82D6-C7E06045B1AB}"/>
    <cellStyle name="Note 53 2 5" xfId="5081" xr:uid="{5D97C88C-EB56-4F8A-9DED-38490745023D}"/>
    <cellStyle name="Note 53 2 6" xfId="4795" xr:uid="{31CC8131-9266-48D4-A4A3-D14DB4F4A8FA}"/>
    <cellStyle name="Note 53 2 7" xfId="5388" xr:uid="{030F2558-D9F9-4E30-9859-6F53D6753072}"/>
    <cellStyle name="Note 53 2 8" xfId="5557" xr:uid="{39E4F143-BAA8-42A1-82BD-D15EFBF06162}"/>
    <cellStyle name="Note 53 3" xfId="2332" xr:uid="{00000000-0005-0000-0000-00001D090000}"/>
    <cellStyle name="Note 53 3 2" xfId="4297" xr:uid="{A2AA1E76-5504-414A-92A8-88AA1EE21618}"/>
    <cellStyle name="Note 53 3 3" xfId="5083" xr:uid="{45C606DE-10D3-4643-AEBF-3EADD5887471}"/>
    <cellStyle name="Note 53 4" xfId="3328" xr:uid="{E79AC231-CFB8-4D87-B05C-317D4419DA07}"/>
    <cellStyle name="Note 53 5" xfId="3394" xr:uid="{9FBC9FAA-E0ED-4865-A20D-54682241B6C3}"/>
    <cellStyle name="Note 53 6" xfId="3803" xr:uid="{D8D5BEDF-EFA0-44F3-BC4E-B763D538957A}"/>
    <cellStyle name="Note 53 7" xfId="5080" xr:uid="{6517A4B0-DB80-4993-8650-406D8348EED9}"/>
    <cellStyle name="Note 53 8" xfId="4794" xr:uid="{96CD1284-A736-46F5-BB65-AE386985594E}"/>
    <cellStyle name="Note 53 9" xfId="5387" xr:uid="{EEC5F0FE-A3B4-4612-8C2A-3241AD5EEF14}"/>
    <cellStyle name="Note 53_TRAFO" xfId="2333" xr:uid="{00000000-0005-0000-0000-00001E090000}"/>
    <cellStyle name="Note 54" xfId="2334" xr:uid="{00000000-0005-0000-0000-00001F090000}"/>
    <cellStyle name="Note 54 10" xfId="5558" xr:uid="{499E5C0D-CFFB-49AC-8EC4-57B8A598638B}"/>
    <cellStyle name="Note 54 2" xfId="2335" xr:uid="{00000000-0005-0000-0000-000020090000}"/>
    <cellStyle name="Note 54 2 2" xfId="2336" xr:uid="{00000000-0005-0000-0000-000021090000}"/>
    <cellStyle name="Note 54 2 2 2" xfId="4298" xr:uid="{A44A2A2E-F96E-43C8-97CF-8C15EB2F591E}"/>
    <cellStyle name="Note 54 2 2 3" xfId="5086" xr:uid="{72A3B9B6-CEAA-44F0-A0CE-15B3EE0333FD}"/>
    <cellStyle name="Note 54 2 3" xfId="3479" xr:uid="{990101D9-287F-48E8-A556-C06EE6895E55}"/>
    <cellStyle name="Note 54 2 4" xfId="3806" xr:uid="{DDFAA899-5C3A-4D12-AD4D-75ADF149E9B2}"/>
    <cellStyle name="Note 54 2 5" xfId="5085" xr:uid="{D79A2A53-B22B-497B-85C6-A98CEF691C27}"/>
    <cellStyle name="Note 54 2 6" xfId="4796" xr:uid="{2EE42900-33E1-4010-A826-742A091CE951}"/>
    <cellStyle name="Note 54 2 7" xfId="5390" xr:uid="{C723CAB4-CA98-47C7-ADED-87FDD6627472}"/>
    <cellStyle name="Note 54 2 8" xfId="5559" xr:uid="{E97744EC-ACE8-48BB-ACAC-A09F0E7188E3}"/>
    <cellStyle name="Note 54 3" xfId="2337" xr:uid="{00000000-0005-0000-0000-000022090000}"/>
    <cellStyle name="Note 54 3 2" xfId="4299" xr:uid="{64C3C11D-BC72-43CE-BD7B-C33027DB89D0}"/>
    <cellStyle name="Note 54 3 3" xfId="5087" xr:uid="{B37C6D7D-3F57-4C8A-A203-2EEB026CC00C}"/>
    <cellStyle name="Note 54 4" xfId="3329" xr:uid="{C592B71B-8874-41FC-9CE1-95C9B48FCA3E}"/>
    <cellStyle name="Note 54 5" xfId="3480" xr:uid="{8F5C4671-A803-4A60-BFC3-522EE258B1A0}"/>
    <cellStyle name="Note 54 6" xfId="3805" xr:uid="{0136DA5B-324A-47B6-81FA-92F1A04C1F5C}"/>
    <cellStyle name="Note 54 7" xfId="5084" xr:uid="{A8BB81A2-880C-4982-85B2-F0631D2ADC7C}"/>
    <cellStyle name="Note 54 8" xfId="5267" xr:uid="{EEDF63B3-AD58-4B99-AA9B-FB5BAED13B50}"/>
    <cellStyle name="Note 54 9" xfId="5389" xr:uid="{A0007854-80B2-4A4E-99FA-AE8BA79B9635}"/>
    <cellStyle name="Note 54_TRAFO" xfId="2338" xr:uid="{00000000-0005-0000-0000-000023090000}"/>
    <cellStyle name="Note 55" xfId="2339" xr:uid="{00000000-0005-0000-0000-000024090000}"/>
    <cellStyle name="Note 55 10" xfId="5560" xr:uid="{036972F4-9EE9-447C-8DAC-3F020742AFD7}"/>
    <cellStyle name="Note 55 2" xfId="2340" xr:uid="{00000000-0005-0000-0000-000025090000}"/>
    <cellStyle name="Note 55 2 2" xfId="2341" xr:uid="{00000000-0005-0000-0000-000026090000}"/>
    <cellStyle name="Note 55 2 2 2" xfId="4300" xr:uid="{F3097C64-2E79-4B72-B231-F382F482B051}"/>
    <cellStyle name="Note 55 2 2 3" xfId="5090" xr:uid="{A7C4CF01-3E71-40F1-996B-C0C0F958F46E}"/>
    <cellStyle name="Note 55 2 3" xfId="3477" xr:uid="{E90D818D-A7FA-4CC4-A9F3-6EBCFF1E604A}"/>
    <cellStyle name="Note 55 2 4" xfId="3808" xr:uid="{1E3255EC-C1C4-4C0B-BB27-614AB08AAA2F}"/>
    <cellStyle name="Note 55 2 5" xfId="5089" xr:uid="{81043439-8456-488B-9608-9D77259458FA}"/>
    <cellStyle name="Note 55 2 6" xfId="4798" xr:uid="{5EF7B68E-3012-4087-A5EE-CC1DD5A14092}"/>
    <cellStyle name="Note 55 2 7" xfId="5392" xr:uid="{B206CACE-A8F5-4562-A7FA-EE9001E2B0D6}"/>
    <cellStyle name="Note 55 2 8" xfId="5561" xr:uid="{71C7C004-FFA2-41A3-8AC4-8384423D0D4E}"/>
    <cellStyle name="Note 55 3" xfId="2342" xr:uid="{00000000-0005-0000-0000-000027090000}"/>
    <cellStyle name="Note 55 3 2" xfId="4301" xr:uid="{A31E4B4D-F777-40BB-A1D9-6C98B803EC61}"/>
    <cellStyle name="Note 55 3 3" xfId="5091" xr:uid="{E295C41A-6D78-4F19-B9DF-C4F5BCBC8B6E}"/>
    <cellStyle name="Note 55 4" xfId="3330" xr:uid="{BB0ABEC9-B454-4F77-834C-6D611339CF04}"/>
    <cellStyle name="Note 55 5" xfId="3478" xr:uid="{11D559F9-B4A9-4F37-9FC6-8D8C510E390C}"/>
    <cellStyle name="Note 55 6" xfId="3807" xr:uid="{BEF54888-FB9E-420C-ADE5-CD8B5F35C7B0}"/>
    <cellStyle name="Note 55 7" xfId="5088" xr:uid="{0AD511B6-153B-4428-A750-328DE5D404A9}"/>
    <cellStyle name="Note 55 8" xfId="4797" xr:uid="{F0732F27-EA43-4B4A-ADFF-1C2DB4F7198E}"/>
    <cellStyle name="Note 55 9" xfId="5391" xr:uid="{762676CE-3081-4BD5-ABD2-B80FBDA09F34}"/>
    <cellStyle name="Note 55_TRAFO" xfId="2343" xr:uid="{00000000-0005-0000-0000-000028090000}"/>
    <cellStyle name="Note 56" xfId="2344" xr:uid="{00000000-0005-0000-0000-000029090000}"/>
    <cellStyle name="Note 56 10" xfId="5562" xr:uid="{DA2D1AEE-0769-4FEA-A608-A6B6E09420DB}"/>
    <cellStyle name="Note 56 2" xfId="2345" xr:uid="{00000000-0005-0000-0000-00002A090000}"/>
    <cellStyle name="Note 56 2 2" xfId="2346" xr:uid="{00000000-0005-0000-0000-00002B090000}"/>
    <cellStyle name="Note 56 2 2 2" xfId="4302" xr:uid="{E86582BB-50AA-4ADC-9E0F-994577600D47}"/>
    <cellStyle name="Note 56 2 2 3" xfId="5094" xr:uid="{EA5190C9-FE7A-4D1A-A408-C42C56B8F45E}"/>
    <cellStyle name="Note 56 2 3" xfId="3475" xr:uid="{AAF47213-36DC-46F2-B03F-A50480979786}"/>
    <cellStyle name="Note 56 2 4" xfId="3810" xr:uid="{329BAC08-0649-4D00-9FDF-DF6523AA9E5B}"/>
    <cellStyle name="Note 56 2 5" xfId="5093" xr:uid="{C09B3C9E-3D6A-4867-849F-CD5CB5734B8F}"/>
    <cellStyle name="Note 56 2 6" xfId="4800" xr:uid="{C789C57D-D6DD-451B-9AA1-137367DC283B}"/>
    <cellStyle name="Note 56 2 7" xfId="5394" xr:uid="{DB8FC27F-D773-47E1-9A0C-E75741C86C4C}"/>
    <cellStyle name="Note 56 2 8" xfId="5563" xr:uid="{4182D369-FB45-47B1-A111-40C14B74896A}"/>
    <cellStyle name="Note 56 3" xfId="2347" xr:uid="{00000000-0005-0000-0000-00002C090000}"/>
    <cellStyle name="Note 56 3 2" xfId="4303" xr:uid="{EB9704C6-1EF3-4C0D-A64E-949189FEF90C}"/>
    <cellStyle name="Note 56 3 3" xfId="5095" xr:uid="{9AFA2FF9-0722-4962-BF80-0883759F9C03}"/>
    <cellStyle name="Note 56 4" xfId="3331" xr:uid="{71C853B7-736D-4801-B9FD-393232A7E1E2}"/>
    <cellStyle name="Note 56 5" xfId="3476" xr:uid="{1D07EA67-EA6A-408D-8BAF-46D092EDA221}"/>
    <cellStyle name="Note 56 6" xfId="3809" xr:uid="{023A374C-FB74-401B-B8B5-580DD95BC493}"/>
    <cellStyle name="Note 56 7" xfId="5092" xr:uid="{1270979D-4D2F-4084-8B4E-70FA6406E9F0}"/>
    <cellStyle name="Note 56 8" xfId="4799" xr:uid="{EB65DC1C-BC7B-4346-B80E-79B72F6F7967}"/>
    <cellStyle name="Note 56 9" xfId="5393" xr:uid="{68228FA0-72D4-4A5C-B211-78DE09225345}"/>
    <cellStyle name="Note 56_TRAFO" xfId="2348" xr:uid="{00000000-0005-0000-0000-00002D090000}"/>
    <cellStyle name="Note 57" xfId="2349" xr:uid="{00000000-0005-0000-0000-00002E090000}"/>
    <cellStyle name="Note 57 10" xfId="5564" xr:uid="{DD6A1510-F504-4460-8C90-62C69ACF9C05}"/>
    <cellStyle name="Note 57 2" xfId="2350" xr:uid="{00000000-0005-0000-0000-00002F090000}"/>
    <cellStyle name="Note 57 2 2" xfId="2351" xr:uid="{00000000-0005-0000-0000-000030090000}"/>
    <cellStyle name="Note 57 2 2 2" xfId="4304" xr:uid="{42293EF9-6558-4EEA-8968-16EE51D6964A}"/>
    <cellStyle name="Note 57 2 2 3" xfId="5098" xr:uid="{B189D442-E742-45FA-AB86-8B57AA02D37E}"/>
    <cellStyle name="Note 57 2 3" xfId="3473" xr:uid="{89D3CF2D-DC43-4D24-9CD4-B7275832E265}"/>
    <cellStyle name="Note 57 2 4" xfId="3812" xr:uid="{EAD1D9D9-99AD-40FB-93F3-4A3B33853E08}"/>
    <cellStyle name="Note 57 2 5" xfId="5097" xr:uid="{2F2D5AFF-2345-47FC-8C70-CC2E8BE21E30}"/>
    <cellStyle name="Note 57 2 6" xfId="4802" xr:uid="{9CAA7B95-F159-4035-91AC-C3EFE8A8FFF7}"/>
    <cellStyle name="Note 57 2 7" xfId="5396" xr:uid="{4426CEBD-F479-44AF-9CA3-A64DB68BB21B}"/>
    <cellStyle name="Note 57 2 8" xfId="5565" xr:uid="{F21F2197-FEAF-4AB0-BE52-4A26E48AD98E}"/>
    <cellStyle name="Note 57 3" xfId="2352" xr:uid="{00000000-0005-0000-0000-000031090000}"/>
    <cellStyle name="Note 57 3 2" xfId="4305" xr:uid="{4C6F131D-69AD-4362-B698-96565E7AC33A}"/>
    <cellStyle name="Note 57 3 3" xfId="5099" xr:uid="{23EB91E4-9B9D-46F0-87C7-B75972E9B080}"/>
    <cellStyle name="Note 57 4" xfId="3332" xr:uid="{4A540369-4FAD-42A7-9CF0-8DE0EB3AB369}"/>
    <cellStyle name="Note 57 5" xfId="3474" xr:uid="{82306FC1-0703-4ADF-B83C-7DAE4EE56BB4}"/>
    <cellStyle name="Note 57 6" xfId="3811" xr:uid="{B1388A4F-9075-4772-86A0-0F9D534D1181}"/>
    <cellStyle name="Note 57 7" xfId="5096" xr:uid="{2DA41384-5D41-42A5-A876-26ED423049FD}"/>
    <cellStyle name="Note 57 8" xfId="4801" xr:uid="{2AD2D23F-87B2-4913-A99B-17E7D37F6202}"/>
    <cellStyle name="Note 57 9" xfId="5395" xr:uid="{455875E6-EBEC-4ABA-A302-6FA2410F3E99}"/>
    <cellStyle name="Note 57_TRAFO" xfId="2353" xr:uid="{00000000-0005-0000-0000-000032090000}"/>
    <cellStyle name="Note 58" xfId="2354" xr:uid="{00000000-0005-0000-0000-000033090000}"/>
    <cellStyle name="Note 58 10" xfId="5566" xr:uid="{F2DE5494-2792-4F26-8F9A-373A0B535A94}"/>
    <cellStyle name="Note 58 2" xfId="2355" xr:uid="{00000000-0005-0000-0000-000034090000}"/>
    <cellStyle name="Note 58 2 2" xfId="2356" xr:uid="{00000000-0005-0000-0000-000035090000}"/>
    <cellStyle name="Note 58 2 2 2" xfId="4306" xr:uid="{8D818AAB-2307-44FD-8C65-A36660BA3AAA}"/>
    <cellStyle name="Note 58 2 2 3" xfId="5102" xr:uid="{C63FD32E-D66E-483B-A465-BB1AFF9750B6}"/>
    <cellStyle name="Note 58 2 3" xfId="3471" xr:uid="{3C78692E-5082-40E6-B7C3-C43F58BCCAC2}"/>
    <cellStyle name="Note 58 2 4" xfId="3814" xr:uid="{912DA850-2B74-4B59-BECC-BF680D65EF3A}"/>
    <cellStyle name="Note 58 2 5" xfId="5101" xr:uid="{05066FA9-6B93-4694-8642-963E7F0DA0CD}"/>
    <cellStyle name="Note 58 2 6" xfId="4804" xr:uid="{EC97DCD9-553E-4D90-B635-A645D7710844}"/>
    <cellStyle name="Note 58 2 7" xfId="5398" xr:uid="{2A45AA79-382B-4861-8401-4215555971DA}"/>
    <cellStyle name="Note 58 2 8" xfId="5567" xr:uid="{C99F36ED-1105-49B3-BCFF-FD18D8A50822}"/>
    <cellStyle name="Note 58 3" xfId="2357" xr:uid="{00000000-0005-0000-0000-000036090000}"/>
    <cellStyle name="Note 58 3 2" xfId="4307" xr:uid="{821BCF80-CC47-4476-A87F-CD8C6A9AFD72}"/>
    <cellStyle name="Note 58 3 3" xfId="5103" xr:uid="{CF7ABEC8-1D39-4510-B430-3F16DBEC0551}"/>
    <cellStyle name="Note 58 4" xfId="3333" xr:uid="{9CF2F042-3B53-40BB-9D37-89DA46C9BAAC}"/>
    <cellStyle name="Note 58 5" xfId="3472" xr:uid="{2A2A9490-1F54-4575-90DF-188408E8AEEB}"/>
    <cellStyle name="Note 58 6" xfId="3813" xr:uid="{5391D0DE-A78B-4981-9F44-C02B1CFA3550}"/>
    <cellStyle name="Note 58 7" xfId="5100" xr:uid="{FD38D353-CFD8-4ECC-AB2C-A2B3125C1E50}"/>
    <cellStyle name="Note 58 8" xfId="4803" xr:uid="{12648570-3A1B-4DF6-9ADB-2F07D8A48362}"/>
    <cellStyle name="Note 58 9" xfId="5397" xr:uid="{34FE0985-5D67-48CF-B8F1-A70DDC394A00}"/>
    <cellStyle name="Note 58_TRAFO" xfId="2358" xr:uid="{00000000-0005-0000-0000-000037090000}"/>
    <cellStyle name="Note 59" xfId="2359" xr:uid="{00000000-0005-0000-0000-000038090000}"/>
    <cellStyle name="Note 59 10" xfId="5568" xr:uid="{DC7F2242-0945-41FF-858C-DE7B36679F6A}"/>
    <cellStyle name="Note 59 2" xfId="2360" xr:uid="{00000000-0005-0000-0000-000039090000}"/>
    <cellStyle name="Note 59 2 2" xfId="2361" xr:uid="{00000000-0005-0000-0000-00003A090000}"/>
    <cellStyle name="Note 59 2 2 2" xfId="4308" xr:uid="{B69348D8-3CF0-48E4-A88B-7E3D01B49E4F}"/>
    <cellStyle name="Note 59 2 2 3" xfId="5106" xr:uid="{21C88742-639B-439D-8CCE-449C10817E5A}"/>
    <cellStyle name="Note 59 2 3" xfId="3470" xr:uid="{2B8C3AA4-8A17-4CB0-8C48-8DFBE13BD1F0}"/>
    <cellStyle name="Note 59 2 4" xfId="3816" xr:uid="{D73B4D2D-2E63-4A5C-BEAC-89108EDD6216}"/>
    <cellStyle name="Note 59 2 5" xfId="5105" xr:uid="{8B35B432-195A-4258-9ED5-69843EDC0C82}"/>
    <cellStyle name="Note 59 2 6" xfId="4806" xr:uid="{C427A700-9214-4F79-A95E-DE0EA427B863}"/>
    <cellStyle name="Note 59 2 7" xfId="5400" xr:uid="{34EBF354-B461-4BBA-9394-2D71C719F926}"/>
    <cellStyle name="Note 59 2 8" xfId="5569" xr:uid="{70E89593-D02E-4453-980A-08E867C09B26}"/>
    <cellStyle name="Note 59 3" xfId="2362" xr:uid="{00000000-0005-0000-0000-00003B090000}"/>
    <cellStyle name="Note 59 3 2" xfId="4309" xr:uid="{3FB6D7A1-F8BA-448A-A99D-ED10F832C376}"/>
    <cellStyle name="Note 59 3 3" xfId="5107" xr:uid="{7626F433-53E8-45B2-81EC-2898681F57D9}"/>
    <cellStyle name="Note 59 4" xfId="3334" xr:uid="{16808FD0-904B-4EF0-AE2E-96D0A166EB70}"/>
    <cellStyle name="Note 59 5" xfId="3393" xr:uid="{64D82AD9-A675-4B38-9E4B-CD2C5134517B}"/>
    <cellStyle name="Note 59 6" xfId="3815" xr:uid="{31D11D6C-E1FD-4009-A391-2401F09FF18C}"/>
    <cellStyle name="Note 59 7" xfId="5104" xr:uid="{9585BEE4-D83E-4568-9C91-4F34C24505B5}"/>
    <cellStyle name="Note 59 8" xfId="4805" xr:uid="{C1FF8C7A-529D-4A38-98EC-172FBDE997DF}"/>
    <cellStyle name="Note 59 9" xfId="5399" xr:uid="{3040F0C7-935C-47F7-96D5-0D1F28EF0159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2 2 2" xfId="4310" xr:uid="{02578A69-DEBC-475A-85C2-FD84A13E8912}"/>
    <cellStyle name="Note 6 2 2 3" xfId="5110" xr:uid="{E90952D7-9DAC-4B79-A3AA-5120B3DD0BD0}"/>
    <cellStyle name="Note 6 2 3" xfId="3468" xr:uid="{97EC34DB-90D0-40F0-8583-4477EFC3B95C}"/>
    <cellStyle name="Note 6 2 4" xfId="3818" xr:uid="{92300398-3963-49A4-8915-9C5B5AB884F5}"/>
    <cellStyle name="Note 6 2 5" xfId="5109" xr:uid="{B74339ED-F59E-4CFA-869E-B8B277C0295F}"/>
    <cellStyle name="Note 6 2 6" xfId="4807" xr:uid="{DC6D4638-46DE-4652-8132-C23F06ADA15A}"/>
    <cellStyle name="Note 6 2 7" xfId="5402" xr:uid="{DF88C15B-AF98-4FFA-B056-C7DFADA92A71}"/>
    <cellStyle name="Note 6 2 8" xfId="5571" xr:uid="{1A0A8D17-6D8B-4C6A-8D56-93E9B202203C}"/>
    <cellStyle name="Note 6 3" xfId="2367" xr:uid="{00000000-0005-0000-0000-000040090000}"/>
    <cellStyle name="Note 6 3 2" xfId="4311" xr:uid="{1B3D2CA9-244E-4774-A872-B6C94509CC24}"/>
    <cellStyle name="Note 6 3 3" xfId="5111" xr:uid="{2010B065-1604-4B58-9A4A-C33AC2DFAD3A}"/>
    <cellStyle name="Note 6 4" xfId="3469" xr:uid="{B4B897CE-54BF-4873-B498-E92023131A54}"/>
    <cellStyle name="Note 6 5" xfId="3817" xr:uid="{BC032CB4-A068-4FC7-8B5C-389A088A1642}"/>
    <cellStyle name="Note 6 6" xfId="5108" xr:uid="{68719296-5A91-45A4-8ACF-57301DDE73D1}"/>
    <cellStyle name="Note 6 7" xfId="5268" xr:uid="{AC1DD031-820A-4106-9EDA-B080DD8956A8}"/>
    <cellStyle name="Note 6 8" xfId="5401" xr:uid="{1D810BA7-387E-425A-A76F-43DB153B7336}"/>
    <cellStyle name="Note 6 9" xfId="5570" xr:uid="{25012EC2-7D31-4FC0-8106-F361A738D0B8}"/>
    <cellStyle name="Note 6_TRAFO" xfId="2368" xr:uid="{00000000-0005-0000-0000-000041090000}"/>
    <cellStyle name="Note 60" xfId="2369" xr:uid="{00000000-0005-0000-0000-000042090000}"/>
    <cellStyle name="Note 60 10" xfId="5572" xr:uid="{57C95FFA-E45C-49CB-9B00-8E5DA88AEFA7}"/>
    <cellStyle name="Note 60 2" xfId="2370" xr:uid="{00000000-0005-0000-0000-000043090000}"/>
    <cellStyle name="Note 60 2 2" xfId="2371" xr:uid="{00000000-0005-0000-0000-000044090000}"/>
    <cellStyle name="Note 60 2 2 2" xfId="4312" xr:uid="{59A23CA7-B1E6-4704-B18D-95566EBAC827}"/>
    <cellStyle name="Note 60 2 2 3" xfId="5114" xr:uid="{993AECE9-63ED-4F26-864F-D3598F6BEEFB}"/>
    <cellStyle name="Note 60 2 3" xfId="3466" xr:uid="{4AA7F023-836A-40A8-806A-A4F62DC226CA}"/>
    <cellStyle name="Note 60 2 4" xfId="3820" xr:uid="{AF4EC94C-CD3C-4971-8C78-1017E88ABA13}"/>
    <cellStyle name="Note 60 2 5" xfId="5113" xr:uid="{3B0DCAAA-F0D4-4413-B9A0-4DABA4CAE16C}"/>
    <cellStyle name="Note 60 2 6" xfId="4809" xr:uid="{CFC773C2-F7B7-42E0-815C-98FAFB1F6E57}"/>
    <cellStyle name="Note 60 2 7" xfId="5404" xr:uid="{67A3018E-9E2E-4421-969F-FB0F3258B5E4}"/>
    <cellStyle name="Note 60 2 8" xfId="5573" xr:uid="{B55227FD-2A5E-49F9-B7B9-304AD604D08F}"/>
    <cellStyle name="Note 60 3" xfId="2372" xr:uid="{00000000-0005-0000-0000-000045090000}"/>
    <cellStyle name="Note 60 3 2" xfId="4313" xr:uid="{CBA1D702-BB9E-49FA-8B6E-DD03FF78A3BC}"/>
    <cellStyle name="Note 60 3 3" xfId="5115" xr:uid="{15F766BC-9DFB-4DD4-92CE-002CCBD8B110}"/>
    <cellStyle name="Note 60 4" xfId="3335" xr:uid="{96678D52-40D5-4321-A6B8-177DED92CCE3}"/>
    <cellStyle name="Note 60 5" xfId="3467" xr:uid="{F535990F-0574-4B63-AB98-F1D88A64D7DD}"/>
    <cellStyle name="Note 60 6" xfId="3819" xr:uid="{7FDD56E9-A22A-43B5-A567-52AD1DE2661C}"/>
    <cellStyle name="Note 60 7" xfId="5112" xr:uid="{E5E845E6-4F6E-42F7-860C-2F9E09BBB59E}"/>
    <cellStyle name="Note 60 8" xfId="4808" xr:uid="{FC17322C-E0B7-4A44-971D-C8992DF30195}"/>
    <cellStyle name="Note 60 9" xfId="5403" xr:uid="{876140B7-2AEA-40D6-B1BC-319C13A6F131}"/>
    <cellStyle name="Note 60_TRAFO" xfId="2373" xr:uid="{00000000-0005-0000-0000-000046090000}"/>
    <cellStyle name="Note 61" xfId="2374" xr:uid="{00000000-0005-0000-0000-000047090000}"/>
    <cellStyle name="Note 61 10" xfId="5574" xr:uid="{C92F5BAA-D3B3-4C93-B1D2-B0E47F71BFF6}"/>
    <cellStyle name="Note 61 2" xfId="2375" xr:uid="{00000000-0005-0000-0000-000048090000}"/>
    <cellStyle name="Note 61 2 2" xfId="2376" xr:uid="{00000000-0005-0000-0000-000049090000}"/>
    <cellStyle name="Note 61 2 2 2" xfId="4314" xr:uid="{DFADA30F-305D-4DCA-8437-B897E11A341B}"/>
    <cellStyle name="Note 61 2 2 3" xfId="5118" xr:uid="{8BF3E91A-9DEE-4D5E-9DEA-D2EAE2356B53}"/>
    <cellStyle name="Note 61 2 3" xfId="3464" xr:uid="{DDDE5100-46D0-486E-80CF-D7BD87181EE7}"/>
    <cellStyle name="Note 61 2 4" xfId="3822" xr:uid="{66EBCC7F-DAB8-45A0-B165-E680D51691D2}"/>
    <cellStyle name="Note 61 2 5" xfId="5117" xr:uid="{811B7A3E-FE18-4693-A2D8-4F7E1DF3127F}"/>
    <cellStyle name="Note 61 2 6" xfId="4811" xr:uid="{5C098112-6EE6-4DC4-8D07-1D74386A613F}"/>
    <cellStyle name="Note 61 2 7" xfId="5406" xr:uid="{572CDE10-EA00-473D-A750-3C85D9BCF910}"/>
    <cellStyle name="Note 61 2 8" xfId="5575" xr:uid="{6739C184-F2EF-4F62-9FDC-5C1488C2B2A2}"/>
    <cellStyle name="Note 61 3" xfId="2377" xr:uid="{00000000-0005-0000-0000-00004A090000}"/>
    <cellStyle name="Note 61 3 2" xfId="4315" xr:uid="{1E2A9E4C-C662-4001-9452-B22D6C80C5AD}"/>
    <cellStyle name="Note 61 3 3" xfId="5119" xr:uid="{923D1F90-9A87-4CD5-8757-9BEABB4EE9F4}"/>
    <cellStyle name="Note 61 4" xfId="3336" xr:uid="{7B758A73-490D-4951-94FD-64039D089986}"/>
    <cellStyle name="Note 61 5" xfId="3465" xr:uid="{690A406E-BFBB-4745-9DD1-4C56ED1DD053}"/>
    <cellStyle name="Note 61 6" xfId="3821" xr:uid="{88FFC393-030F-4216-9128-D2AA9536DD4F}"/>
    <cellStyle name="Note 61 7" xfId="5116" xr:uid="{8C794B51-33D5-439F-9010-FD14E3E75527}"/>
    <cellStyle name="Note 61 8" xfId="4810" xr:uid="{3CC01F37-BC39-4706-9DEF-18A6A77E4F88}"/>
    <cellStyle name="Note 61 9" xfId="5405" xr:uid="{0C996D14-4186-400C-8EBD-0A7AAC3C7E28}"/>
    <cellStyle name="Note 61_TRAFO" xfId="2378" xr:uid="{00000000-0005-0000-0000-00004B090000}"/>
    <cellStyle name="Note 62" xfId="2379" xr:uid="{00000000-0005-0000-0000-00004C090000}"/>
    <cellStyle name="Note 62 10" xfId="5576" xr:uid="{FC808CB3-C3EC-496A-84EE-8485BE156EF1}"/>
    <cellStyle name="Note 62 2" xfId="2380" xr:uid="{00000000-0005-0000-0000-00004D090000}"/>
    <cellStyle name="Note 62 2 2" xfId="2381" xr:uid="{00000000-0005-0000-0000-00004E090000}"/>
    <cellStyle name="Note 62 2 2 2" xfId="4316" xr:uid="{B7BD9875-E06B-485D-BF1A-CD7ABE3FD3A6}"/>
    <cellStyle name="Note 62 2 2 3" xfId="5122" xr:uid="{EC388025-6FDE-40D8-97E3-CA1DAF847198}"/>
    <cellStyle name="Note 62 2 3" xfId="3462" xr:uid="{1258BD25-7A58-4C7F-986D-5AAAE1D66947}"/>
    <cellStyle name="Note 62 2 4" xfId="3824" xr:uid="{C0394381-856B-4E2A-856C-2B85FD9E3C78}"/>
    <cellStyle name="Note 62 2 5" xfId="5121" xr:uid="{8926B0A6-180B-4152-9450-161F849A9A47}"/>
    <cellStyle name="Note 62 2 6" xfId="4814" xr:uid="{CA8C729D-05E6-43A7-A5A6-E767FD0332C2}"/>
    <cellStyle name="Note 62 2 7" xfId="5408" xr:uid="{08B45EA3-8B0E-4DD8-ABE5-D8981800261D}"/>
    <cellStyle name="Note 62 2 8" xfId="5577" xr:uid="{11FAE379-818B-4756-BA03-8530A2A85F41}"/>
    <cellStyle name="Note 62 3" xfId="2382" xr:uid="{00000000-0005-0000-0000-00004F090000}"/>
    <cellStyle name="Note 62 3 2" xfId="4317" xr:uid="{9BF7B899-E718-49BD-AEA5-7A9FA040C3D6}"/>
    <cellStyle name="Note 62 3 3" xfId="5123" xr:uid="{1F72FF60-8897-4F9A-A04F-45FF2D9C632A}"/>
    <cellStyle name="Note 62 4" xfId="3337" xr:uid="{B6470EC2-4A3D-4F01-AF60-F61B55ACB861}"/>
    <cellStyle name="Note 62 5" xfId="3463" xr:uid="{2F11BF05-595C-4706-BB1D-3893FB93A963}"/>
    <cellStyle name="Note 62 6" xfId="3823" xr:uid="{D5E3EBE7-8A56-44E2-A7FB-DDA33B8482FB}"/>
    <cellStyle name="Note 62 7" xfId="5120" xr:uid="{E250FE5D-B0EE-4906-B0C7-084718083BF6}"/>
    <cellStyle name="Note 62 8" xfId="4813" xr:uid="{2F0A9607-974E-455B-9FED-362BC4667548}"/>
    <cellStyle name="Note 62 9" xfId="5407" xr:uid="{0BF407A6-7210-431A-9490-21362E386A41}"/>
    <cellStyle name="Note 62_TRAFO" xfId="2383" xr:uid="{00000000-0005-0000-0000-000050090000}"/>
    <cellStyle name="Note 63" xfId="2384" xr:uid="{00000000-0005-0000-0000-000051090000}"/>
    <cellStyle name="Note 63 10" xfId="5578" xr:uid="{DEA5EE90-E7CE-4E75-9D78-20F9A28371C4}"/>
    <cellStyle name="Note 63 2" xfId="2385" xr:uid="{00000000-0005-0000-0000-000052090000}"/>
    <cellStyle name="Note 63 2 2" xfId="2386" xr:uid="{00000000-0005-0000-0000-000053090000}"/>
    <cellStyle name="Note 63 2 2 2" xfId="4318" xr:uid="{E69F88D2-13E7-43DD-8A08-80B5D2087763}"/>
    <cellStyle name="Note 63 2 2 3" xfId="5126" xr:uid="{C989474D-72FC-4AAD-B560-53221AB8CCAE}"/>
    <cellStyle name="Note 63 2 3" xfId="3460" xr:uid="{F029531F-8344-4B58-810E-3D5203E21624}"/>
    <cellStyle name="Note 63 2 4" xfId="3826" xr:uid="{1FB6AD51-60BF-47B0-BA1C-83CDA1B030DD}"/>
    <cellStyle name="Note 63 2 5" xfId="5125" xr:uid="{AD0AE8FE-377A-4FE1-97BF-EBEC46BED610}"/>
    <cellStyle name="Note 63 2 6" xfId="4816" xr:uid="{BD363870-28EC-466F-835B-852B51404437}"/>
    <cellStyle name="Note 63 2 7" xfId="5410" xr:uid="{E2D68833-189C-4957-A353-961D12B2AC01}"/>
    <cellStyle name="Note 63 2 8" xfId="5579" xr:uid="{4E0A7F7B-C781-42F7-BC38-90FD4E7A7C93}"/>
    <cellStyle name="Note 63 3" xfId="2387" xr:uid="{00000000-0005-0000-0000-000054090000}"/>
    <cellStyle name="Note 63 3 2" xfId="4319" xr:uid="{9C388A64-83D9-40B3-95CE-E1F790973C2D}"/>
    <cellStyle name="Note 63 3 3" xfId="5127" xr:uid="{13BC29CC-C756-44FB-8989-67EC45CB989F}"/>
    <cellStyle name="Note 63 4" xfId="3338" xr:uid="{171EA315-9363-46C1-B053-286CD271FCA4}"/>
    <cellStyle name="Note 63 5" xfId="3461" xr:uid="{1B84C320-DF0A-40EE-982D-AE54E741206B}"/>
    <cellStyle name="Note 63 6" xfId="3825" xr:uid="{E075383F-90DA-4637-920C-EF63C2205059}"/>
    <cellStyle name="Note 63 7" xfId="5124" xr:uid="{FC7F43B3-8031-467C-8B93-7510336ADD77}"/>
    <cellStyle name="Note 63 8" xfId="4815" xr:uid="{1F5D6A9B-98BD-4C7C-8F19-EE8B2DEAB129}"/>
    <cellStyle name="Note 63 9" xfId="5409" xr:uid="{4BB5B11A-BF18-492A-BBD1-93559C00154C}"/>
    <cellStyle name="Note 63_TRAFO" xfId="2388" xr:uid="{00000000-0005-0000-0000-000055090000}"/>
    <cellStyle name="Note 64" xfId="2389" xr:uid="{00000000-0005-0000-0000-000056090000}"/>
    <cellStyle name="Note 64 10" xfId="5580" xr:uid="{46BDED33-CC71-4B26-8E34-DAC02AD702B3}"/>
    <cellStyle name="Note 64 2" xfId="2390" xr:uid="{00000000-0005-0000-0000-000057090000}"/>
    <cellStyle name="Note 64 2 2" xfId="2391" xr:uid="{00000000-0005-0000-0000-000058090000}"/>
    <cellStyle name="Note 64 2 2 2" xfId="4320" xr:uid="{759BE380-A347-4893-B9DC-9CBFDA1B4169}"/>
    <cellStyle name="Note 64 2 2 3" xfId="5130" xr:uid="{A2DC9431-EEE8-4D9E-9068-7CB9CDC84251}"/>
    <cellStyle name="Note 64 2 3" xfId="3459" xr:uid="{40E0B932-C626-4C4F-9C61-75395C08E8DF}"/>
    <cellStyle name="Note 64 2 4" xfId="3828" xr:uid="{43D7102F-D88C-46F6-89C7-B939854C8691}"/>
    <cellStyle name="Note 64 2 5" xfId="5129" xr:uid="{85E3C9D3-E1B0-4D49-B56E-63DDE8CDBB6F}"/>
    <cellStyle name="Note 64 2 6" xfId="4818" xr:uid="{93132F9F-8109-440C-89B7-6295E0765889}"/>
    <cellStyle name="Note 64 2 7" xfId="5412" xr:uid="{24A4C81C-C7F6-4EA9-8C02-C37C7501CD90}"/>
    <cellStyle name="Note 64 2 8" xfId="5581" xr:uid="{9D7B45C3-DC3D-458D-8A85-0C2BAAB4A446}"/>
    <cellStyle name="Note 64 3" xfId="2392" xr:uid="{00000000-0005-0000-0000-000059090000}"/>
    <cellStyle name="Note 64 3 2" xfId="4321" xr:uid="{6067FB56-D178-467B-B7AE-2AD726F7B3AC}"/>
    <cellStyle name="Note 64 3 3" xfId="5131" xr:uid="{CED3A514-AE8F-4371-ABBD-B64EFED3A728}"/>
    <cellStyle name="Note 64 4" xfId="3339" xr:uid="{FC1FFDCA-E227-471E-AC42-2CC6A6D58D84}"/>
    <cellStyle name="Note 64 5" xfId="3392" xr:uid="{A7E9546A-6862-4523-8EA2-72FE9A2B781E}"/>
    <cellStyle name="Note 64 6" xfId="3827" xr:uid="{03C8FEF6-1928-4026-B06C-6BAB5022AFA1}"/>
    <cellStyle name="Note 64 7" xfId="5128" xr:uid="{D4B5B044-64A5-4792-BCD6-277D7181FA32}"/>
    <cellStyle name="Note 64 8" xfId="4817" xr:uid="{31C7AB80-E177-45FE-B612-30A3A731A676}"/>
    <cellStyle name="Note 64 9" xfId="5411" xr:uid="{8B9F405D-B40B-4040-B26E-2119F890C2CD}"/>
    <cellStyle name="Note 64_TRAFO" xfId="2393" xr:uid="{00000000-0005-0000-0000-00005A090000}"/>
    <cellStyle name="Note 65" xfId="2394" xr:uid="{00000000-0005-0000-0000-00005B090000}"/>
    <cellStyle name="Note 65 10" xfId="5582" xr:uid="{82DFD70E-D38C-47C8-9131-15500E2FE662}"/>
    <cellStyle name="Note 65 2" xfId="2395" xr:uid="{00000000-0005-0000-0000-00005C090000}"/>
    <cellStyle name="Note 65 2 2" xfId="2396" xr:uid="{00000000-0005-0000-0000-00005D090000}"/>
    <cellStyle name="Note 65 2 2 2" xfId="4322" xr:uid="{E2216EB8-5500-417A-8BBB-E0D41575A25F}"/>
    <cellStyle name="Note 65 2 2 3" xfId="5134" xr:uid="{3DD316B9-4449-4736-8E4F-2EFB19CB9713}"/>
    <cellStyle name="Note 65 2 3" xfId="3457" xr:uid="{CA92A2EF-0D7A-49C5-8FC6-ACFD0EAED52D}"/>
    <cellStyle name="Note 65 2 4" xfId="3830" xr:uid="{11BF8F55-4D06-414D-8391-1246CBE5827F}"/>
    <cellStyle name="Note 65 2 5" xfId="5133" xr:uid="{AAB7DC50-A7DC-472D-AC55-C420BFBC1F88}"/>
    <cellStyle name="Note 65 2 6" xfId="4819" xr:uid="{258A3C09-253F-4C2D-B5E2-54792E4A5484}"/>
    <cellStyle name="Note 65 2 7" xfId="5414" xr:uid="{8C83D314-3B02-404E-93C4-B0BEB0AF421F}"/>
    <cellStyle name="Note 65 2 8" xfId="5583" xr:uid="{C0CC62E8-EE12-4AA9-8B4D-BE35410F4876}"/>
    <cellStyle name="Note 65 3" xfId="2397" xr:uid="{00000000-0005-0000-0000-00005E090000}"/>
    <cellStyle name="Note 65 3 2" xfId="4323" xr:uid="{582672B0-0B36-45C8-865E-85B5315411ED}"/>
    <cellStyle name="Note 65 3 3" xfId="5135" xr:uid="{9EEC93F4-B843-48C2-8838-61B9A56149E0}"/>
    <cellStyle name="Note 65 4" xfId="3340" xr:uid="{BA2B0224-85F1-4C99-8702-2F088FFF9A85}"/>
    <cellStyle name="Note 65 5" xfId="3458" xr:uid="{DDDCB3BA-1FDF-4CB5-A10A-8D5AB44E68B9}"/>
    <cellStyle name="Note 65 6" xfId="3829" xr:uid="{42BD5F55-D6B4-4A39-A658-2064F49D69D1}"/>
    <cellStyle name="Note 65 7" xfId="5132" xr:uid="{FDE00D85-39FD-49BA-A0A6-5BD346EBCA73}"/>
    <cellStyle name="Note 65 8" xfId="5269" xr:uid="{E0B7D07E-5FB1-4C34-BA5F-B5C4200517EF}"/>
    <cellStyle name="Note 65 9" xfId="5413" xr:uid="{D6CBE003-E995-4E91-89AB-BD37A54EA85B}"/>
    <cellStyle name="Note 65_TRAFO" xfId="2398" xr:uid="{00000000-0005-0000-0000-00005F090000}"/>
    <cellStyle name="Note 66" xfId="2399" xr:uid="{00000000-0005-0000-0000-000060090000}"/>
    <cellStyle name="Note 66 10" xfId="5584" xr:uid="{3E123A64-E0E6-4B14-BEBC-BD21099D06BE}"/>
    <cellStyle name="Note 66 2" xfId="2400" xr:uid="{00000000-0005-0000-0000-000061090000}"/>
    <cellStyle name="Note 66 2 2" xfId="2401" xr:uid="{00000000-0005-0000-0000-000062090000}"/>
    <cellStyle name="Note 66 2 2 2" xfId="4324" xr:uid="{ED576143-56F7-42D4-A025-8F390ED789C3}"/>
    <cellStyle name="Note 66 2 2 3" xfId="5138" xr:uid="{C86EC6DD-8F6C-47E2-BCF7-3824039A74BD}"/>
    <cellStyle name="Note 66 2 3" xfId="3455" xr:uid="{081B59F1-515D-435D-A288-DE6361961218}"/>
    <cellStyle name="Note 66 2 4" xfId="3832" xr:uid="{037AF8C6-EC11-48A2-AC8D-059B870460BB}"/>
    <cellStyle name="Note 66 2 5" xfId="5137" xr:uid="{F0199CEC-B699-4DE9-9284-65B6EFA805A8}"/>
    <cellStyle name="Note 66 2 6" xfId="4821" xr:uid="{4AB90C37-8713-46C2-AB5C-22AB5BF937FB}"/>
    <cellStyle name="Note 66 2 7" xfId="5416" xr:uid="{E9BE6EE5-082D-4609-AD20-123AFA8B7985}"/>
    <cellStyle name="Note 66 2 8" xfId="5585" xr:uid="{5357A30A-BE3A-48C2-A621-00717369C791}"/>
    <cellStyle name="Note 66 3" xfId="2402" xr:uid="{00000000-0005-0000-0000-000063090000}"/>
    <cellStyle name="Note 66 3 2" xfId="4325" xr:uid="{6EE4DFCF-3625-4927-86FE-B55FD9039EA7}"/>
    <cellStyle name="Note 66 3 3" xfId="5139" xr:uid="{1B866BFE-73F8-401B-A0F1-3041669D47DC}"/>
    <cellStyle name="Note 66 4" xfId="3341" xr:uid="{01A20DE4-A345-447B-9688-84BD6B61BB48}"/>
    <cellStyle name="Note 66 5" xfId="3456" xr:uid="{F1989541-4178-4677-BEFA-564EEF1BD133}"/>
    <cellStyle name="Note 66 6" xfId="3831" xr:uid="{DB04C6FE-82F2-44BF-A6BD-A21ACD011A1B}"/>
    <cellStyle name="Note 66 7" xfId="5136" xr:uid="{12D16D83-FBF9-4461-BB17-AD9E077BBB1A}"/>
    <cellStyle name="Note 66 8" xfId="4820" xr:uid="{C54013B6-937D-42E2-BD7F-4C50E727CC71}"/>
    <cellStyle name="Note 66 9" xfId="5415" xr:uid="{1FFFC340-BEEC-4060-9A1C-852B9FB99613}"/>
    <cellStyle name="Note 66_TRAFO" xfId="2403" xr:uid="{00000000-0005-0000-0000-000064090000}"/>
    <cellStyle name="Note 67" xfId="2404" xr:uid="{00000000-0005-0000-0000-000065090000}"/>
    <cellStyle name="Note 67 10" xfId="5586" xr:uid="{3C3016EE-27CA-4FA6-9C96-D648B58D4C3A}"/>
    <cellStyle name="Note 67 2" xfId="2405" xr:uid="{00000000-0005-0000-0000-000066090000}"/>
    <cellStyle name="Note 67 2 2" xfId="2406" xr:uid="{00000000-0005-0000-0000-000067090000}"/>
    <cellStyle name="Note 67 2 2 2" xfId="4326" xr:uid="{74D65EDA-0094-4A28-B396-D4C20830CFE7}"/>
    <cellStyle name="Note 67 2 2 3" xfId="5142" xr:uid="{D81B575B-5AA8-40D3-BC4A-1CCB2958F113}"/>
    <cellStyle name="Note 67 2 3" xfId="3453" xr:uid="{C48223B8-8F65-4898-AE82-DE72A4859E49}"/>
    <cellStyle name="Note 67 2 4" xfId="3834" xr:uid="{84B26C43-B468-43D1-81DA-FD855E5E15A6}"/>
    <cellStyle name="Note 67 2 5" xfId="5141" xr:uid="{2BF39862-A7FF-4E07-8BE3-04B3D2494E11}"/>
    <cellStyle name="Note 67 2 6" xfId="4823" xr:uid="{514D9215-89C0-4C6C-9E9E-9F07CBDA5B4D}"/>
    <cellStyle name="Note 67 2 7" xfId="5418" xr:uid="{615AB0E4-6243-4EE6-9D88-BB579094CD18}"/>
    <cellStyle name="Note 67 2 8" xfId="5587" xr:uid="{8DED6EEB-228B-4165-909B-19FD98CCEE81}"/>
    <cellStyle name="Note 67 3" xfId="2407" xr:uid="{00000000-0005-0000-0000-000068090000}"/>
    <cellStyle name="Note 67 3 2" xfId="4327" xr:uid="{4800A7B6-8E43-485D-9E3C-8A78BCA87D95}"/>
    <cellStyle name="Note 67 3 3" xfId="5143" xr:uid="{D942AF79-AD83-4727-83A2-F6793628C7CC}"/>
    <cellStyle name="Note 67 4" xfId="3342" xr:uid="{0F6AAF5E-DBDE-4B3B-BE82-533A4842E6B1}"/>
    <cellStyle name="Note 67 5" xfId="3454" xr:uid="{696851F2-4068-4699-AD0A-31CFA49A6016}"/>
    <cellStyle name="Note 67 6" xfId="3833" xr:uid="{1712DF40-1AED-4427-AA4D-4034E4F26D78}"/>
    <cellStyle name="Note 67 7" xfId="5140" xr:uid="{56CE49E7-8215-4C79-B0D6-20AF9C6B6E25}"/>
    <cellStyle name="Note 67 8" xfId="4822" xr:uid="{720D63E1-91DC-4F71-AC68-F2CE70CCABB0}"/>
    <cellStyle name="Note 67 9" xfId="5417" xr:uid="{501A91FE-4E15-4A3A-A84C-778853DBEB62}"/>
    <cellStyle name="Note 67_TRAFO" xfId="2408" xr:uid="{00000000-0005-0000-0000-000069090000}"/>
    <cellStyle name="Note 68" xfId="2409" xr:uid="{00000000-0005-0000-0000-00006A090000}"/>
    <cellStyle name="Note 68 10" xfId="5588" xr:uid="{06414320-ECEC-421D-A968-A0FCE299BEB9}"/>
    <cellStyle name="Note 68 2" xfId="2410" xr:uid="{00000000-0005-0000-0000-00006B090000}"/>
    <cellStyle name="Note 68 2 2" xfId="2411" xr:uid="{00000000-0005-0000-0000-00006C090000}"/>
    <cellStyle name="Note 68 2 2 2" xfId="4328" xr:uid="{B2A393D6-F06F-4B1E-9EE5-16C47FBFF737}"/>
    <cellStyle name="Note 68 2 2 3" xfId="5146" xr:uid="{B7CB1A0D-3D43-4478-9709-800D4B86E17F}"/>
    <cellStyle name="Note 68 2 3" xfId="3451" xr:uid="{7608682C-D614-4A73-B7D8-6B9C9E2980FB}"/>
    <cellStyle name="Note 68 2 4" xfId="3836" xr:uid="{162450D7-F95E-4FAD-B544-3E51D8F7D45A}"/>
    <cellStyle name="Note 68 2 5" xfId="5145" xr:uid="{7A15E82B-BE33-454B-B2A3-AB55785B6E9C}"/>
    <cellStyle name="Note 68 2 6" xfId="4825" xr:uid="{5E8C0EFB-EDDE-49E7-A662-A6C86A81EA6F}"/>
    <cellStyle name="Note 68 2 7" xfId="5419" xr:uid="{AE32D168-B24F-4781-BE05-1345D6436782}"/>
    <cellStyle name="Note 68 2 8" xfId="5589" xr:uid="{28A679DC-FA0C-45EE-AEDD-58A346D21DD7}"/>
    <cellStyle name="Note 68 3" xfId="2412" xr:uid="{00000000-0005-0000-0000-00006D090000}"/>
    <cellStyle name="Note 68 3 2" xfId="4329" xr:uid="{E13F8607-15AB-4201-9FF7-B0ADB4DB5F4F}"/>
    <cellStyle name="Note 68 3 3" xfId="5147" xr:uid="{2F0BD7E0-56A6-4980-80C1-8187C6D220E4}"/>
    <cellStyle name="Note 68 4" xfId="3343" xr:uid="{BFE5131E-F159-4CF4-AC7E-5B687C0D0158}"/>
    <cellStyle name="Note 68 5" xfId="3452" xr:uid="{16FAA67A-F6A7-40A3-9ED8-E7AB801D4CC5}"/>
    <cellStyle name="Note 68 6" xfId="3835" xr:uid="{450B9826-D0C2-4FB1-B9C2-82C21F0F33B4}"/>
    <cellStyle name="Note 68 7" xfId="5144" xr:uid="{5454D49C-3B15-436B-B159-BB4E2EA7281C}"/>
    <cellStyle name="Note 68 8" xfId="4824" xr:uid="{CEEABAC5-DB63-45A6-A493-131C7B1BD39D}"/>
    <cellStyle name="Note 68 9" xfId="5481" xr:uid="{063BB7E5-46B7-426E-BD14-F78CA3D5BBE3}"/>
    <cellStyle name="Note 68_TRAFO" xfId="2413" xr:uid="{00000000-0005-0000-0000-00006E090000}"/>
    <cellStyle name="Note 69" xfId="2414" xr:uid="{00000000-0005-0000-0000-00006F090000}"/>
    <cellStyle name="Note 69 10" xfId="5590" xr:uid="{4FD24C0F-E340-44D6-A418-88374F321FDE}"/>
    <cellStyle name="Note 69 2" xfId="2415" xr:uid="{00000000-0005-0000-0000-000070090000}"/>
    <cellStyle name="Note 69 2 2" xfId="2416" xr:uid="{00000000-0005-0000-0000-000071090000}"/>
    <cellStyle name="Note 69 2 2 2" xfId="4330" xr:uid="{CDB868D6-2E62-4265-B860-9C08BC9901A1}"/>
    <cellStyle name="Note 69 2 2 3" xfId="5150" xr:uid="{8C0F3B3E-FF79-4730-9329-C65FE8366530}"/>
    <cellStyle name="Note 69 2 3" xfId="3449" xr:uid="{FFCCD98F-4E39-4BBE-9F3A-7C01D55065D7}"/>
    <cellStyle name="Note 69 2 4" xfId="3838" xr:uid="{E89EACE2-33B6-47DE-935C-4A527E5C934F}"/>
    <cellStyle name="Note 69 2 5" xfId="5149" xr:uid="{1C4A84C1-BAF8-4066-9992-540AD2DEEAC2}"/>
    <cellStyle name="Note 69 2 6" xfId="4827" xr:uid="{E47E0716-B66E-4D12-9A76-A78EFB75C7F0}"/>
    <cellStyle name="Note 69 2 7" xfId="5421" xr:uid="{7DBE8FF3-50C8-424A-B4BF-C5138ADDD53F}"/>
    <cellStyle name="Note 69 2 8" xfId="5591" xr:uid="{7C3D456F-6E13-4B58-A68E-C043E77B8460}"/>
    <cellStyle name="Note 69 3" xfId="2417" xr:uid="{00000000-0005-0000-0000-000072090000}"/>
    <cellStyle name="Note 69 3 2" xfId="4331" xr:uid="{D709B28B-EA5C-41E4-BF03-82ED3FFD0FBD}"/>
    <cellStyle name="Note 69 3 3" xfId="5151" xr:uid="{1D745548-8818-4C00-9E76-C0A156860CAE}"/>
    <cellStyle name="Note 69 4" xfId="3344" xr:uid="{0939E711-E70E-44FC-8AF8-6EF4F68302DA}"/>
    <cellStyle name="Note 69 5" xfId="3450" xr:uid="{DC7103C6-F5AF-4441-BD29-2865952DEFFA}"/>
    <cellStyle name="Note 69 6" xfId="3837" xr:uid="{59D078DD-2752-40F8-A961-E0DE6A3C0D04}"/>
    <cellStyle name="Note 69 7" xfId="5148" xr:uid="{BA93BA65-D5CD-4861-9B51-583FAC1F67C4}"/>
    <cellStyle name="Note 69 8" xfId="4826" xr:uid="{AB5F42D2-ABD7-4F23-A192-A5F975CAD94D}"/>
    <cellStyle name="Note 69 9" xfId="5420" xr:uid="{4B886E0C-B5DC-4474-9AF2-E216C184881F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2 2 2" xfId="4332" xr:uid="{2C267398-017B-447F-A58D-20156D215543}"/>
    <cellStyle name="Note 7 2 2 3" xfId="5154" xr:uid="{3B289B3B-23DA-45E7-9F7A-A6EA9600328E}"/>
    <cellStyle name="Note 7 2 3" xfId="3448" xr:uid="{923C6867-DA69-4362-9B42-E45F8A03D181}"/>
    <cellStyle name="Note 7 2 4" xfId="3840" xr:uid="{A0D7EE96-6F9A-48DC-AB8C-6831A57B87A7}"/>
    <cellStyle name="Note 7 2 5" xfId="5153" xr:uid="{3E25F2ED-C851-4AD8-9906-CBD83B09F40B}"/>
    <cellStyle name="Note 7 2 6" xfId="4829" xr:uid="{F891E467-7F97-4A2E-A6F1-71E9745510F6}"/>
    <cellStyle name="Note 7 2 7" xfId="5422" xr:uid="{045B3541-642F-4152-996B-3EC1822573F5}"/>
    <cellStyle name="Note 7 2 8" xfId="5593" xr:uid="{9F5F3533-4E9B-41D7-B3D0-0719F24FEEA8}"/>
    <cellStyle name="Note 7 3" xfId="2422" xr:uid="{00000000-0005-0000-0000-000077090000}"/>
    <cellStyle name="Note 7 3 2" xfId="4333" xr:uid="{C440E3D5-2D49-4664-BD0D-BF2B4AD127EA}"/>
    <cellStyle name="Note 7 3 3" xfId="5155" xr:uid="{E56BFA18-8B03-4E71-A5A2-512F780544F8}"/>
    <cellStyle name="Note 7 4" xfId="3391" xr:uid="{ADAC95AB-0335-44D0-A3AE-7575F66058E7}"/>
    <cellStyle name="Note 7 5" xfId="3839" xr:uid="{0074306A-67FF-4F11-B876-3679BDFF4C5F}"/>
    <cellStyle name="Note 7 6" xfId="5152" xr:uid="{25A791F1-3AB6-4FC4-9359-F7EA3D065F43}"/>
    <cellStyle name="Note 7 7" xfId="4828" xr:uid="{CA7771A7-B02F-4FB4-83ED-CED7071A2734}"/>
    <cellStyle name="Note 7 8" xfId="5483" xr:uid="{31CFF84B-1D5B-4883-9B4A-B74936A74DE8}"/>
    <cellStyle name="Note 7 9" xfId="5592" xr:uid="{78670623-0381-488D-A724-B748194604B2}"/>
    <cellStyle name="Note 7_TRAFO" xfId="2423" xr:uid="{00000000-0005-0000-0000-000078090000}"/>
    <cellStyle name="Note 70" xfId="2424" xr:uid="{00000000-0005-0000-0000-000079090000}"/>
    <cellStyle name="Note 70 10" xfId="5594" xr:uid="{A58CF2F8-8815-4390-8751-31E1DD500B5D}"/>
    <cellStyle name="Note 70 2" xfId="2425" xr:uid="{00000000-0005-0000-0000-00007A090000}"/>
    <cellStyle name="Note 70 2 2" xfId="2426" xr:uid="{00000000-0005-0000-0000-00007B090000}"/>
    <cellStyle name="Note 70 2 2 2" xfId="4334" xr:uid="{763F77B6-6AFD-42B4-8438-DC63E4312762}"/>
    <cellStyle name="Note 70 2 2 3" xfId="5158" xr:uid="{1BF32AD3-6A14-4CC5-BE6F-2245ADE48C69}"/>
    <cellStyle name="Note 70 2 3" xfId="3446" xr:uid="{417A6E39-FE34-4312-9F58-6F02602995FE}"/>
    <cellStyle name="Note 70 2 4" xfId="3842" xr:uid="{FA4A274E-6C9A-47C9-9947-4587FBC73319}"/>
    <cellStyle name="Note 70 2 5" xfId="5157" xr:uid="{817F4D57-C932-4947-9899-E2AF7A0C58E9}"/>
    <cellStyle name="Note 70 2 6" xfId="4830" xr:uid="{56722268-F310-4870-B828-122EA821C8AC}"/>
    <cellStyle name="Note 70 2 7" xfId="5424" xr:uid="{BDE0C20C-63E9-446D-8A2E-C73042309223}"/>
    <cellStyle name="Note 70 2 8" xfId="5595" xr:uid="{61146AB9-70D9-420C-AF94-76DC5659D5A1}"/>
    <cellStyle name="Note 70 3" xfId="2427" xr:uid="{00000000-0005-0000-0000-00007C090000}"/>
    <cellStyle name="Note 70 3 2" xfId="4335" xr:uid="{7FF1A8AB-50C4-4AC5-8720-75844785699A}"/>
    <cellStyle name="Note 70 3 3" xfId="5159" xr:uid="{F5EC9300-C36D-4217-B24C-2BCC76D5CA7F}"/>
    <cellStyle name="Note 70 4" xfId="3345" xr:uid="{CA6ECB73-DBF2-4037-9B0E-9DC3B2279B9C}"/>
    <cellStyle name="Note 70 5" xfId="3447" xr:uid="{D25D08D6-B570-4CE4-BD29-C84278E16BF4}"/>
    <cellStyle name="Note 70 6" xfId="3841" xr:uid="{D9E47EDB-BC9F-46F8-9AA5-E91F47075C36}"/>
    <cellStyle name="Note 70 7" xfId="5156" xr:uid="{3118000E-4482-41BE-B91A-99CD2CBE1DDB}"/>
    <cellStyle name="Note 70 8" xfId="5270" xr:uid="{B3BA8792-E0B5-4127-9A9C-42FEF125EF9C}"/>
    <cellStyle name="Note 70 9" xfId="5423" xr:uid="{F52E1373-9645-4FDC-B628-010F09240E0A}"/>
    <cellStyle name="Note 70_TRAFO" xfId="2428" xr:uid="{00000000-0005-0000-0000-00007D090000}"/>
    <cellStyle name="Note 71" xfId="2429" xr:uid="{00000000-0005-0000-0000-00007E090000}"/>
    <cellStyle name="Note 71 10" xfId="5596" xr:uid="{CC1ED226-D39F-4822-B637-F92F37F77CD8}"/>
    <cellStyle name="Note 71 2" xfId="2430" xr:uid="{00000000-0005-0000-0000-00007F090000}"/>
    <cellStyle name="Note 71 2 2" xfId="2431" xr:uid="{00000000-0005-0000-0000-000080090000}"/>
    <cellStyle name="Note 71 2 2 2" xfId="4336" xr:uid="{731E5F3F-96D6-4C98-AD09-9699E404A38B}"/>
    <cellStyle name="Note 71 2 2 3" xfId="5162" xr:uid="{67565DE3-283B-407F-881B-A2829019ADCD}"/>
    <cellStyle name="Note 71 2 3" xfId="3444" xr:uid="{7DD1238F-C7D2-417B-8478-7DA968FE23FF}"/>
    <cellStyle name="Note 71 2 4" xfId="3844" xr:uid="{EAD1318D-E4A7-4ACA-9E7E-FCB1EBC627CB}"/>
    <cellStyle name="Note 71 2 5" xfId="5161" xr:uid="{E8A482BE-456A-4EAD-A6FF-7DBFB6F6AF63}"/>
    <cellStyle name="Note 71 2 6" xfId="4832" xr:uid="{2D5AA23C-691C-45E9-A8B1-F19B7348D70D}"/>
    <cellStyle name="Note 71 2 7" xfId="5426" xr:uid="{C0BFC611-D2D0-4486-99D2-296F91AFF46A}"/>
    <cellStyle name="Note 71 2 8" xfId="5597" xr:uid="{1C87F785-2744-422F-A470-531A0BC59A5C}"/>
    <cellStyle name="Note 71 3" xfId="2432" xr:uid="{00000000-0005-0000-0000-000081090000}"/>
    <cellStyle name="Note 71 3 2" xfId="4337" xr:uid="{D1F9FB63-33B9-4A8C-9C67-46383462AE67}"/>
    <cellStyle name="Note 71 3 3" xfId="5163" xr:uid="{A58EA095-B8FA-4E6A-B111-45729002AE69}"/>
    <cellStyle name="Note 71 4" xfId="3346" xr:uid="{9117C561-A2A7-463B-8EB7-96CB7B3F2EB0}"/>
    <cellStyle name="Note 71 5" xfId="3445" xr:uid="{8BB86E47-BD84-451B-B990-8EFDC5F03045}"/>
    <cellStyle name="Note 71 6" xfId="3843" xr:uid="{216B4D68-1757-4DCE-BFEE-D91DC09B9588}"/>
    <cellStyle name="Note 71 7" xfId="5160" xr:uid="{257C4CDF-2C6C-4870-97E9-BE13880C0274}"/>
    <cellStyle name="Note 71 8" xfId="4831" xr:uid="{36C40954-A0A9-4E0D-9AF7-67359B027F24}"/>
    <cellStyle name="Note 71 9" xfId="5425" xr:uid="{1EB0DA9E-83E4-4D38-9529-50478D358F46}"/>
    <cellStyle name="Note 71_TRAFO" xfId="2433" xr:uid="{00000000-0005-0000-0000-000082090000}"/>
    <cellStyle name="Note 72" xfId="2434" xr:uid="{00000000-0005-0000-0000-000083090000}"/>
    <cellStyle name="Note 72 10" xfId="5598" xr:uid="{BF92096D-3769-4EE2-BC01-4F026CF975E5}"/>
    <cellStyle name="Note 72 2" xfId="2435" xr:uid="{00000000-0005-0000-0000-000084090000}"/>
    <cellStyle name="Note 72 2 2" xfId="2436" xr:uid="{00000000-0005-0000-0000-000085090000}"/>
    <cellStyle name="Note 72 2 2 2" xfId="4338" xr:uid="{2F46750F-388C-4558-A69F-96E8D3FC51FE}"/>
    <cellStyle name="Note 72 2 2 3" xfId="5166" xr:uid="{DB9D0AB0-904F-4464-8740-6B525A774FE2}"/>
    <cellStyle name="Note 72 2 3" xfId="3442" xr:uid="{AA1E0486-FDEF-46DE-99BE-362FF04E9F90}"/>
    <cellStyle name="Note 72 2 4" xfId="3846" xr:uid="{AA31320A-46C1-40AD-BB49-16F9AEC066F5}"/>
    <cellStyle name="Note 72 2 5" xfId="5165" xr:uid="{1ACD464A-44FF-4FBA-98F0-BB655A0A848C}"/>
    <cellStyle name="Note 72 2 6" xfId="4834" xr:uid="{E50C98EA-37E5-4912-95B4-9B89355FAA93}"/>
    <cellStyle name="Note 72 2 7" xfId="5428" xr:uid="{CF41C86E-04F7-4636-B848-244B53F52AFF}"/>
    <cellStyle name="Note 72 2 8" xfId="5599" xr:uid="{74D9C6A9-7589-40F2-8493-AA4AF1E89B64}"/>
    <cellStyle name="Note 72 3" xfId="2437" xr:uid="{00000000-0005-0000-0000-000086090000}"/>
    <cellStyle name="Note 72 3 2" xfId="4339" xr:uid="{A6F6DAC5-284B-4343-B305-1807A6267590}"/>
    <cellStyle name="Note 72 3 3" xfId="5167" xr:uid="{43DDA3BA-460A-4D12-AE20-B7B8ED336F0D}"/>
    <cellStyle name="Note 72 4" xfId="3347" xr:uid="{18B86224-717E-4BE5-AEF4-219EE9E90F24}"/>
    <cellStyle name="Note 72 5" xfId="3443" xr:uid="{7C6FB10D-A3C4-40A8-98EF-029EB96A7CFE}"/>
    <cellStyle name="Note 72 6" xfId="3845" xr:uid="{8491DCAF-4DF1-40E9-A322-5339CF8381BD}"/>
    <cellStyle name="Note 72 7" xfId="5164" xr:uid="{7B8831B1-71B6-4561-8B80-689CF80BDE01}"/>
    <cellStyle name="Note 72 8" xfId="4833" xr:uid="{E1834BA9-5529-42B5-A3CB-3EA0004D1437}"/>
    <cellStyle name="Note 72 9" xfId="5427" xr:uid="{7763742A-2120-4148-96AA-53F8A54472DC}"/>
    <cellStyle name="Note 72_TRAFO" xfId="2438" xr:uid="{00000000-0005-0000-0000-000087090000}"/>
    <cellStyle name="Note 73" xfId="2439" xr:uid="{00000000-0005-0000-0000-000088090000}"/>
    <cellStyle name="Note 73 10" xfId="5600" xr:uid="{CA0639E9-DAA1-4DDF-996F-9D2A922418C4}"/>
    <cellStyle name="Note 73 2" xfId="2440" xr:uid="{00000000-0005-0000-0000-000089090000}"/>
    <cellStyle name="Note 73 2 2" xfId="2441" xr:uid="{00000000-0005-0000-0000-00008A090000}"/>
    <cellStyle name="Note 73 2 2 2" xfId="4340" xr:uid="{8BAA4FEA-9743-4170-AAE1-B50031FEC2AE}"/>
    <cellStyle name="Note 73 2 2 3" xfId="5170" xr:uid="{9D96DCC0-AE18-4B08-990D-FF0964647163}"/>
    <cellStyle name="Note 73 2 3" xfId="3440" xr:uid="{24B1816B-CE50-40B1-B466-4A7CD878D5AF}"/>
    <cellStyle name="Note 73 2 4" xfId="3848" xr:uid="{1075EE02-CD5E-4D84-9C53-318421321385}"/>
    <cellStyle name="Note 73 2 5" xfId="5169" xr:uid="{7BF97DB0-F5CD-4F18-B87F-6D3872CE1BD5}"/>
    <cellStyle name="Note 73 2 6" xfId="4836" xr:uid="{58100760-ADDA-44B1-96ED-626438054132}"/>
    <cellStyle name="Note 73 2 7" xfId="5430" xr:uid="{7C25A7F5-8768-4120-93C6-F125A3967912}"/>
    <cellStyle name="Note 73 2 8" xfId="5601" xr:uid="{A718DF41-9D0B-4E0E-A5DC-DFE221D930AB}"/>
    <cellStyle name="Note 73 3" xfId="2442" xr:uid="{00000000-0005-0000-0000-00008B090000}"/>
    <cellStyle name="Note 73 3 2" xfId="4341" xr:uid="{8A849F18-9A0E-4B7B-A696-2F4E0D23DCA9}"/>
    <cellStyle name="Note 73 3 3" xfId="5171" xr:uid="{2524DE48-3E88-4771-9AB1-BD8143B2ECB6}"/>
    <cellStyle name="Note 73 4" xfId="3348" xr:uid="{FAA7F6CE-FB6F-4C49-82DB-30E61BFFB3D5}"/>
    <cellStyle name="Note 73 5" xfId="3441" xr:uid="{6BC9D87B-B63C-40B3-9BB3-5F30D06EE3D3}"/>
    <cellStyle name="Note 73 6" xfId="3847" xr:uid="{C9ADFF03-C6DC-486F-90AB-4CCBD5D44FAD}"/>
    <cellStyle name="Note 73 7" xfId="5168" xr:uid="{0D7EA46E-8CEA-424B-8402-690EF7AA59BC}"/>
    <cellStyle name="Note 73 8" xfId="4835" xr:uid="{6109DF87-FDD3-4015-A377-1A9BF5921D62}"/>
    <cellStyle name="Note 73 9" xfId="5429" xr:uid="{C8421913-26E8-4333-94E4-5426661A5CC0}"/>
    <cellStyle name="Note 73_TRAFO" xfId="2443" xr:uid="{00000000-0005-0000-0000-00008C090000}"/>
    <cellStyle name="Note 74" xfId="2444" xr:uid="{00000000-0005-0000-0000-00008D090000}"/>
    <cellStyle name="Note 74 10" xfId="5602" xr:uid="{DEB55988-C57D-41F5-A07C-5DD33FEE426A}"/>
    <cellStyle name="Note 74 2" xfId="2445" xr:uid="{00000000-0005-0000-0000-00008E090000}"/>
    <cellStyle name="Note 74 2 2" xfId="2446" xr:uid="{00000000-0005-0000-0000-00008F090000}"/>
    <cellStyle name="Note 74 2 2 2" xfId="4342" xr:uid="{F7583FCB-D684-4655-B5D8-F411704B36CC}"/>
    <cellStyle name="Note 74 2 2 3" xfId="5174" xr:uid="{2539B80B-84A3-44BD-BBDC-F3536D125F85}"/>
    <cellStyle name="Note 74 2 3" xfId="3438" xr:uid="{2C949DF1-50AA-4345-9438-D65C5564374F}"/>
    <cellStyle name="Note 74 2 4" xfId="3850" xr:uid="{2D90E540-5BCE-4728-8C71-6949D0940C7A}"/>
    <cellStyle name="Note 74 2 5" xfId="5173" xr:uid="{49548BF8-C206-4D91-A947-BCD768262E98}"/>
    <cellStyle name="Note 74 2 6" xfId="4838" xr:uid="{7884A68E-8E43-4826-AC20-7013BA845ACB}"/>
    <cellStyle name="Note 74 2 7" xfId="5432" xr:uid="{B4C9FD44-50DF-4C95-A70A-1BB6E0578BEE}"/>
    <cellStyle name="Note 74 2 8" xfId="5603" xr:uid="{F62B7DBD-67C8-4F14-ACA4-E7293F35CC83}"/>
    <cellStyle name="Note 74 3" xfId="2447" xr:uid="{00000000-0005-0000-0000-000090090000}"/>
    <cellStyle name="Note 74 3 2" xfId="4343" xr:uid="{FF881A97-22AD-47BE-85DE-E477D1F0C133}"/>
    <cellStyle name="Note 74 3 3" xfId="5175" xr:uid="{D3413B2A-E908-4438-9C11-927936E81A29}"/>
    <cellStyle name="Note 74 4" xfId="3349" xr:uid="{CE352438-E17A-43B1-B0DA-37B3E816F236}"/>
    <cellStyle name="Note 74 5" xfId="3439" xr:uid="{3D2857EE-4014-495D-8C83-304F275D079E}"/>
    <cellStyle name="Note 74 6" xfId="3849" xr:uid="{6E6DC408-100D-4F4E-A53F-E86D02A9D073}"/>
    <cellStyle name="Note 74 7" xfId="5172" xr:uid="{0638BC79-9346-4058-BEB5-9F360CFCD6FD}"/>
    <cellStyle name="Note 74 8" xfId="4837" xr:uid="{A7DB9D52-7680-42BB-A87D-E5EFAECC8AF4}"/>
    <cellStyle name="Note 74 9" xfId="5431" xr:uid="{E42F9D57-3303-4B4B-8AEE-0D8A7930905D}"/>
    <cellStyle name="Note 74_TRAFO" xfId="2448" xr:uid="{00000000-0005-0000-0000-000091090000}"/>
    <cellStyle name="Note 75" xfId="2449" xr:uid="{00000000-0005-0000-0000-000092090000}"/>
    <cellStyle name="Note 75 10" xfId="5604" xr:uid="{31A2B8DE-B3AE-4A50-ADCC-74B134E351E2}"/>
    <cellStyle name="Note 75 2" xfId="2450" xr:uid="{00000000-0005-0000-0000-000093090000}"/>
    <cellStyle name="Note 75 2 2" xfId="2451" xr:uid="{00000000-0005-0000-0000-000094090000}"/>
    <cellStyle name="Note 75 2 2 2" xfId="4344" xr:uid="{A899F221-265E-472E-816A-EB67CE41DF8E}"/>
    <cellStyle name="Note 75 2 2 3" xfId="5178" xr:uid="{BC3C1D6C-CE6C-455F-8217-309750CCDD7C}"/>
    <cellStyle name="Note 75 2 3" xfId="3437" xr:uid="{14B96D1B-7F2E-4588-A3C6-DD8DE823F93F}"/>
    <cellStyle name="Note 75 2 4" xfId="3852" xr:uid="{4BFF4153-CFB2-4FCB-A428-BDAA4852C4B0}"/>
    <cellStyle name="Note 75 2 5" xfId="5177" xr:uid="{2B6EB11C-312C-4618-AC3B-59F4A51C9388}"/>
    <cellStyle name="Note 75 2 6" xfId="4840" xr:uid="{973A5F63-B42D-4218-A1DD-95678E98927D}"/>
    <cellStyle name="Note 75 2 7" xfId="5434" xr:uid="{88356EBF-B035-4576-8094-3BD9755197B0}"/>
    <cellStyle name="Note 75 2 8" xfId="5605" xr:uid="{BE0861F2-5D34-4FAF-A899-B4F666E341AE}"/>
    <cellStyle name="Note 75 3" xfId="2452" xr:uid="{00000000-0005-0000-0000-000095090000}"/>
    <cellStyle name="Note 75 3 2" xfId="4345" xr:uid="{0D5D9FC0-ADE7-4221-A385-212A05DFDCC7}"/>
    <cellStyle name="Note 75 3 3" xfId="5179" xr:uid="{D9934737-4C9D-4508-8219-7015EACF67DD}"/>
    <cellStyle name="Note 75 4" xfId="3350" xr:uid="{62463FE0-83C0-4B86-8705-E4B5A1ED376C}"/>
    <cellStyle name="Note 75 5" xfId="3390" xr:uid="{840329A8-833D-43E3-9617-09EB61AB8D8C}"/>
    <cellStyle name="Note 75 6" xfId="3851" xr:uid="{D14C6F25-7088-4FB8-98BA-0F0852D0483D}"/>
    <cellStyle name="Note 75 7" xfId="5176" xr:uid="{7FBFEEF2-6008-44E9-8525-8000D709C072}"/>
    <cellStyle name="Note 75 8" xfId="4839" xr:uid="{3BCEFCAE-77E2-4B14-A4D3-B83E42DBFE6D}"/>
    <cellStyle name="Note 75 9" xfId="5433" xr:uid="{25D1A58F-C5FC-4D51-AED2-E0D08C644CB6}"/>
    <cellStyle name="Note 75_TRAFO" xfId="2453" xr:uid="{00000000-0005-0000-0000-000096090000}"/>
    <cellStyle name="Note 76" xfId="2454" xr:uid="{00000000-0005-0000-0000-000097090000}"/>
    <cellStyle name="Note 76 10" xfId="5606" xr:uid="{FFC8BDC0-8CD7-4B25-9A47-8EAAFA163CAC}"/>
    <cellStyle name="Note 76 2" xfId="2455" xr:uid="{00000000-0005-0000-0000-000098090000}"/>
    <cellStyle name="Note 76 2 2" xfId="2456" xr:uid="{00000000-0005-0000-0000-000099090000}"/>
    <cellStyle name="Note 76 2 2 2" xfId="4346" xr:uid="{2735C335-48FA-473A-9652-D90037038F41}"/>
    <cellStyle name="Note 76 2 2 3" xfId="5182" xr:uid="{E2C82158-C016-4956-ACD6-869715653E13}"/>
    <cellStyle name="Note 76 2 3" xfId="3435" xr:uid="{8E43AD71-6F7D-4403-9C05-05DC9E0C9B47}"/>
    <cellStyle name="Note 76 2 4" xfId="3854" xr:uid="{47BFCD3F-AC23-4157-B93C-E5BB2D0E38CF}"/>
    <cellStyle name="Note 76 2 5" xfId="5181" xr:uid="{B54CFEA0-5A9D-4D2D-90C5-1697337BC2ED}"/>
    <cellStyle name="Note 76 2 6" xfId="4841" xr:uid="{9B749A61-95B7-43F8-ADCF-84CD829AC0DC}"/>
    <cellStyle name="Note 76 2 7" xfId="5436" xr:uid="{EC0C6D5A-D13D-4AC1-8ECA-95A6F4399B9B}"/>
    <cellStyle name="Note 76 2 8" xfId="5607" xr:uid="{6955A03A-B7A2-4DAF-A2BC-CB0B9E10B965}"/>
    <cellStyle name="Note 76 3" xfId="2457" xr:uid="{00000000-0005-0000-0000-00009A090000}"/>
    <cellStyle name="Note 76 3 2" xfId="4347" xr:uid="{7DC4257C-805D-4915-8007-89CBEC2C7677}"/>
    <cellStyle name="Note 76 3 3" xfId="5183" xr:uid="{F12AEE24-74E8-4482-9F75-C0A597594C54}"/>
    <cellStyle name="Note 76 4" xfId="3351" xr:uid="{5326EB08-B7DB-4850-86AA-689A98FA75AE}"/>
    <cellStyle name="Note 76 5" xfId="3436" xr:uid="{592B2660-0C3C-46D0-A493-D10C05FE6637}"/>
    <cellStyle name="Note 76 6" xfId="3853" xr:uid="{04A7BB50-D294-4FD1-A332-021B5F18645E}"/>
    <cellStyle name="Note 76 7" xfId="5180" xr:uid="{E274841A-1E6C-45FC-973C-ED6CC68A80C1}"/>
    <cellStyle name="Note 76 8" xfId="5271" xr:uid="{6B34D57F-1FE6-49E5-97D3-E4BDEBDED6A1}"/>
    <cellStyle name="Note 76 9" xfId="5435" xr:uid="{B030B687-07B6-4954-8EDF-285FC0735019}"/>
    <cellStyle name="Note 76_TRAFO" xfId="2458" xr:uid="{00000000-0005-0000-0000-00009B090000}"/>
    <cellStyle name="Note 77" xfId="2459" xr:uid="{00000000-0005-0000-0000-00009C090000}"/>
    <cellStyle name="Note 77 10" xfId="5608" xr:uid="{A47B278E-5D28-4B06-BDF2-8C4E06F11F73}"/>
    <cellStyle name="Note 77 2" xfId="2460" xr:uid="{00000000-0005-0000-0000-00009D090000}"/>
    <cellStyle name="Note 77 2 2" xfId="2461" xr:uid="{00000000-0005-0000-0000-00009E090000}"/>
    <cellStyle name="Note 77 2 2 2" xfId="4348" xr:uid="{FE81392D-23E2-4436-AA9A-B446CBCCD1A5}"/>
    <cellStyle name="Note 77 2 2 3" xfId="5186" xr:uid="{8AF434F2-D92A-4C25-96D3-E507DDC67A65}"/>
    <cellStyle name="Note 77 2 3" xfId="3433" xr:uid="{0940FEDE-0766-4A11-A202-D085A79BDE95}"/>
    <cellStyle name="Note 77 2 4" xfId="3856" xr:uid="{C26E0A07-6029-44DF-8DFF-4195E532FFE4}"/>
    <cellStyle name="Note 77 2 5" xfId="5185" xr:uid="{3CB8876F-267A-4411-B67A-F03AE21C48E5}"/>
    <cellStyle name="Note 77 2 6" xfId="4843" xr:uid="{911447E5-0AAA-434B-905B-7E7C25C8A7CC}"/>
    <cellStyle name="Note 77 2 7" xfId="5438" xr:uid="{4B23F089-568D-4E60-BC8F-ECA01D1C671A}"/>
    <cellStyle name="Note 77 2 8" xfId="5609" xr:uid="{109C8FE1-B1FF-4175-9EDB-832A7E0D911C}"/>
    <cellStyle name="Note 77 3" xfId="2462" xr:uid="{00000000-0005-0000-0000-00009F090000}"/>
    <cellStyle name="Note 77 3 2" xfId="4349" xr:uid="{899CE4EC-FC74-4A43-B638-0E53695CE3B4}"/>
    <cellStyle name="Note 77 3 3" xfId="5187" xr:uid="{F1F7A07C-4100-4498-8C0C-0D73F47E25CB}"/>
    <cellStyle name="Note 77 4" xfId="3352" xr:uid="{D9FA8E9A-0515-48DB-97FE-65AEB04846EB}"/>
    <cellStyle name="Note 77 5" xfId="3434" xr:uid="{54602F2D-F6B2-4587-BFF2-4382E3D661A0}"/>
    <cellStyle name="Note 77 6" xfId="3855" xr:uid="{A3B20F7B-4669-4691-A37B-034587F56D84}"/>
    <cellStyle name="Note 77 7" xfId="5184" xr:uid="{64A30B2B-7830-4F23-B91C-652E4A11E2ED}"/>
    <cellStyle name="Note 77 8" xfId="4842" xr:uid="{FE2F911C-A12E-46A1-BA64-A34894D6DF2E}"/>
    <cellStyle name="Note 77 9" xfId="5437" xr:uid="{6165879F-0D07-435A-916C-38A234B5271D}"/>
    <cellStyle name="Note 77_TRAFO" xfId="2463" xr:uid="{00000000-0005-0000-0000-0000A0090000}"/>
    <cellStyle name="Note 78" xfId="2464" xr:uid="{00000000-0005-0000-0000-0000A1090000}"/>
    <cellStyle name="Note 78 10" xfId="5610" xr:uid="{D4AC3DA1-F3A7-47BA-8477-DD542069BBBE}"/>
    <cellStyle name="Note 78 2" xfId="2465" xr:uid="{00000000-0005-0000-0000-0000A2090000}"/>
    <cellStyle name="Note 78 2 2" xfId="2466" xr:uid="{00000000-0005-0000-0000-0000A3090000}"/>
    <cellStyle name="Note 78 2 2 2" xfId="4350" xr:uid="{36F512AD-C3C0-423F-A7D2-DE835E33DE3F}"/>
    <cellStyle name="Note 78 2 2 3" xfId="5190" xr:uid="{745BA08B-525B-4E8D-9DD8-BF3D145CABCC}"/>
    <cellStyle name="Note 78 2 3" xfId="3431" xr:uid="{83FB903F-87B4-407A-AAD7-B191B3C7BEEE}"/>
    <cellStyle name="Note 78 2 4" xfId="3858" xr:uid="{599DEC17-F1CE-44A6-A138-67D2C384B154}"/>
    <cellStyle name="Note 78 2 5" xfId="5189" xr:uid="{9A316E01-F62C-4AF3-B473-603BADC129D6}"/>
    <cellStyle name="Note 78 2 6" xfId="4845" xr:uid="{2FC903B1-7FDB-485A-8135-10DBD0EB13FE}"/>
    <cellStyle name="Note 78 2 7" xfId="5440" xr:uid="{70C3416D-E3FB-4B28-8F5C-7DC0303F922C}"/>
    <cellStyle name="Note 78 2 8" xfId="5611" xr:uid="{2F3257E5-817A-476F-B6AC-80EA6CC0107C}"/>
    <cellStyle name="Note 78 3" xfId="2467" xr:uid="{00000000-0005-0000-0000-0000A4090000}"/>
    <cellStyle name="Note 78 3 2" xfId="4351" xr:uid="{0BC94406-FE77-4B9C-8F4F-13C8F0975A34}"/>
    <cellStyle name="Note 78 3 3" xfId="5191" xr:uid="{4C3718F6-1065-4DC3-8B1E-2F7B70CACF16}"/>
    <cellStyle name="Note 78 4" xfId="3353" xr:uid="{262FA922-FC5B-49C6-85F9-FDB3DFD4364C}"/>
    <cellStyle name="Note 78 5" xfId="3432" xr:uid="{3601523A-0A6A-428B-9742-0206B9331CF0}"/>
    <cellStyle name="Note 78 6" xfId="3857" xr:uid="{86237C0D-B08C-4F92-B51B-AC0690CEF2D1}"/>
    <cellStyle name="Note 78 7" xfId="5188" xr:uid="{8C7710ED-47A0-4BAA-BC7B-189BFD741EDA}"/>
    <cellStyle name="Note 78 8" xfId="4844" xr:uid="{73E9C495-E7A9-4032-BE8F-F64805093B43}"/>
    <cellStyle name="Note 78 9" xfId="5439" xr:uid="{14363E47-85A3-4A3E-B011-72FF431884ED}"/>
    <cellStyle name="Note 78_TRAFO" xfId="2468" xr:uid="{00000000-0005-0000-0000-0000A5090000}"/>
    <cellStyle name="Note 79" xfId="3715" xr:uid="{F51C566C-6202-44DC-A061-9B180D33E092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2 2 2" xfId="4353" xr:uid="{4E5ED55E-406F-4C4F-B07E-4CB62F4C8E39}"/>
    <cellStyle name="Note 8 2 2 3" xfId="5194" xr:uid="{7BF0B95E-423F-4E4C-8AE2-34A79FE0B662}"/>
    <cellStyle name="Note 8 2 3" xfId="3429" xr:uid="{F0A438FA-079E-4EF0-8A2C-8E256FCE634C}"/>
    <cellStyle name="Note 8 2 4" xfId="3860" xr:uid="{2BA832EF-8763-4C69-A9D1-1F3C8ADFC82C}"/>
    <cellStyle name="Note 8 2 5" xfId="5193" xr:uid="{EF088A78-4F32-4D1B-85B5-640D881BA14E}"/>
    <cellStyle name="Note 8 2 6" xfId="4847" xr:uid="{D7EC0DD3-498C-40FE-A9AE-5C8BB335077B}"/>
    <cellStyle name="Note 8 2 7" xfId="5442" xr:uid="{285C2653-2000-456D-9A20-8CF676E7F659}"/>
    <cellStyle name="Note 8 2 8" xfId="5613" xr:uid="{6CFDF079-6B36-4CB7-9CC7-253CF889AF96}"/>
    <cellStyle name="Note 8 3" xfId="2472" xr:uid="{00000000-0005-0000-0000-0000A9090000}"/>
    <cellStyle name="Note 8 3 2" xfId="4354" xr:uid="{189A8479-6083-44FA-AA1C-6A050CF664FB}"/>
    <cellStyle name="Note 8 3 3" xfId="5195" xr:uid="{CBB76FEE-A8EA-4260-9BD8-5A059903E72A}"/>
    <cellStyle name="Note 8 4" xfId="3430" xr:uid="{442B1ED4-E270-45F6-B5BE-1D37D8BF2CAF}"/>
    <cellStyle name="Note 8 5" xfId="3859" xr:uid="{9E67279A-3CCB-4525-ACD7-9AD7E6C144BA}"/>
    <cellStyle name="Note 8 6" xfId="5192" xr:uid="{54C6BC12-FDF1-4B2D-8532-AC40BE30AAB8}"/>
    <cellStyle name="Note 8 7" xfId="4846" xr:uid="{F731CF4E-F392-4948-9C95-7F20F0E359B1}"/>
    <cellStyle name="Note 8 8" xfId="5441" xr:uid="{48679D91-41AF-4CA4-9564-229EFEB5A0B8}"/>
    <cellStyle name="Note 8 9" xfId="5612" xr:uid="{703E4385-26EE-4BC6-92F8-66A16AEE4F39}"/>
    <cellStyle name="Note 8_TRAFO" xfId="2473" xr:uid="{00000000-0005-0000-0000-0000AA090000}"/>
    <cellStyle name="Note 80" xfId="3408" xr:uid="{4C3C4D5C-8407-419D-B626-BCFFB7297398}"/>
    <cellStyle name="Note 81" xfId="4889" xr:uid="{18D71F6B-96DC-4FD8-867A-E898A5F1FAF6}"/>
    <cellStyle name="Note 82" xfId="4428" xr:uid="{0C2E3FC0-8EEC-4662-9774-DDEA6EB77B16}"/>
    <cellStyle name="Note 83" xfId="4881" xr:uid="{203AE80F-701D-48E2-9DCC-53B8C3B6E6BA}"/>
    <cellStyle name="Note 84" xfId="5464" xr:uid="{50AFB750-2A47-4EC5-97EC-4A65BE6A3CCF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2 2 2" xfId="4355" xr:uid="{2E671647-22E1-485A-B1C4-93B9598B1D1D}"/>
    <cellStyle name="Note 9 2 2 3" xfId="5198" xr:uid="{894524D8-E10B-4334-9F57-ACE213874854}"/>
    <cellStyle name="Note 9 2 3" xfId="3427" xr:uid="{9B3E35A4-5265-4515-AB2E-2DD548422D3D}"/>
    <cellStyle name="Note 9 2 4" xfId="3862" xr:uid="{EB9FB1A4-8DD5-4DC2-8456-04652E426818}"/>
    <cellStyle name="Note 9 2 5" xfId="5197" xr:uid="{C4430CF4-EC0E-4336-B703-525BB25F21E5}"/>
    <cellStyle name="Note 9 2 6" xfId="4849" xr:uid="{3594AE3B-D048-4D9C-A8BF-53DDED04F84D}"/>
    <cellStyle name="Note 9 2 7" xfId="5444" xr:uid="{538F3EA7-5BD8-43A9-81B9-1EBD3B73A4C6}"/>
    <cellStyle name="Note 9 2 8" xfId="5615" xr:uid="{1A34E6EC-A888-4BDA-9607-0ED95B2FA555}"/>
    <cellStyle name="Note 9 3" xfId="2477" xr:uid="{00000000-0005-0000-0000-0000AE090000}"/>
    <cellStyle name="Note 9 3 2" xfId="4356" xr:uid="{F6012477-C903-4383-86DF-63F91D33BD08}"/>
    <cellStyle name="Note 9 3 3" xfId="5199" xr:uid="{C552FC44-BC80-4D2F-B7A9-BF502C03E3CB}"/>
    <cellStyle name="Note 9 4" xfId="3428" xr:uid="{8373F495-11D6-4841-8C75-7D85A5C0603C}"/>
    <cellStyle name="Note 9 5" xfId="3861" xr:uid="{9B20A953-5E2F-4CBE-8833-98B1E3BAF2A9}"/>
    <cellStyle name="Note 9 6" xfId="5196" xr:uid="{8F5CEF16-C5EB-43EB-82CE-6F42971C0FFE}"/>
    <cellStyle name="Note 9 7" xfId="4848" xr:uid="{114A0AFF-D091-4464-85F1-C7E700DACC88}"/>
    <cellStyle name="Note 9 8" xfId="5443" xr:uid="{D0E630C3-7BEB-496C-99CE-0E99E513C111}"/>
    <cellStyle name="Note 9 9" xfId="5614" xr:uid="{A817817E-E5F1-43F7-95B5-FA562363C87D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0 2 2" xfId="4357" xr:uid="{DFF07C61-88A1-4385-BE35-A14903CB1799}"/>
    <cellStyle name="Output 10 2 3" xfId="5202" xr:uid="{236363FA-A917-4CE6-AC00-270454D8AA5E}"/>
    <cellStyle name="Output 10 3" xfId="3389" xr:uid="{23C879BC-38B1-427B-8072-6D980818F706}"/>
    <cellStyle name="Output 10 4" xfId="3863" xr:uid="{949CC612-1249-44B6-8FC4-805AF5A5F829}"/>
    <cellStyle name="Output 10 5" xfId="5201" xr:uid="{D8E50C1C-A93B-40F7-A6C2-3BEDD191CCC3}"/>
    <cellStyle name="Output 10 6" xfId="4850" xr:uid="{DF6FAEF8-9C8D-4DA4-8B41-262E4C7CB6F5}"/>
    <cellStyle name="Output 10 7" xfId="5445" xr:uid="{1333E90F-BF90-44A4-B1C0-C81CC6EF9815}"/>
    <cellStyle name="Output 10 8" xfId="5616" xr:uid="{F5E22AE2-0AE3-4C8E-AB46-5049534E7D2F}"/>
    <cellStyle name="Output 11" xfId="2482" xr:uid="{00000000-0005-0000-0000-0000B3090000}"/>
    <cellStyle name="Output 11 2" xfId="2483" xr:uid="{00000000-0005-0000-0000-0000B4090000}"/>
    <cellStyle name="Output 11 2 2" xfId="4358" xr:uid="{F0C7D9DD-B462-4F33-86CB-44D59FF28718}"/>
    <cellStyle name="Output 11 2 3" xfId="5204" xr:uid="{B032D6DF-A3ED-4E3B-957A-9DF3024ED03F}"/>
    <cellStyle name="Output 11 3" xfId="3426" xr:uid="{A020EEDD-4438-433A-8CB1-9F0735CDBA2A}"/>
    <cellStyle name="Output 11 4" xfId="3864" xr:uid="{5452D4DE-0056-4A80-9628-747F8C290C30}"/>
    <cellStyle name="Output 11 5" xfId="5203" xr:uid="{ED7291D3-03CB-404C-8E63-7A857B81303C}"/>
    <cellStyle name="Output 11 6" xfId="4851" xr:uid="{1D20092A-9665-4ACB-A4C5-143848B99A52}"/>
    <cellStyle name="Output 11 7" xfId="5446" xr:uid="{BF0CE32A-34EE-4140-8E92-49BA63725252}"/>
    <cellStyle name="Output 11 8" xfId="5617" xr:uid="{C628F69B-1B29-42CD-9D08-B3CDF635A8F8}"/>
    <cellStyle name="Output 12" xfId="2484" xr:uid="{00000000-0005-0000-0000-0000B5090000}"/>
    <cellStyle name="Output 12 2" xfId="2485" xr:uid="{00000000-0005-0000-0000-0000B6090000}"/>
    <cellStyle name="Output 12 2 2" xfId="4359" xr:uid="{8927581E-82CA-4157-A4F2-7ADC48B25560}"/>
    <cellStyle name="Output 12 2 3" xfId="5206" xr:uid="{87B02C63-6DB9-4922-B633-D27F27FBAB18}"/>
    <cellStyle name="Output 12 3" xfId="3425" xr:uid="{FA4F44FE-79C9-4B05-9A78-EB3E9019C4E3}"/>
    <cellStyle name="Output 12 4" xfId="3865" xr:uid="{C7F14499-D015-464F-B86B-CE81A39BEE9E}"/>
    <cellStyle name="Output 12 5" xfId="5205" xr:uid="{7E93CD1A-06EE-46BB-A2A3-B57D2415868B}"/>
    <cellStyle name="Output 12 6" xfId="4852" xr:uid="{E61E6D30-4B96-4B42-8881-0632334326E4}"/>
    <cellStyle name="Output 12 7" xfId="5447" xr:uid="{B21F9C1A-A906-4416-B8B0-BA8EA993ECC4}"/>
    <cellStyle name="Output 12 8" xfId="5618" xr:uid="{AC68344A-B785-4F5A-908D-E8DAFD9A6EC6}"/>
    <cellStyle name="Output 13" xfId="2486" xr:uid="{00000000-0005-0000-0000-0000B7090000}"/>
    <cellStyle name="Output 13 2" xfId="2487" xr:uid="{00000000-0005-0000-0000-0000B8090000}"/>
    <cellStyle name="Output 13 2 2" xfId="4360" xr:uid="{0A694B95-CCA6-4EF5-997A-B1A01C8BA3B8}"/>
    <cellStyle name="Output 13 2 3" xfId="5208" xr:uid="{0B95DA1D-572F-42A8-A8A9-29853FDBEC58}"/>
    <cellStyle name="Output 13 3" xfId="3424" xr:uid="{B868EE45-DE53-40D3-81B5-A7DADA0F053C}"/>
    <cellStyle name="Output 13 4" xfId="3866" xr:uid="{C351880F-000F-4E09-8986-90201E6E41A2}"/>
    <cellStyle name="Output 13 5" xfId="5207" xr:uid="{07206C85-99AD-4FA2-9309-2C0B43B84D7A}"/>
    <cellStyle name="Output 13 6" xfId="5272" xr:uid="{723DBFAC-8C44-4EF3-946E-6A1E8D250C7D}"/>
    <cellStyle name="Output 13 7" xfId="5448" xr:uid="{89EAA5E4-850A-4E3E-A1F4-F5A49C047496}"/>
    <cellStyle name="Output 13 8" xfId="5619" xr:uid="{D465239D-B5A3-4814-954F-C753BADB2C7D}"/>
    <cellStyle name="Output 14" xfId="2488" xr:uid="{00000000-0005-0000-0000-0000B9090000}"/>
    <cellStyle name="Output 14 2" xfId="2489" xr:uid="{00000000-0005-0000-0000-0000BA090000}"/>
    <cellStyle name="Output 14 2 2" xfId="4361" xr:uid="{9A8FC6D8-C4D7-4C06-8C63-11CF198ECAF2}"/>
    <cellStyle name="Output 14 2 3" xfId="5210" xr:uid="{7BB8F298-A509-41DA-8D93-FEB1839E7857}"/>
    <cellStyle name="Output 14 3" xfId="3423" xr:uid="{AE375810-D614-4DBD-9518-D9FC1010BE67}"/>
    <cellStyle name="Output 14 4" xfId="3867" xr:uid="{74263D2C-30DA-4A7A-99DB-E10AC6C3DEFD}"/>
    <cellStyle name="Output 14 5" xfId="5209" xr:uid="{10CF1683-82E1-4AE4-BD32-C2CF12D2147D}"/>
    <cellStyle name="Output 14 6" xfId="4853" xr:uid="{2450993F-AA57-4E53-80D7-02FED3DA2952}"/>
    <cellStyle name="Output 14 7" xfId="5449" xr:uid="{AA6CB0D2-D9F3-4701-9CD3-284486F44821}"/>
    <cellStyle name="Output 14 8" xfId="5620" xr:uid="{AEB1C558-5C88-4E60-8442-84ABE0A8748C}"/>
    <cellStyle name="Output 15" xfId="2490" xr:uid="{00000000-0005-0000-0000-0000BB090000}"/>
    <cellStyle name="Output 15 2" xfId="2491" xr:uid="{00000000-0005-0000-0000-0000BC090000}"/>
    <cellStyle name="Output 15 2 2" xfId="4362" xr:uid="{5D9A34F3-83F3-4315-A53E-510723649B6C}"/>
    <cellStyle name="Output 15 2 3" xfId="5212" xr:uid="{72A58BEB-898C-422B-9DF1-532A931BB47E}"/>
    <cellStyle name="Output 15 3" xfId="3422" xr:uid="{84F4FEC9-15A0-4724-8695-723B8FB7C74C}"/>
    <cellStyle name="Output 15 4" xfId="3868" xr:uid="{74BFF7CF-DB80-4826-8558-9A0BD75E32CE}"/>
    <cellStyle name="Output 15 5" xfId="5211" xr:uid="{93496E42-66C5-4D0C-A7C9-3FD824BE611D}"/>
    <cellStyle name="Output 15 6" xfId="4854" xr:uid="{5CF14B2C-6B58-48D8-BFC3-BEBC59893244}"/>
    <cellStyle name="Output 15 7" xfId="5450" xr:uid="{ADE56770-2DF7-481B-9B2F-CAD106F6FBE2}"/>
    <cellStyle name="Output 15 8" xfId="5621" xr:uid="{A11F368D-7767-49A8-9CB4-FA1C15758BF9}"/>
    <cellStyle name="Output 16" xfId="2492" xr:uid="{00000000-0005-0000-0000-0000BD090000}"/>
    <cellStyle name="Output 16 2" xfId="2493" xr:uid="{00000000-0005-0000-0000-0000BE090000}"/>
    <cellStyle name="Output 16 2 2" xfId="4363" xr:uid="{1D9878E4-1B1A-4F4A-97D6-453D19EB4860}"/>
    <cellStyle name="Output 16 2 3" xfId="5214" xr:uid="{A61C03BB-B676-484B-B29C-FA31DFAEE26D}"/>
    <cellStyle name="Output 16 3" xfId="3421" xr:uid="{A7D3010F-7882-40AE-A427-EB800A28CF7F}"/>
    <cellStyle name="Output 16 4" xfId="3869" xr:uid="{BAF3036D-E1DD-4A51-8BC9-3C0C19898099}"/>
    <cellStyle name="Output 16 5" xfId="5213" xr:uid="{FBAA4F39-C5E6-4A25-B76A-8E0298E28FE6}"/>
    <cellStyle name="Output 16 6" xfId="4855" xr:uid="{43FE2009-FB46-4D92-B272-919AEC57329B}"/>
    <cellStyle name="Output 16 7" xfId="5451" xr:uid="{9C13FBF7-7670-483E-9E10-A5F00380CF0A}"/>
    <cellStyle name="Output 16 8" xfId="5622" xr:uid="{C117C104-AF94-4E29-A40F-808AFE69A1AD}"/>
    <cellStyle name="Output 17" xfId="3714" xr:uid="{404C3867-F973-4051-BDB4-B19AED654F7A}"/>
    <cellStyle name="Output 18" xfId="3409" xr:uid="{8CBAB434-9761-4EC3-93AB-7411350CCBB5}"/>
    <cellStyle name="Output 19" xfId="5200" xr:uid="{D20B0636-8E98-4CFC-BFD0-34A2F9ABF5AD}"/>
    <cellStyle name="Output 2" xfId="2494" xr:uid="{00000000-0005-0000-0000-0000BF090000}"/>
    <cellStyle name="Output 2 10" xfId="5623" xr:uid="{5A266D9C-14D2-40E9-AB1D-A13F70E0CC7D}"/>
    <cellStyle name="Output 2 2" xfId="2495" xr:uid="{00000000-0005-0000-0000-0000C0090000}"/>
    <cellStyle name="Output 2 2 2" xfId="2496" xr:uid="{00000000-0005-0000-0000-0000C1090000}"/>
    <cellStyle name="Output 2 2 2 2" xfId="4364" xr:uid="{FD854782-95BB-45BB-AD45-43098D2CC71A}"/>
    <cellStyle name="Output 2 2 2 3" xfId="5217" xr:uid="{9A5DB621-ADBF-4EEA-9EDF-2CBDE744ABDE}"/>
    <cellStyle name="Output 2 2 3" xfId="3419" xr:uid="{33193668-AFFE-4918-AA05-18B28EF238A9}"/>
    <cellStyle name="Output 2 2 4" xfId="3871" xr:uid="{D38A73A0-B24C-4CF1-B146-363C66C012C5}"/>
    <cellStyle name="Output 2 2 5" xfId="5216" xr:uid="{682D54F4-E12B-4247-A41B-E4281D194B7E}"/>
    <cellStyle name="Output 2 2 6" xfId="4857" xr:uid="{F094DF12-DAE6-4BAA-9BF2-A1E49B64ED9C}"/>
    <cellStyle name="Output 2 2 7" xfId="5453" xr:uid="{091E5AD7-3219-48BF-976A-5F1C56B95625}"/>
    <cellStyle name="Output 2 2 8" xfId="5624" xr:uid="{167570AC-D1C5-4067-86C1-CE6257DF1E4F}"/>
    <cellStyle name="Output 2 3" xfId="2497" xr:uid="{00000000-0005-0000-0000-0000C2090000}"/>
    <cellStyle name="Output 2 3 2" xfId="2498" xr:uid="{00000000-0005-0000-0000-0000C3090000}"/>
    <cellStyle name="Output 2 3 2 2" xfId="4365" xr:uid="{8736497D-DD73-4F46-896F-DF2171B972B8}"/>
    <cellStyle name="Output 2 3 2 3" xfId="5219" xr:uid="{2B097142-99A0-46BD-829E-5D7AC873E627}"/>
    <cellStyle name="Output 2 3 3" xfId="3418" xr:uid="{8858D5E1-9166-4003-B730-34FAEF09A2E2}"/>
    <cellStyle name="Output 2 3 4" xfId="3872" xr:uid="{8B54AC59-3240-4F56-B920-BF68BC9F1E19}"/>
    <cellStyle name="Output 2 3 5" xfId="5218" xr:uid="{2E542168-AA32-4F32-A30C-0821EC092086}"/>
    <cellStyle name="Output 2 3 6" xfId="4858" xr:uid="{11ED42A8-7A2F-4418-8A68-CE73F12EB6BD}"/>
    <cellStyle name="Output 2 3 7" xfId="5454" xr:uid="{33722153-FEE1-466A-B8AE-B9AE94549665}"/>
    <cellStyle name="Output 2 3 8" xfId="5625" xr:uid="{104A8D71-F6D1-4196-8D8C-0F5E9C4B28CB}"/>
    <cellStyle name="Output 2 4" xfId="2499" xr:uid="{00000000-0005-0000-0000-0000C4090000}"/>
    <cellStyle name="Output 2 4 2" xfId="4366" xr:uid="{30494121-3747-44E5-B18D-F7C3753A8EB6}"/>
    <cellStyle name="Output 2 4 3" xfId="5220" xr:uid="{0E3C1E46-3693-4997-B902-069759ADF67F}"/>
    <cellStyle name="Output 2 5" xfId="3420" xr:uid="{2F42F3E0-371E-4E70-886A-882B28D3BE76}"/>
    <cellStyle name="Output 2 6" xfId="3870" xr:uid="{9378770E-67D6-44FC-BC4A-47CD2D9DDDBF}"/>
    <cellStyle name="Output 2 7" xfId="5215" xr:uid="{2A6F97FE-0B75-40E6-A3CF-05C7189B9F1E}"/>
    <cellStyle name="Output 2 8" xfId="4856" xr:uid="{1F79C14D-80E4-46F4-B600-FB834F30BF78}"/>
    <cellStyle name="Output 2 9" xfId="5452" xr:uid="{CB262F79-EA16-473E-8628-C3C4C19E69AF}"/>
    <cellStyle name="Output 20" xfId="4429" xr:uid="{43D3345C-C21C-4057-BBB8-33EB0742E14F}"/>
    <cellStyle name="Output 21" xfId="4880" xr:uid="{CB803FE2-1538-4EB9-BAF6-902379C14DD0}"/>
    <cellStyle name="Output 22" xfId="5463" xr:uid="{D3EEB351-1EF4-4A90-9C80-3AE3ECAD3A48}"/>
    <cellStyle name="Output 3" xfId="2500" xr:uid="{00000000-0005-0000-0000-0000C5090000}"/>
    <cellStyle name="Output 3 2" xfId="2501" xr:uid="{00000000-0005-0000-0000-0000C6090000}"/>
    <cellStyle name="Output 3 2 2" xfId="4367" xr:uid="{452FF1A4-5332-4416-B394-5C4E1798597A}"/>
    <cellStyle name="Output 3 2 3" xfId="5222" xr:uid="{093D9EBE-BC35-4C91-A760-056A99BACDEA}"/>
    <cellStyle name="Output 3 3" xfId="3417" xr:uid="{1A6B0C71-374D-4F4D-B326-2162AC375306}"/>
    <cellStyle name="Output 3 4" xfId="3873" xr:uid="{F4617A6D-2393-497B-8C6B-DD8A005DF71D}"/>
    <cellStyle name="Output 3 5" xfId="5221" xr:uid="{039B9436-9EEF-44CE-81C2-27009603A243}"/>
    <cellStyle name="Output 3 6" xfId="4859" xr:uid="{CA4A46FB-6FE6-4E85-9AA3-477AF9DFB30D}"/>
    <cellStyle name="Output 3 7" xfId="5455" xr:uid="{3CDA7279-AB2D-4657-9174-F6BE88A1DA01}"/>
    <cellStyle name="Output 3 8" xfId="5626" xr:uid="{C7792F2E-18DC-4C01-AAD0-F3C2860DC4A1}"/>
    <cellStyle name="Output 4" xfId="2502" xr:uid="{00000000-0005-0000-0000-0000C7090000}"/>
    <cellStyle name="Output 4 2" xfId="2503" xr:uid="{00000000-0005-0000-0000-0000C8090000}"/>
    <cellStyle name="Output 4 2 2" xfId="4368" xr:uid="{88FAA597-4925-4C6F-A3B4-9015EE521DFA}"/>
    <cellStyle name="Output 4 2 3" xfId="5224" xr:uid="{D7C87AF5-8196-43DF-8989-ECEF35C13BC4}"/>
    <cellStyle name="Output 4 3" xfId="3416" xr:uid="{CE34D8EC-40C0-432D-8B08-AB0B13CE84A2}"/>
    <cellStyle name="Output 4 4" xfId="3874" xr:uid="{7472B21D-2279-42C8-893D-EE22032A765D}"/>
    <cellStyle name="Output 4 5" xfId="5223" xr:uid="{1BC272B5-8DFD-470D-B59A-3BFE5BACEFF5}"/>
    <cellStyle name="Output 4 6" xfId="4860" xr:uid="{E05CDEA8-96F3-4DB2-AC09-6367DBB7AFAB}"/>
    <cellStyle name="Output 4 7" xfId="5456" xr:uid="{8E166209-F1FE-461F-8EC3-FD54F4228457}"/>
    <cellStyle name="Output 4 8" xfId="5627" xr:uid="{03614D59-264D-468C-8018-B7644AB6DA6B}"/>
    <cellStyle name="Output 5" xfId="2504" xr:uid="{00000000-0005-0000-0000-0000C9090000}"/>
    <cellStyle name="Output 5 2" xfId="2505" xr:uid="{00000000-0005-0000-0000-0000CA090000}"/>
    <cellStyle name="Output 5 2 2" xfId="4369" xr:uid="{85ECC3B0-BA96-40EF-A149-B68DA511DD33}"/>
    <cellStyle name="Output 5 2 3" xfId="5226" xr:uid="{0A25784F-F736-43DD-8844-03056CABA638}"/>
    <cellStyle name="Output 5 3" xfId="3415" xr:uid="{367A79ED-81E1-4820-AFE9-BD9D2F9779FA}"/>
    <cellStyle name="Output 5 4" xfId="3875" xr:uid="{FA247623-8A70-4589-A77C-EF0B4FB7D0F6}"/>
    <cellStyle name="Output 5 5" xfId="5225" xr:uid="{3F6C549A-E29E-4818-9055-6007428523A2}"/>
    <cellStyle name="Output 5 6" xfId="4861" xr:uid="{6B3FD742-A4C6-4151-932F-6FB7F509AEC3}"/>
    <cellStyle name="Output 5 7" xfId="5457" xr:uid="{F14D5639-A372-473A-B8A0-AEB961F24216}"/>
    <cellStyle name="Output 5 8" xfId="5628" xr:uid="{96CC4E67-9B80-491E-B8BE-B17E7E142F40}"/>
    <cellStyle name="Output 6" xfId="2506" xr:uid="{00000000-0005-0000-0000-0000CB090000}"/>
    <cellStyle name="Output 6 2" xfId="2507" xr:uid="{00000000-0005-0000-0000-0000CC090000}"/>
    <cellStyle name="Output 6 2 2" xfId="4370" xr:uid="{EF19EEF1-FA3C-472C-A054-C63DFF957E71}"/>
    <cellStyle name="Output 6 2 3" xfId="5228" xr:uid="{482191A9-F6B0-4295-B282-5745350CD296}"/>
    <cellStyle name="Output 6 3" xfId="3414" xr:uid="{5592B122-96F2-41B4-9F83-873BEAD05476}"/>
    <cellStyle name="Output 6 4" xfId="3876" xr:uid="{613CAC58-BEB1-4191-9793-7610CEE44845}"/>
    <cellStyle name="Output 6 5" xfId="5227" xr:uid="{E04953AF-EC67-4746-A08A-057677DE06B8}"/>
    <cellStyle name="Output 6 6" xfId="4862" xr:uid="{C005B1FB-7659-46EA-B12F-91A13562C45C}"/>
    <cellStyle name="Output 6 7" xfId="5458" xr:uid="{AC35B14C-D33A-4B17-9DC3-001E7CF46F85}"/>
    <cellStyle name="Output 6 8" xfId="5629" xr:uid="{6E3FC869-BD0D-499B-B56C-C86A7E413963}"/>
    <cellStyle name="Output 7" xfId="2508" xr:uid="{00000000-0005-0000-0000-0000CD090000}"/>
    <cellStyle name="Output 7 2" xfId="2509" xr:uid="{00000000-0005-0000-0000-0000CE090000}"/>
    <cellStyle name="Output 7 2 2" xfId="4371" xr:uid="{538ABA7C-BD0E-4989-B582-D29FE444F519}"/>
    <cellStyle name="Output 7 2 3" xfId="5230" xr:uid="{998C60FA-3351-4473-A3E5-B34642D9E702}"/>
    <cellStyle name="Output 7 3" xfId="3413" xr:uid="{AE3389DF-2464-4099-8BB8-158966213727}"/>
    <cellStyle name="Output 7 4" xfId="3877" xr:uid="{10391603-483F-4F78-8174-C0DE624A62FF}"/>
    <cellStyle name="Output 7 5" xfId="5229" xr:uid="{FCDA30C8-F2C9-406A-869F-3068376C7AC4}"/>
    <cellStyle name="Output 7 6" xfId="4863" xr:uid="{2CCF9817-7AC3-4A3A-A1D3-BB6A60CAE10F}"/>
    <cellStyle name="Output 7 7" xfId="5459" xr:uid="{ADE2A526-2226-44EA-AD3C-A87BCC5B0496}"/>
    <cellStyle name="Output 7 8" xfId="5630" xr:uid="{9464D710-1117-403B-BEBC-29071772FDAD}"/>
    <cellStyle name="Output 8" xfId="2510" xr:uid="{00000000-0005-0000-0000-0000CF090000}"/>
    <cellStyle name="Output 8 2" xfId="2511" xr:uid="{00000000-0005-0000-0000-0000D0090000}"/>
    <cellStyle name="Output 8 2 2" xfId="4372" xr:uid="{AEA546F9-342C-4222-9B10-8DF0CA3F0333}"/>
    <cellStyle name="Output 8 2 3" xfId="5232" xr:uid="{D00B95BB-B414-4240-B551-A7F4ABBFCEC2}"/>
    <cellStyle name="Output 8 3" xfId="3412" xr:uid="{F99A4484-96DF-4229-9991-F87C65C67450}"/>
    <cellStyle name="Output 8 4" xfId="3878" xr:uid="{526C98A9-F1E0-4442-BC65-7DD604074A72}"/>
    <cellStyle name="Output 8 5" xfId="5231" xr:uid="{6B9406B6-871E-4956-924C-1187324DDD6A}"/>
    <cellStyle name="Output 8 6" xfId="4864" xr:uid="{A4B07670-16C3-4758-87E6-E19FC62DE3F0}"/>
    <cellStyle name="Output 8 7" xfId="5460" xr:uid="{8C0BA759-82E4-4803-8430-75EEC734E341}"/>
    <cellStyle name="Output 8 8" xfId="5631" xr:uid="{F97FC4D0-42ED-43F0-B652-7DE40D299023}"/>
    <cellStyle name="Output 9" xfId="2512" xr:uid="{00000000-0005-0000-0000-0000D1090000}"/>
    <cellStyle name="Output 9 2" xfId="2513" xr:uid="{00000000-0005-0000-0000-0000D2090000}"/>
    <cellStyle name="Output 9 2 2" xfId="4373" xr:uid="{21BE75B3-6BC5-4F82-89F7-577D97D9602A}"/>
    <cellStyle name="Output 9 2 3" xfId="5234" xr:uid="{1195DDA7-6ADD-4988-8350-F83BAB2C07D3}"/>
    <cellStyle name="Output 9 3" xfId="3411" xr:uid="{23C653BE-F4A1-4F1B-9333-25D34FA1192E}"/>
    <cellStyle name="Output 9 4" xfId="3879" xr:uid="{C4F4F3AA-ACF9-40CF-86BA-D553AFCC6248}"/>
    <cellStyle name="Output 9 5" xfId="5233" xr:uid="{BCDA643C-64FC-4E0A-B720-0B09B08DDEFB}"/>
    <cellStyle name="Output 9 6" xfId="4865" xr:uid="{3FDE62D5-238D-432A-A9C4-7FEC81BB5174}"/>
    <cellStyle name="Output 9 7" xfId="5461" xr:uid="{BC52BE2F-C73E-4D09-8E6A-530AFA3B42E6}"/>
    <cellStyle name="Output 9 8" xfId="5632" xr:uid="{17CEF5E8-410C-4BC2-B584-D2E3EAF61AB5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4374" xr:uid="{0116E0E1-9F1E-4FFE-8A3B-8DFC88B8EF2B}"/>
    <cellStyle name="Percent 13" xfId="4399" xr:uid="{2B3645F0-9B33-4F84-BE90-843D20DB9842}"/>
    <cellStyle name="Percent 14" xfId="4352" xr:uid="{E145616E-EE9B-4ADB-8A94-D8C2754412CF}"/>
    <cellStyle name="Percent 15" xfId="5321" xr:uid="{81D7FA00-32CC-446F-803F-B9447D1A8921}"/>
    <cellStyle name="Percent 16" xfId="5484" xr:uid="{38C3E3A9-F178-4DEC-BD39-D03D93884BEF}"/>
    <cellStyle name="Percent 17" xfId="5485" xr:uid="{EB2D6627-5257-4720-A234-1C43958A70E3}"/>
    <cellStyle name="Percent 18" xfId="5486" xr:uid="{973A49ED-D525-4D68-9D69-E8384FF4FFAF}"/>
    <cellStyle name="Percent 19" xfId="5487" xr:uid="{36B86916-D1FF-4FB4-87D5-C52E0EC72DD0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8 3" xfId="4375" xr:uid="{74EAE7C2-1266-4F59-B8B4-E739C2EA5A4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10" xfId="4882" xr:uid="{BC0464D0-3756-46A4-BF7F-05334047F97A}"/>
    <cellStyle name="sbt2 11" xfId="5465" xr:uid="{DFA297E5-ED8C-4252-86FB-2421F3F2733B}"/>
    <cellStyle name="sbt2 12" xfId="5633" xr:uid="{5164159D-3771-485D-B34D-CDF912558FA8}"/>
    <cellStyle name="sbt2 2" xfId="2588" xr:uid="{00000000-0005-0000-0000-00001E0A0000}"/>
    <cellStyle name="sbt2 2 2" xfId="4377" xr:uid="{A8CDBA88-9486-4BA7-9EA9-9283205D6774}"/>
    <cellStyle name="sbt2 2 3" xfId="5257" xr:uid="{65BF62E7-96BE-46DE-9672-34117CF370D3}"/>
    <cellStyle name="sbt2 2 4" xfId="5249" xr:uid="{1E811B39-49CC-4C7E-B987-86E30558FB78}"/>
    <cellStyle name="sbt2 3" xfId="3386" xr:uid="{C388C377-9D31-4001-8867-7FA674D891F0}"/>
    <cellStyle name="sbt2 4" xfId="3407" xr:uid="{1BC5D7CB-E782-4D96-87B6-08CB7451E43B}"/>
    <cellStyle name="sbt2 5" xfId="3880" xr:uid="{7DEDF8B1-0A08-4CBB-BFBA-62CA0B2C6FAC}"/>
    <cellStyle name="sbt2 6" xfId="4376" xr:uid="{D346A65D-8E75-49BD-85F6-159CACE1457E}"/>
    <cellStyle name="sbt2 7" xfId="4758" xr:uid="{1E750C41-D06B-4F8D-B251-5BC413CDF421}"/>
    <cellStyle name="sbt2 8" xfId="5248" xr:uid="{69CC585C-7A8C-42BC-ABC4-505A58C1B971}"/>
    <cellStyle name="sbt2 9" xfId="4430" xr:uid="{435E681B-F665-40BF-9CCD-72BEE437B9C2}"/>
    <cellStyle name="subt1" xfId="2589" xr:uid="{00000000-0005-0000-0000-00001F0A0000}"/>
    <cellStyle name="subt1 2" xfId="2590" xr:uid="{00000000-0005-0000-0000-0000200A0000}"/>
    <cellStyle name="subt1 2 2" xfId="4379" xr:uid="{1A01BBEC-BBDE-466E-B500-0EDD5061D5AB}"/>
    <cellStyle name="subt1 3" xfId="3387" xr:uid="{465694C6-D059-4306-8695-F4759D8BF803}"/>
    <cellStyle name="subt1 4" xfId="4378" xr:uid="{15D5D86A-483C-4B72-91A2-5CF6B23B59E5}"/>
    <cellStyle name="subt1 5" xfId="4759" xr:uid="{5E6A2CE7-9895-4289-8482-296E0EDF709F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0 2 2" xfId="4380" xr:uid="{55FA844B-7425-4A47-B3DB-1B1A652E961E}"/>
    <cellStyle name="Total 10 2 3" xfId="5276" xr:uid="{F33C8CA6-8C4C-473F-B53B-E57D62241D48}"/>
    <cellStyle name="Total 10 3" xfId="3724" xr:uid="{86E145AE-4552-483F-9E81-C255B03648C9}"/>
    <cellStyle name="Total 10 4" xfId="3882" xr:uid="{47D89516-8FC2-466D-BA5A-5C86D29C9526}"/>
    <cellStyle name="Total 10 5" xfId="5275" xr:uid="{61E6743A-8329-48C3-8111-090A8A7CB54B}"/>
    <cellStyle name="Total 10 6" xfId="5311" xr:uid="{15E0A4F1-C20D-4A87-99ED-955A986421D3}"/>
    <cellStyle name="Total 10 7" xfId="5468" xr:uid="{13F629BC-31A5-4C44-95CD-B0CA90343122}"/>
    <cellStyle name="Total 10 8" xfId="5635" xr:uid="{E849FEAC-FC25-40B1-9E85-D923388C1672}"/>
    <cellStyle name="Total 11" xfId="2619" xr:uid="{00000000-0005-0000-0000-00003D0A0000}"/>
    <cellStyle name="Total 11 2" xfId="2620" xr:uid="{00000000-0005-0000-0000-00003E0A0000}"/>
    <cellStyle name="Total 11 2 2" xfId="4381" xr:uid="{88298BE0-78B8-4263-9AF1-6D05E68F9E5F}"/>
    <cellStyle name="Total 11 2 3" xfId="5278" xr:uid="{2E9A44CC-9715-4CDE-96A5-46CDA481B833}"/>
    <cellStyle name="Total 11 3" xfId="3725" xr:uid="{13848CE4-A845-48E4-9104-64104333B927}"/>
    <cellStyle name="Total 11 4" xfId="3883" xr:uid="{1C26165E-8C75-4309-ADB3-A0440765934C}"/>
    <cellStyle name="Total 11 5" xfId="5277" xr:uid="{4B79A8B5-8782-42C0-AA8D-B372D161C16C}"/>
    <cellStyle name="Total 11 6" xfId="4885" xr:uid="{38B51DD8-E883-4851-8246-7330E08D05AB}"/>
    <cellStyle name="Total 11 7" xfId="5469" xr:uid="{DB70F858-E9EF-4C19-9254-4BB2F0899EFB}"/>
    <cellStyle name="Total 11 8" xfId="5636" xr:uid="{E66728C0-6D63-4627-9C89-A60398A9AE07}"/>
    <cellStyle name="Total 12" xfId="2621" xr:uid="{00000000-0005-0000-0000-00003F0A0000}"/>
    <cellStyle name="Total 12 2" xfId="2622" xr:uid="{00000000-0005-0000-0000-0000400A0000}"/>
    <cellStyle name="Total 12 2 2" xfId="4382" xr:uid="{8E4E4493-174C-4A94-8E4E-6963FC42419B}"/>
    <cellStyle name="Total 12 2 3" xfId="5280" xr:uid="{0CF181B1-063A-46E2-9676-060915F8EF32}"/>
    <cellStyle name="Total 12 3" xfId="3726" xr:uid="{CBD45986-39E9-44A1-B75F-FB781600BF4D}"/>
    <cellStyle name="Total 12 4" xfId="3884" xr:uid="{E6D2A310-C98B-4C22-9965-F07450C3CACD}"/>
    <cellStyle name="Total 12 5" xfId="5279" xr:uid="{A385D98C-3BE2-4C3D-9BF4-DD70EACC6DD4}"/>
    <cellStyle name="Total 12 6" xfId="4886" xr:uid="{4FACA4CD-FAC7-492C-B5D5-BE62AD59BEA8}"/>
    <cellStyle name="Total 12 7" xfId="5470" xr:uid="{1A281568-83CF-47B4-BDFC-C195CE862A04}"/>
    <cellStyle name="Total 12 8" xfId="5637" xr:uid="{74BFA28D-D708-401E-A34D-4FDBBE9AA033}"/>
    <cellStyle name="Total 13" xfId="2623" xr:uid="{00000000-0005-0000-0000-0000410A0000}"/>
    <cellStyle name="Total 13 2" xfId="2624" xr:uid="{00000000-0005-0000-0000-0000420A0000}"/>
    <cellStyle name="Total 13 2 2" xfId="4383" xr:uid="{3E2CFF47-4D99-499B-8ED0-0617AD340755}"/>
    <cellStyle name="Total 13 2 3" xfId="5282" xr:uid="{E0DFA294-9611-4274-A738-AC26A6717B1B}"/>
    <cellStyle name="Total 13 3" xfId="3727" xr:uid="{D4A0B537-429B-4AA2-AAB4-9096E2FBFE18}"/>
    <cellStyle name="Total 13 4" xfId="3885" xr:uid="{54465F3A-9643-49F2-B909-C356D31B87CC}"/>
    <cellStyle name="Total 13 5" xfId="5281" xr:uid="{1311C4C3-9972-4740-828F-ED00854428A8}"/>
    <cellStyle name="Total 13 6" xfId="4887" xr:uid="{6EA6A16F-61C0-487D-9146-423B9E96723C}"/>
    <cellStyle name="Total 13 7" xfId="5471" xr:uid="{C070CC26-D4C7-4D65-9DFC-466ACF39A344}"/>
    <cellStyle name="Total 13 8" xfId="5638" xr:uid="{80476DD1-4266-4F16-8A38-47C66EB44F95}"/>
    <cellStyle name="Total 14" xfId="2625" xr:uid="{00000000-0005-0000-0000-0000430A0000}"/>
    <cellStyle name="Total 14 2" xfId="2626" xr:uid="{00000000-0005-0000-0000-0000440A0000}"/>
    <cellStyle name="Total 14 2 2" xfId="4384" xr:uid="{D9ABF7EE-4C72-4A5A-9731-6722720829AB}"/>
    <cellStyle name="Total 14 2 3" xfId="5284" xr:uid="{D82380F6-8D79-41AE-8C51-F8A70E0C04AB}"/>
    <cellStyle name="Total 14 3" xfId="3728" xr:uid="{F172138A-309D-45C5-8619-65549C71FD94}"/>
    <cellStyle name="Total 14 4" xfId="3886" xr:uid="{F6C4AE91-A886-4693-ACDB-D7D2EABD659E}"/>
    <cellStyle name="Total 14 5" xfId="5283" xr:uid="{0DAC5425-5D6A-4FCB-A541-0B171E8D9969}"/>
    <cellStyle name="Total 14 6" xfId="4888" xr:uid="{59C292B5-3012-46D5-8F27-289BEAEF2507}"/>
    <cellStyle name="Total 14 7" xfId="5472" xr:uid="{E2DD78A0-7EA2-41A1-AFDD-DB7A8AFD8A25}"/>
    <cellStyle name="Total 14 8" xfId="5639" xr:uid="{EB837B37-B2D2-4C92-8319-A78683F8F69C}"/>
    <cellStyle name="Total 15" xfId="2627" xr:uid="{00000000-0005-0000-0000-0000450A0000}"/>
    <cellStyle name="Total 15 2" xfId="2628" xr:uid="{00000000-0005-0000-0000-0000460A0000}"/>
    <cellStyle name="Total 15 2 2" xfId="4385" xr:uid="{A7892031-595E-4825-A268-92F69A6094DB}"/>
    <cellStyle name="Total 15 2 3" xfId="5286" xr:uid="{5CBF8E42-FBCB-40E4-A4C5-21B7C00351C8}"/>
    <cellStyle name="Total 15 3" xfId="3729" xr:uid="{8F513A61-49F1-42B1-9005-E596941EBDCD}"/>
    <cellStyle name="Total 15 4" xfId="3887" xr:uid="{841FA0FC-A8FB-4A81-A9A2-6D1E9547489B}"/>
    <cellStyle name="Total 15 5" xfId="5285" xr:uid="{99363EC8-9F26-47E4-8228-D1DBF6DE63B9}"/>
    <cellStyle name="Total 15 6" xfId="5235" xr:uid="{50A1B1B5-72EB-44C3-B6FD-356E327FF4CC}"/>
    <cellStyle name="Total 15 7" xfId="5473" xr:uid="{2ACEF9E8-0D15-4492-A417-1E1D72E1B851}"/>
    <cellStyle name="Total 15 8" xfId="5640" xr:uid="{96228AB5-6820-4BE2-854E-E96D94AF3BF9}"/>
    <cellStyle name="Total 16" xfId="2629" xr:uid="{00000000-0005-0000-0000-0000470A0000}"/>
    <cellStyle name="Total 16 2" xfId="2630" xr:uid="{00000000-0005-0000-0000-0000480A0000}"/>
    <cellStyle name="Total 16 2 2" xfId="4386" xr:uid="{E3AEAE1E-935A-40BC-A652-CBBCE5604315}"/>
    <cellStyle name="Total 16 2 3" xfId="5288" xr:uid="{7AAD03C1-6ACD-4B3E-9A5F-A1423D6060F1}"/>
    <cellStyle name="Total 16 3" xfId="3730" xr:uid="{BAD29367-B061-41D9-B868-4B176FD2C766}"/>
    <cellStyle name="Total 16 4" xfId="3888" xr:uid="{0BBE37B0-847D-43BE-ACB2-D576B2B11AC1}"/>
    <cellStyle name="Total 16 5" xfId="5287" xr:uid="{0E1FF2C6-BF78-4EDD-A8C7-FC31A04775D1}"/>
    <cellStyle name="Total 16 6" xfId="5236" xr:uid="{0CC0E015-21D3-48AA-A442-8DD657E0D73D}"/>
    <cellStyle name="Total 16 7" xfId="5474" xr:uid="{6D9D3E13-DA22-4EC1-888F-F7079EDD1DF2}"/>
    <cellStyle name="Total 16 8" xfId="5641" xr:uid="{9896263C-027E-4833-B424-01BF40F8C35E}"/>
    <cellStyle name="Total 17" xfId="3404" xr:uid="{DFF4C364-18BE-4071-BB53-D1CDA624EC41}"/>
    <cellStyle name="Total 18" xfId="3410" xr:uid="{B9AC091C-9B6F-4475-B592-F1A1B28B63DB}"/>
    <cellStyle name="Total 19" xfId="5274" xr:uid="{2B3303B8-AF49-43A7-90F2-16808BBA75F0}"/>
    <cellStyle name="Total 2" xfId="2631" xr:uid="{00000000-0005-0000-0000-0000490A0000}"/>
    <cellStyle name="Total 2 10" xfId="5642" xr:uid="{2B1DBCE7-1DE5-4226-8CF4-7DCFB7E9F8DE}"/>
    <cellStyle name="Total 2 2" xfId="2632" xr:uid="{00000000-0005-0000-0000-00004A0A0000}"/>
    <cellStyle name="Total 2 2 2" xfId="2633" xr:uid="{00000000-0005-0000-0000-00004B0A0000}"/>
    <cellStyle name="Total 2 2 2 2" xfId="4387" xr:uid="{A29ABC3C-AC27-42BB-A73C-9C25908D01AF}"/>
    <cellStyle name="Total 2 2 2 3" xfId="5291" xr:uid="{51D098B3-FEE3-4FE7-BA8A-856DA1F2E096}"/>
    <cellStyle name="Total 2 2 3" xfId="3732" xr:uid="{87B8E481-9F0D-49CC-9011-3BA0104C3285}"/>
    <cellStyle name="Total 2 2 4" xfId="3890" xr:uid="{4D9D757D-0ECD-465B-AAC0-70CE798DCD55}"/>
    <cellStyle name="Total 2 2 5" xfId="5290" xr:uid="{552E4EE9-CF2D-49E8-9CDB-8F0139C2F4A7}"/>
    <cellStyle name="Total 2 2 6" xfId="5238" xr:uid="{761CF1DB-2252-4D9F-BFC4-D37CB07C456D}"/>
    <cellStyle name="Total 2 2 7" xfId="5476" xr:uid="{1F32FFCD-0BD0-4AD5-B124-A6F0C940BF49}"/>
    <cellStyle name="Total 2 2 8" xfId="5643" xr:uid="{20291058-1F3B-4DBB-8215-4AF117697CD9}"/>
    <cellStyle name="Total 2 3" xfId="2634" xr:uid="{00000000-0005-0000-0000-00004C0A0000}"/>
    <cellStyle name="Total 2 3 2" xfId="2635" xr:uid="{00000000-0005-0000-0000-00004D0A0000}"/>
    <cellStyle name="Total 2 3 2 2" xfId="4388" xr:uid="{B5E76BDD-C3E3-4D72-9670-1CB037B1CCA8}"/>
    <cellStyle name="Total 2 3 2 3" xfId="5293" xr:uid="{5C806260-FEA3-4844-BD3D-03480B5B5BF8}"/>
    <cellStyle name="Total 2 3 3" xfId="3733" xr:uid="{8D5F63D0-937F-4AF0-921D-855A2464779B}"/>
    <cellStyle name="Total 2 3 4" xfId="3891" xr:uid="{D2870CC4-1BFE-42E5-85D9-456A83543970}"/>
    <cellStyle name="Total 2 3 5" xfId="5292" xr:uid="{9D12D3F4-029F-4241-8B53-7BB0E956E014}"/>
    <cellStyle name="Total 2 3 6" xfId="5239" xr:uid="{8525202E-493E-4D90-9B87-D25A4A07FC42}"/>
    <cellStyle name="Total 2 3 7" xfId="5477" xr:uid="{CE367315-C536-4F14-AA5A-2F037A30E718}"/>
    <cellStyle name="Total 2 3 8" xfId="5644" xr:uid="{E423E661-6D4E-46D8-80EA-C1F270098691}"/>
    <cellStyle name="Total 2 4" xfId="2636" xr:uid="{00000000-0005-0000-0000-00004E0A0000}"/>
    <cellStyle name="Total 2 4 2" xfId="4389" xr:uid="{846496AC-DB50-4AC7-B661-A83A011FF9E8}"/>
    <cellStyle name="Total 2 4 3" xfId="5294" xr:uid="{CAD5EF24-81D6-4690-A37A-F0C19236D3B0}"/>
    <cellStyle name="Total 2 5" xfId="3731" xr:uid="{1C2B8D53-325D-4991-9936-4BCEF4AD4213}"/>
    <cellStyle name="Total 2 6" xfId="3889" xr:uid="{07E61543-3F01-446D-A797-705F4854D11C}"/>
    <cellStyle name="Total 2 7" xfId="5289" xr:uid="{115460C8-29E6-4291-8CE0-1CD1575E618D}"/>
    <cellStyle name="Total 2 8" xfId="5237" xr:uid="{9B12C030-77AD-4217-8298-C9F9806EA55F}"/>
    <cellStyle name="Total 2 9" xfId="5475" xr:uid="{370504FC-A560-43E8-97D8-8B076A503818}"/>
    <cellStyle name="Total 20" xfId="5254" xr:uid="{DD224D39-6786-4737-8BA3-270BDA205A9F}"/>
    <cellStyle name="Total 21" xfId="5309" xr:uid="{80779052-F9EC-4FA5-A0C4-7492131916ED}"/>
    <cellStyle name="Total 22" xfId="5462" xr:uid="{8DA1E8AA-2E3E-470A-ABAA-51357E692F38}"/>
    <cellStyle name="Total 3" xfId="2637" xr:uid="{00000000-0005-0000-0000-00004F0A0000}"/>
    <cellStyle name="Total 3 2" xfId="2638" xr:uid="{00000000-0005-0000-0000-0000500A0000}"/>
    <cellStyle name="Total 3 2 2" xfId="4390" xr:uid="{3C524FE1-4FC1-4920-925E-F6B2048DB3D8}"/>
    <cellStyle name="Total 3 2 3" xfId="5296" xr:uid="{EEC6F65D-5E74-4DD9-834F-D3C4200F61CE}"/>
    <cellStyle name="Total 3 3" xfId="3734" xr:uid="{8CA0F4EE-DB20-45AA-84B7-DBBB1EA56B3C}"/>
    <cellStyle name="Total 3 4" xfId="3892" xr:uid="{14BAE761-CB6F-47AC-AAC8-D819EC5893E7}"/>
    <cellStyle name="Total 3 5" xfId="5295" xr:uid="{65064DD9-C78D-4CA7-ACCC-1D1B9471A589}"/>
    <cellStyle name="Total 3 6" xfId="5240" xr:uid="{CD17C297-64B4-46FF-8E03-15FC5DAC9CAC}"/>
    <cellStyle name="Total 3 7" xfId="5478" xr:uid="{7C69024F-4A48-4959-8A65-7D21EB6DE690}"/>
    <cellStyle name="Total 3 8" xfId="5645" xr:uid="{B172C42B-88AD-4A64-8075-6D087841AD56}"/>
    <cellStyle name="Total 4" xfId="2639" xr:uid="{00000000-0005-0000-0000-0000510A0000}"/>
    <cellStyle name="Total 4 2" xfId="2640" xr:uid="{00000000-0005-0000-0000-0000520A0000}"/>
    <cellStyle name="Total 4 2 2" xfId="4391" xr:uid="{D2B3F027-8C24-4627-9DFE-00E137666F88}"/>
    <cellStyle name="Total 4 2 3" xfId="5298" xr:uid="{EB333B2D-CE2D-4E05-98AE-06193C8381EC}"/>
    <cellStyle name="Total 4 3" xfId="3735" xr:uid="{50748572-3DE8-41E8-8F72-7DA26F91126C}"/>
    <cellStyle name="Total 4 4" xfId="3893" xr:uid="{0003443C-CABE-404B-8D62-01AC10135B4F}"/>
    <cellStyle name="Total 4 5" xfId="5297" xr:uid="{CE222774-31F4-464D-BFAE-6BE9B39D5D70}"/>
    <cellStyle name="Total 4 6" xfId="5241" xr:uid="{120FCC72-1AD9-4A41-86C3-B1675C577A04}"/>
    <cellStyle name="Total 4 7" xfId="5479" xr:uid="{824ACDE8-D2C8-4864-B286-C6A2175F6D5E}"/>
    <cellStyle name="Total 4 8" xfId="5646" xr:uid="{E2CD5222-55D8-460C-999B-7ACCA431CC81}"/>
    <cellStyle name="Total 5" xfId="2641" xr:uid="{00000000-0005-0000-0000-0000530A0000}"/>
    <cellStyle name="Total 5 2" xfId="2642" xr:uid="{00000000-0005-0000-0000-0000540A0000}"/>
    <cellStyle name="Total 5 2 2" xfId="4392" xr:uid="{F3A1A266-E9FF-4BB4-94AE-46253094A6A9}"/>
    <cellStyle name="Total 5 2 3" xfId="5300" xr:uid="{E289A65A-1C59-412E-A806-4015084219F1}"/>
    <cellStyle name="Total 5 3" xfId="3736" xr:uid="{E925D102-EA0B-4B4E-A617-4B1090109F0F}"/>
    <cellStyle name="Total 5 4" xfId="3894" xr:uid="{05C4FE2C-8570-4A4D-B084-A5F2B6C86664}"/>
    <cellStyle name="Total 5 5" xfId="5299" xr:uid="{BC41EFA3-6564-4FD7-9AFC-AB07198C8BBD}"/>
    <cellStyle name="Total 5 6" xfId="5242" xr:uid="{BB09BD39-2DF2-46CD-883B-06893757192E}"/>
    <cellStyle name="Total 5 7" xfId="5488" xr:uid="{0028E88B-28F5-413A-B6F5-A70C64CE87BB}"/>
    <cellStyle name="Total 5 8" xfId="5647" xr:uid="{332DB5A3-DCDD-4F7B-A56D-B4701A04E3A2}"/>
    <cellStyle name="Total 6" xfId="2643" xr:uid="{00000000-0005-0000-0000-0000550A0000}"/>
    <cellStyle name="Total 6 2" xfId="2644" xr:uid="{00000000-0005-0000-0000-0000560A0000}"/>
    <cellStyle name="Total 6 2 2" xfId="4393" xr:uid="{8315A9EC-60DA-4824-8BD6-C83171DFDB70}"/>
    <cellStyle name="Total 6 2 3" xfId="5302" xr:uid="{9C3E7BF4-8CE9-480F-859E-E67F83B9C5F4}"/>
    <cellStyle name="Total 6 3" xfId="3737" xr:uid="{796C814F-B916-4EB5-8115-19365CAB7E9C}"/>
    <cellStyle name="Total 6 4" xfId="3895" xr:uid="{2B213A10-8D50-4457-AA2C-CE5D122BEB4D}"/>
    <cellStyle name="Total 6 5" xfId="5301" xr:uid="{76249A29-BC3B-4A9B-9118-EC31CC84C37F}"/>
    <cellStyle name="Total 6 6" xfId="5317" xr:uid="{4408693C-046D-4B37-970E-73AAAA08CC8A}"/>
    <cellStyle name="Total 6 7" xfId="5489" xr:uid="{A5930DAE-7959-4994-961B-1F53EF9B1CE4}"/>
    <cellStyle name="Total 6 8" xfId="5648" xr:uid="{EEEF2E3C-D0CA-429C-A83C-6C63A42F6932}"/>
    <cellStyle name="Total 7" xfId="2645" xr:uid="{00000000-0005-0000-0000-0000570A0000}"/>
    <cellStyle name="Total 7 2" xfId="2646" xr:uid="{00000000-0005-0000-0000-0000580A0000}"/>
    <cellStyle name="Total 7 2 2" xfId="4394" xr:uid="{8ACAA4F8-7FF8-4C20-A1C0-4997C3139962}"/>
    <cellStyle name="Total 7 2 3" xfId="5304" xr:uid="{27330D87-C4F6-4725-8245-57CD45810836}"/>
    <cellStyle name="Total 7 3" xfId="3738" xr:uid="{B62579A2-E5C3-4BB9-A18E-94E3ABBB0EA8}"/>
    <cellStyle name="Total 7 4" xfId="3896" xr:uid="{628A1F94-96DC-4085-B6E7-22E7E8E7A51F}"/>
    <cellStyle name="Total 7 5" xfId="5303" xr:uid="{F5F5AA9A-A492-44E0-B26E-021FDA3F1FA4}"/>
    <cellStyle name="Total 7 6" xfId="5243" xr:uid="{A9B110B6-50DD-4010-A33B-84FC32CB3AF9}"/>
    <cellStyle name="Total 7 7" xfId="5490" xr:uid="{D462B185-2A37-451E-981D-0C169550C46F}"/>
    <cellStyle name="Total 7 8" xfId="5649" xr:uid="{C7A31E0D-F6FE-4B03-AA89-5F98138445D5}"/>
    <cellStyle name="Total 8" xfId="2647" xr:uid="{00000000-0005-0000-0000-0000590A0000}"/>
    <cellStyle name="Total 8 2" xfId="2648" xr:uid="{00000000-0005-0000-0000-00005A0A0000}"/>
    <cellStyle name="Total 8 2 2" xfId="4395" xr:uid="{CE7A498F-BBDF-42D2-A7EE-C83A0A78159B}"/>
    <cellStyle name="Total 8 2 3" xfId="5306" xr:uid="{DBB4C3C6-7BF6-4A6F-A2D5-5AC58FCCE2C3}"/>
    <cellStyle name="Total 8 3" xfId="3739" xr:uid="{ED68500C-8A82-4E70-AE8E-686FB3784AFE}"/>
    <cellStyle name="Total 8 4" xfId="3897" xr:uid="{99FFA9EE-BE8C-4CF1-BF11-6A6E5D172AD7}"/>
    <cellStyle name="Total 8 5" xfId="5305" xr:uid="{78BC2FEC-F87A-4148-B2A1-8DD9982943E0}"/>
    <cellStyle name="Total 8 6" xfId="5244" xr:uid="{8657200E-2B4A-4C99-BD52-AC7A4CEBB210}"/>
    <cellStyle name="Total 8 7" xfId="5491" xr:uid="{C9DEFB91-F464-4A1E-B9D6-50DD866C237B}"/>
    <cellStyle name="Total 8 8" xfId="5650" xr:uid="{6676F8D6-E16F-4ACC-B01E-70322AC4E7C6}"/>
    <cellStyle name="Total 9" xfId="2649" xr:uid="{00000000-0005-0000-0000-00005B0A0000}"/>
    <cellStyle name="Total 9 2" xfId="2650" xr:uid="{00000000-0005-0000-0000-00005C0A0000}"/>
    <cellStyle name="Total 9 2 2" xfId="4396" xr:uid="{2BD2C64A-316E-4152-A294-709C195CB3DB}"/>
    <cellStyle name="Total 9 2 3" xfId="5308" xr:uid="{CF81BDF4-3950-418A-BF39-A746D96650EC}"/>
    <cellStyle name="Total 9 3" xfId="3740" xr:uid="{01213A58-782F-4F90-8277-00B067E72030}"/>
    <cellStyle name="Total 9 4" xfId="3898" xr:uid="{7D06D3A8-4D09-48E9-AB05-EDD12017DCA7}"/>
    <cellStyle name="Total 9 5" xfId="5307" xr:uid="{FFBAD32F-248E-466A-B135-0AE513ED1F9A}"/>
    <cellStyle name="Total 9 6" xfId="5245" xr:uid="{1512EF6F-EB08-428C-9E43-602194D9E4B4}"/>
    <cellStyle name="Total 9 7" xfId="5492" xr:uid="{A3C10F6A-F9CE-4538-8C21-3B2D6499584F}"/>
    <cellStyle name="Total 9 8" xfId="5651" xr:uid="{57C4280D-08D7-4DF7-9066-54938C92A4D5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0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theme" Target="theme/theme1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tyles" Target="style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sharedStrings" Target="sharedStrings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0.22000000000000003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13" Type="http://schemas.openxmlformats.org/officeDocument/2006/relationships/image" Target="../media/image30.emf"/><Relationship Id="rId3" Type="http://schemas.openxmlformats.org/officeDocument/2006/relationships/image" Target="../media/image20.emf"/><Relationship Id="rId7" Type="http://schemas.openxmlformats.org/officeDocument/2006/relationships/image" Target="../media/image24.emf"/><Relationship Id="rId12" Type="http://schemas.openxmlformats.org/officeDocument/2006/relationships/image" Target="../media/image29.emf"/><Relationship Id="rId2" Type="http://schemas.openxmlformats.org/officeDocument/2006/relationships/image" Target="../media/image19.emf"/><Relationship Id="rId1" Type="http://schemas.openxmlformats.org/officeDocument/2006/relationships/image" Target="../media/image18.emf"/><Relationship Id="rId6" Type="http://schemas.openxmlformats.org/officeDocument/2006/relationships/image" Target="../media/image23.emf"/><Relationship Id="rId11" Type="http://schemas.openxmlformats.org/officeDocument/2006/relationships/image" Target="../media/image28.emf"/><Relationship Id="rId5" Type="http://schemas.openxmlformats.org/officeDocument/2006/relationships/image" Target="../media/image22.emf"/><Relationship Id="rId10" Type="http://schemas.openxmlformats.org/officeDocument/2006/relationships/image" Target="../media/image27.emf"/><Relationship Id="rId4" Type="http://schemas.openxmlformats.org/officeDocument/2006/relationships/image" Target="../media/image21.emf"/><Relationship Id="rId9" Type="http://schemas.openxmlformats.org/officeDocument/2006/relationships/image" Target="../media/image26.emf"/><Relationship Id="rId14" Type="http://schemas.openxmlformats.org/officeDocument/2006/relationships/image" Target="../media/image31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88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89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6518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220685D-95D8-47AC-A247-603A7A6CDDB1}"/>
            </a:ext>
          </a:extLst>
        </xdr:cNvPr>
        <xdr:cNvGrpSpPr/>
      </xdr:nvGrpSpPr>
      <xdr:grpSpPr>
        <a:xfrm>
          <a:off x="9617645" y="815947"/>
          <a:ext cx="1372703" cy="1760925"/>
          <a:chOff x="9713886" y="808452"/>
          <a:chExt cx="1342558" cy="1766630"/>
        </a:xfrm>
      </xdr:grpSpPr>
      <xdr:grpSp>
        <xdr:nvGrpSpPr>
          <xdr:cNvPr id="3" name="Group 13">
            <a:extLst>
              <a:ext uri="{FF2B5EF4-FFF2-40B4-BE49-F238E27FC236}">
                <a16:creationId xmlns:a16="http://schemas.microsoft.com/office/drawing/2014/main" id="{DD21FF0A-8384-4328-9BCB-71D699F75DB1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62" name="Oval 1">
              <a:extLst>
                <a:ext uri="{FF2B5EF4-FFF2-40B4-BE49-F238E27FC236}">
                  <a16:creationId xmlns:a16="http://schemas.microsoft.com/office/drawing/2014/main" id="{11B3F325-4D42-4EB1-8860-052FA30C914B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3" name="Straight Connector 3">
              <a:extLst>
                <a:ext uri="{FF2B5EF4-FFF2-40B4-BE49-F238E27FC236}">
                  <a16:creationId xmlns:a16="http://schemas.microsoft.com/office/drawing/2014/main" id="{4AA1503C-C609-425D-B891-FD3E076FC8A2}"/>
                </a:ext>
              </a:extLst>
            </xdr:cNvPr>
            <xdr:cNvCxnSpPr>
              <a:stCxn id="19" idx="1"/>
              <a:endCxn id="19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4" name="Straight Connector 7">
              <a:extLst>
                <a:ext uri="{FF2B5EF4-FFF2-40B4-BE49-F238E27FC236}">
                  <a16:creationId xmlns:a16="http://schemas.microsoft.com/office/drawing/2014/main" id="{BDBD347C-0C4D-4197-B911-D17ED5276327}"/>
                </a:ext>
              </a:extLst>
            </xdr:cNvPr>
            <xdr:cNvCxnSpPr>
              <a:stCxn id="19" idx="3"/>
              <a:endCxn id="19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4" name="Oval 3">
            <a:extLst>
              <a:ext uri="{FF2B5EF4-FFF2-40B4-BE49-F238E27FC236}">
                <a16:creationId xmlns:a16="http://schemas.microsoft.com/office/drawing/2014/main" id="{A736752F-40D3-4BBE-AC5C-7F1C9E7CF8A1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5" name="Group 14">
            <a:extLst>
              <a:ext uri="{FF2B5EF4-FFF2-40B4-BE49-F238E27FC236}">
                <a16:creationId xmlns:a16="http://schemas.microsoft.com/office/drawing/2014/main" id="{377F4758-7551-471A-95D6-CE172F0EB4F4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59" name="Oval 58">
              <a:extLst>
                <a:ext uri="{FF2B5EF4-FFF2-40B4-BE49-F238E27FC236}">
                  <a16:creationId xmlns:a16="http://schemas.microsoft.com/office/drawing/2014/main" id="{FFC6825A-437E-4688-86AB-6D1A45B9E0D8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0" name="Straight Connector 59">
              <a:extLst>
                <a:ext uri="{FF2B5EF4-FFF2-40B4-BE49-F238E27FC236}">
                  <a16:creationId xmlns:a16="http://schemas.microsoft.com/office/drawing/2014/main" id="{19A20098-00E6-4697-8568-651FC1C050A5}"/>
                </a:ext>
              </a:extLst>
            </xdr:cNvPr>
            <xdr:cNvCxnSpPr>
              <a:stCxn id="59" idx="1"/>
              <a:endCxn id="59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1" name="Straight Connector 60">
              <a:extLst>
                <a:ext uri="{FF2B5EF4-FFF2-40B4-BE49-F238E27FC236}">
                  <a16:creationId xmlns:a16="http://schemas.microsoft.com/office/drawing/2014/main" id="{2D74A611-9139-4EE0-8187-571993C75FE2}"/>
                </a:ext>
              </a:extLst>
            </xdr:cNvPr>
            <xdr:cNvCxnSpPr>
              <a:stCxn id="59" idx="3"/>
              <a:endCxn id="59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6" name="Oval 5">
            <a:extLst>
              <a:ext uri="{FF2B5EF4-FFF2-40B4-BE49-F238E27FC236}">
                <a16:creationId xmlns:a16="http://schemas.microsoft.com/office/drawing/2014/main" id="{3356F530-0C29-4F5E-AE3E-EC782499D17E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A7BB7F12-E142-41FE-95FC-27377A15F26C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1D4C09FC-2273-401A-9882-23C06CEE4A69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A5CFDC80-FA2E-456E-AEC9-59F63E30378E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BB8432C8-5A6F-48D3-A4C1-1CF560588608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DEED94BA-9E35-41D5-8F79-5403A7D7CE84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FB36A9C0-6313-4436-939B-7A56A2524424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0174594C-6D11-4F6F-9ED0-381B000909C1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B63F52A9-D96E-48E9-A618-E0EC8B2AB5D6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835F3620-84B5-422E-8FF2-2492FA7E8696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ED5A2135-51AA-44E0-A964-E0CEF847F5CA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E8461695-332A-4B1F-B4DA-5A69DE981ECD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6458C285-0CAA-448B-848F-C75BB8410621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50">
            <a:extLst>
              <a:ext uri="{FF2B5EF4-FFF2-40B4-BE49-F238E27FC236}">
                <a16:creationId xmlns:a16="http://schemas.microsoft.com/office/drawing/2014/main" id="{6919E11B-167F-49E7-9B77-31F727432F65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19">
            <a:extLst>
              <a:ext uri="{FF2B5EF4-FFF2-40B4-BE49-F238E27FC236}">
                <a16:creationId xmlns:a16="http://schemas.microsoft.com/office/drawing/2014/main" id="{2C3F6E54-C48C-4023-A309-276767992ED9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52">
            <a:extLst>
              <a:ext uri="{FF2B5EF4-FFF2-40B4-BE49-F238E27FC236}">
                <a16:creationId xmlns:a16="http://schemas.microsoft.com/office/drawing/2014/main" id="{B49DF7F9-8E82-4B24-8B02-9EC05A0E3BE4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21">
            <a:extLst>
              <a:ext uri="{FF2B5EF4-FFF2-40B4-BE49-F238E27FC236}">
                <a16:creationId xmlns:a16="http://schemas.microsoft.com/office/drawing/2014/main" id="{AB864378-A8F3-45D2-A61C-2109060C8AA5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3B303488-69F9-4F0B-88F2-2017A417E08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1F0C8E5D-BC94-437B-AADC-EDD5574A490B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C7D58464-F249-4765-A866-3C3AC9540631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0CE62ABB-FE36-44E1-AA52-08381CE4FEEE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C10E6F14-6B04-407B-8210-50EBD73D6B0A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665B9451-53CD-430E-9858-BBF736D96250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" name="Isosceles Triangle 28">
            <a:extLst>
              <a:ext uri="{FF2B5EF4-FFF2-40B4-BE49-F238E27FC236}">
                <a16:creationId xmlns:a16="http://schemas.microsoft.com/office/drawing/2014/main" id="{31600900-F2A7-45BF-8A2A-AEED2E92601E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0" name="Isosceles Triangle 29">
            <a:extLst>
              <a:ext uri="{FF2B5EF4-FFF2-40B4-BE49-F238E27FC236}">
                <a16:creationId xmlns:a16="http://schemas.microsoft.com/office/drawing/2014/main" id="{E5B47AA5-9A80-4CC0-89B9-01C49983ABED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1" name="Group 73">
            <a:extLst>
              <a:ext uri="{FF2B5EF4-FFF2-40B4-BE49-F238E27FC236}">
                <a16:creationId xmlns:a16="http://schemas.microsoft.com/office/drawing/2014/main" id="{713CEF1C-BDE4-4E26-8E0E-562B735BF2C4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57" name="TextBox 56">
              <a:extLst>
                <a:ext uri="{FF2B5EF4-FFF2-40B4-BE49-F238E27FC236}">
                  <a16:creationId xmlns:a16="http://schemas.microsoft.com/office/drawing/2014/main" id="{2BC4D988-EA15-451D-B2E3-4ACD20D9A4DA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58" name="Straight Connector 57">
              <a:extLst>
                <a:ext uri="{FF2B5EF4-FFF2-40B4-BE49-F238E27FC236}">
                  <a16:creationId xmlns:a16="http://schemas.microsoft.com/office/drawing/2014/main" id="{60214DD8-8919-46C2-A014-C67058363F64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2" name="Group 74">
            <a:extLst>
              <a:ext uri="{FF2B5EF4-FFF2-40B4-BE49-F238E27FC236}">
                <a16:creationId xmlns:a16="http://schemas.microsoft.com/office/drawing/2014/main" id="{8DB73EBA-76F8-46F9-9B27-799D79CE3971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55" name="TextBox 54">
              <a:extLst>
                <a:ext uri="{FF2B5EF4-FFF2-40B4-BE49-F238E27FC236}">
                  <a16:creationId xmlns:a16="http://schemas.microsoft.com/office/drawing/2014/main" id="{E930037F-3BB8-445A-9F51-DB67DFCAF4E5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56" name="Straight Connector 55">
              <a:extLst>
                <a:ext uri="{FF2B5EF4-FFF2-40B4-BE49-F238E27FC236}">
                  <a16:creationId xmlns:a16="http://schemas.microsoft.com/office/drawing/2014/main" id="{5CE53B4F-2A87-4967-B41E-1885E1D5DC32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89">
            <a:extLst>
              <a:ext uri="{FF2B5EF4-FFF2-40B4-BE49-F238E27FC236}">
                <a16:creationId xmlns:a16="http://schemas.microsoft.com/office/drawing/2014/main" id="{CCC27DA2-3723-40BE-A882-030B4C2C233B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87AF783F-76D7-4124-94B9-EB4BED96640B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Connector 79">
              <a:extLst>
                <a:ext uri="{FF2B5EF4-FFF2-40B4-BE49-F238E27FC236}">
                  <a16:creationId xmlns:a16="http://schemas.microsoft.com/office/drawing/2014/main" id="{73A71738-173B-489F-A325-0E284F454BCD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Connector 80">
              <a:extLst>
                <a:ext uri="{FF2B5EF4-FFF2-40B4-BE49-F238E27FC236}">
                  <a16:creationId xmlns:a16="http://schemas.microsoft.com/office/drawing/2014/main" id="{42337B04-0225-4A4E-874D-847A196847FB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Connector 88">
              <a:extLst>
                <a:ext uri="{FF2B5EF4-FFF2-40B4-BE49-F238E27FC236}">
                  <a16:creationId xmlns:a16="http://schemas.microsoft.com/office/drawing/2014/main" id="{E55460C9-BF77-4E83-A1E3-0D8109301C44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90">
            <a:extLst>
              <a:ext uri="{FF2B5EF4-FFF2-40B4-BE49-F238E27FC236}">
                <a16:creationId xmlns:a16="http://schemas.microsoft.com/office/drawing/2014/main" id="{1588EBBB-3128-45F6-A1B2-D0F09338A2F3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47" name="Straight Connector 46">
              <a:extLst>
                <a:ext uri="{FF2B5EF4-FFF2-40B4-BE49-F238E27FC236}">
                  <a16:creationId xmlns:a16="http://schemas.microsoft.com/office/drawing/2014/main" id="{BD3868D7-BC61-4BBD-B2DC-F543862620B3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8" name="Straight Connector 47">
              <a:extLst>
                <a:ext uri="{FF2B5EF4-FFF2-40B4-BE49-F238E27FC236}">
                  <a16:creationId xmlns:a16="http://schemas.microsoft.com/office/drawing/2014/main" id="{81DFD53D-98D8-442F-80D7-A8CE55DCE10E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Connector 48">
              <a:extLst>
                <a:ext uri="{FF2B5EF4-FFF2-40B4-BE49-F238E27FC236}">
                  <a16:creationId xmlns:a16="http://schemas.microsoft.com/office/drawing/2014/main" id="{9D39B003-B34F-42B9-998C-76D22FD76905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0" name="Straight Connector 49">
              <a:extLst>
                <a:ext uri="{FF2B5EF4-FFF2-40B4-BE49-F238E27FC236}">
                  <a16:creationId xmlns:a16="http://schemas.microsoft.com/office/drawing/2014/main" id="{0A90A418-EAF1-4087-AD6D-D87F8B9416AE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7C073F5A-EA9A-455F-8BF4-7B737F56AA40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D85176DD-5B11-4CC2-9FCD-BF768D60F5B1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Straight Arrow Connector 36">
            <a:extLst>
              <a:ext uri="{FF2B5EF4-FFF2-40B4-BE49-F238E27FC236}">
                <a16:creationId xmlns:a16="http://schemas.microsoft.com/office/drawing/2014/main" id="{53F5DBDA-FD66-4EAD-8254-4AB94C6F0126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Arrow Connector 37">
            <a:extLst>
              <a:ext uri="{FF2B5EF4-FFF2-40B4-BE49-F238E27FC236}">
                <a16:creationId xmlns:a16="http://schemas.microsoft.com/office/drawing/2014/main" id="{AFFD1346-E37D-40CF-90AC-1BA5DF2BA049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9" name="Group 155">
            <a:extLst>
              <a:ext uri="{FF2B5EF4-FFF2-40B4-BE49-F238E27FC236}">
                <a16:creationId xmlns:a16="http://schemas.microsoft.com/office/drawing/2014/main" id="{FAB9CED1-89EC-4E19-8080-599D6EE762C8}"/>
              </a:ext>
            </a:extLst>
          </xdr:cNvPr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 macro="" textlink="">
          <xdr:nvSpPr>
            <xdr:cNvPr id="44" name="Isosceles Triangle 43">
              <a:extLst>
                <a:ext uri="{FF2B5EF4-FFF2-40B4-BE49-F238E27FC236}">
                  <a16:creationId xmlns:a16="http://schemas.microsoft.com/office/drawing/2014/main" id="{DB237C22-8833-403C-B3A2-1297DBE08970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5" name="Isosceles Triangle 44">
              <a:extLst>
                <a:ext uri="{FF2B5EF4-FFF2-40B4-BE49-F238E27FC236}">
                  <a16:creationId xmlns:a16="http://schemas.microsoft.com/office/drawing/2014/main" id="{314EEBC7-B218-40E7-A924-91865AECBF0A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6" name="Isosceles Triangle 45">
              <a:extLst>
                <a:ext uri="{FF2B5EF4-FFF2-40B4-BE49-F238E27FC236}">
                  <a16:creationId xmlns:a16="http://schemas.microsoft.com/office/drawing/2014/main" id="{97722512-E55C-4240-8683-80017C49127E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0" name="Group 134">
            <a:extLst>
              <a:ext uri="{FF2B5EF4-FFF2-40B4-BE49-F238E27FC236}">
                <a16:creationId xmlns:a16="http://schemas.microsoft.com/office/drawing/2014/main" id="{C93CD248-1048-4C52-A92B-098D9C22DC04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41" name="Isosceles Triangle 40">
              <a:extLst>
                <a:ext uri="{FF2B5EF4-FFF2-40B4-BE49-F238E27FC236}">
                  <a16:creationId xmlns:a16="http://schemas.microsoft.com/office/drawing/2014/main" id="{6852CD1C-301C-4725-BB93-9CDEE05EEBC7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2" name="Isosceles Triangle 41">
              <a:extLst>
                <a:ext uri="{FF2B5EF4-FFF2-40B4-BE49-F238E27FC236}">
                  <a16:creationId xmlns:a16="http://schemas.microsoft.com/office/drawing/2014/main" id="{0FC101A3-3719-4735-9BFA-A0D15D227634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3" name="Isosceles Triangle 42">
              <a:extLst>
                <a:ext uri="{FF2B5EF4-FFF2-40B4-BE49-F238E27FC236}">
                  <a16:creationId xmlns:a16="http://schemas.microsoft.com/office/drawing/2014/main" id="{3CC6A86B-E18F-4E89-9391-54D130FE1ACF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266566</xdr:colOff>
      <xdr:row>1</xdr:row>
      <xdr:rowOff>146074</xdr:rowOff>
    </xdr:from>
    <xdr:to>
      <xdr:col>21</xdr:col>
      <xdr:colOff>362865</xdr:colOff>
      <xdr:row>6</xdr:row>
      <xdr:rowOff>150756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1DD86983-7B17-4379-9F3A-CF88D5A4FF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 rot="21012026">
          <a:off x="7048366" y="307999"/>
          <a:ext cx="858299" cy="776207"/>
        </a:xfrm>
        <a:prstGeom prst="rect">
          <a:avLst/>
        </a:prstGeom>
      </xdr:spPr>
    </xdr:pic>
    <xdr:clientData/>
  </xdr:twoCellAnchor>
  <xdr:twoCellAnchor>
    <xdr:from>
      <xdr:col>105</xdr:col>
      <xdr:colOff>348951</xdr:colOff>
      <xdr:row>21</xdr:row>
      <xdr:rowOff>127798</xdr:rowOff>
    </xdr:from>
    <xdr:to>
      <xdr:col>105</xdr:col>
      <xdr:colOff>349004</xdr:colOff>
      <xdr:row>21</xdr:row>
      <xdr:rowOff>127798</xdr:rowOff>
    </xdr:to>
    <xdr:cxnSp macro="">
      <xdr:nvCxnSpPr>
        <xdr:cNvPr id="66" name="Straight Connector 65">
          <a:extLst>
            <a:ext uri="{FF2B5EF4-FFF2-40B4-BE49-F238E27FC236}">
              <a16:creationId xmlns:a16="http://schemas.microsoft.com/office/drawing/2014/main" id="{7C5F19EA-F4BE-4EB3-B80B-C96E62A87835}"/>
            </a:ext>
          </a:extLst>
        </xdr:cNvPr>
        <xdr:cNvCxnSpPr/>
      </xdr:nvCxnSpPr>
      <xdr:spPr>
        <a:xfrm rot="5400000" flipV="1">
          <a:off x="39992028" y="3356746"/>
          <a:ext cx="0" cy="53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104</xdr:col>
      <xdr:colOff>229466</xdr:colOff>
      <xdr:row>21</xdr:row>
      <xdr:rowOff>127798</xdr:rowOff>
    </xdr:from>
    <xdr:to>
      <xdr:col>104</xdr:col>
      <xdr:colOff>229572</xdr:colOff>
      <xdr:row>21</xdr:row>
      <xdr:rowOff>127798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06C5927F-3010-413B-99C7-66504169A664}"/>
            </a:ext>
          </a:extLst>
        </xdr:cNvPr>
        <xdr:cNvCxnSpPr/>
      </xdr:nvCxnSpPr>
      <xdr:spPr>
        <a:xfrm rot="5400000" flipV="1">
          <a:off x="39491569" y="3356720"/>
          <a:ext cx="0" cy="106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105</xdr:col>
      <xdr:colOff>64904</xdr:colOff>
      <xdr:row>21</xdr:row>
      <xdr:rowOff>127798</xdr:rowOff>
    </xdr:from>
    <xdr:to>
      <xdr:col>105</xdr:col>
      <xdr:colOff>66455</xdr:colOff>
      <xdr:row>21</xdr:row>
      <xdr:rowOff>127798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A1D9A401-F5FD-4DD7-8926-DFEDD445A84C}"/>
            </a:ext>
          </a:extLst>
        </xdr:cNvPr>
        <xdr:cNvCxnSpPr/>
      </xdr:nvCxnSpPr>
      <xdr:spPr>
        <a:xfrm rot="16200000">
          <a:off x="39708730" y="3355997"/>
          <a:ext cx="0" cy="155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109024</xdr:colOff>
      <xdr:row>7</xdr:row>
      <xdr:rowOff>100853</xdr:rowOff>
    </xdr:from>
    <xdr:to>
      <xdr:col>11</xdr:col>
      <xdr:colOff>156882</xdr:colOff>
      <xdr:row>9</xdr:row>
      <xdr:rowOff>50552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1E3F8118-86A2-44B2-9788-B345D38898BE}"/>
            </a:ext>
          </a:extLst>
        </xdr:cNvPr>
        <xdr:cNvCxnSpPr>
          <a:stCxn id="74" idx="0"/>
        </xdr:cNvCxnSpPr>
      </xdr:nvCxnSpPr>
      <xdr:spPr>
        <a:xfrm flipV="1">
          <a:off x="3842824" y="1186703"/>
          <a:ext cx="47858" cy="25449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25220</xdr:colOff>
      <xdr:row>44</xdr:row>
      <xdr:rowOff>110604</xdr:rowOff>
    </xdr:from>
    <xdr:to>
      <xdr:col>11</xdr:col>
      <xdr:colOff>322060</xdr:colOff>
      <xdr:row>44</xdr:row>
      <xdr:rowOff>117003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1A9053F0-CFDD-4586-94FA-A3E5387B3711}"/>
            </a:ext>
          </a:extLst>
        </xdr:cNvPr>
        <xdr:cNvCxnSpPr/>
      </xdr:nvCxnSpPr>
      <xdr:spPr>
        <a:xfrm flipV="1">
          <a:off x="1854020" y="6854304"/>
          <a:ext cx="2201840" cy="6399"/>
        </a:xfrm>
        <a:prstGeom prst="line">
          <a:avLst/>
        </a:prstGeom>
        <a:ln w="1905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161925</xdr:colOff>
      <xdr:row>46</xdr:row>
      <xdr:rowOff>109970</xdr:rowOff>
    </xdr:from>
    <xdr:to>
      <xdr:col>12</xdr:col>
      <xdr:colOff>99172</xdr:colOff>
      <xdr:row>46</xdr:row>
      <xdr:rowOff>138113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C82ED3DC-651A-4126-A9A0-519EBBEDD5FF}"/>
            </a:ext>
          </a:extLst>
        </xdr:cNvPr>
        <xdr:cNvCxnSpPr>
          <a:stCxn id="109" idx="2"/>
          <a:endCxn id="118" idx="6"/>
        </xdr:cNvCxnSpPr>
      </xdr:nvCxnSpPr>
      <xdr:spPr>
        <a:xfrm flipH="1">
          <a:off x="2752725" y="7158470"/>
          <a:ext cx="1461247" cy="28143"/>
        </a:xfrm>
        <a:prstGeom prst="line">
          <a:avLst/>
        </a:prstGeom>
        <a:ln w="12700">
          <a:solidFill>
            <a:schemeClr val="tx1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280147</xdr:colOff>
      <xdr:row>5</xdr:row>
      <xdr:rowOff>109785</xdr:rowOff>
    </xdr:from>
    <xdr:to>
      <xdr:col>12</xdr:col>
      <xdr:colOff>17942</xdr:colOff>
      <xdr:row>44</xdr:row>
      <xdr:rowOff>100853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44FE694C-A75D-4546-88AF-12876E84E476}"/>
            </a:ext>
          </a:extLst>
        </xdr:cNvPr>
        <xdr:cNvCxnSpPr/>
      </xdr:nvCxnSpPr>
      <xdr:spPr>
        <a:xfrm flipV="1">
          <a:off x="4013947" y="890835"/>
          <a:ext cx="118795" cy="5953718"/>
        </a:xfrm>
        <a:prstGeom prst="line">
          <a:avLst/>
        </a:prstGeom>
        <a:ln w="1270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45715</xdr:colOff>
      <xdr:row>9</xdr:row>
      <xdr:rowOff>50552</xdr:rowOff>
    </xdr:from>
    <xdr:to>
      <xdr:col>11</xdr:col>
      <xdr:colOff>172332</xdr:colOff>
      <xdr:row>10</xdr:row>
      <xdr:rowOff>16014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80220677-D31E-49C4-BF3A-76D43DEC5A73}"/>
            </a:ext>
          </a:extLst>
        </xdr:cNvPr>
        <xdr:cNvGrpSpPr/>
      </xdr:nvGrpSpPr>
      <xdr:grpSpPr>
        <a:xfrm>
          <a:off x="3774072" y="1424873"/>
          <a:ext cx="126617" cy="11514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4" name="Oval 73">
            <a:extLst>
              <a:ext uri="{FF2B5EF4-FFF2-40B4-BE49-F238E27FC236}">
                <a16:creationId xmlns:a16="http://schemas.microsoft.com/office/drawing/2014/main" id="{BF19DD95-D7AF-4DF6-ADDE-275EDF139B2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03FAE4DB-2EEE-4E13-B303-BD51DDDF334E}"/>
              </a:ext>
            </a:extLst>
          </xdr:cNvPr>
          <xdr:cNvCxnSpPr>
            <a:stCxn id="74" idx="1"/>
            <a:endCxn id="7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2BA9C26C-DA0A-4A53-BFD2-6BAB3D9CC48B}"/>
              </a:ext>
            </a:extLst>
          </xdr:cNvPr>
          <xdr:cNvCxnSpPr>
            <a:stCxn id="74" idx="3"/>
            <a:endCxn id="7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52975</xdr:colOff>
      <xdr:row>14</xdr:row>
      <xdr:rowOff>76403</xdr:rowOff>
    </xdr:from>
    <xdr:to>
      <xdr:col>11</xdr:col>
      <xdr:colOff>179592</xdr:colOff>
      <xdr:row>15</xdr:row>
      <xdr:rowOff>39827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EC07E38E-C1AA-46C8-A59C-43AC6FB5791E}"/>
            </a:ext>
          </a:extLst>
        </xdr:cNvPr>
        <xdr:cNvGrpSpPr/>
      </xdr:nvGrpSpPr>
      <xdr:grpSpPr>
        <a:xfrm>
          <a:off x="3781332" y="2212724"/>
          <a:ext cx="126617" cy="11310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8" name="Oval 77">
            <a:extLst>
              <a:ext uri="{FF2B5EF4-FFF2-40B4-BE49-F238E27FC236}">
                <a16:creationId xmlns:a16="http://schemas.microsoft.com/office/drawing/2014/main" id="{DA43BCE5-0816-413B-9DF4-09A0077B504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46B8DE88-670D-4463-96BF-4566ED5B6489}"/>
              </a:ext>
            </a:extLst>
          </xdr:cNvPr>
          <xdr:cNvCxnSpPr>
            <a:stCxn id="78" idx="1"/>
            <a:endCxn id="7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A085B38C-3E84-47D8-A4D7-ADF9150B7530}"/>
              </a:ext>
            </a:extLst>
          </xdr:cNvPr>
          <xdr:cNvCxnSpPr>
            <a:stCxn id="78" idx="3"/>
            <a:endCxn id="7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64180</xdr:colOff>
      <xdr:row>19</xdr:row>
      <xdr:rowOff>132433</xdr:rowOff>
    </xdr:from>
    <xdr:to>
      <xdr:col>11</xdr:col>
      <xdr:colOff>190797</xdr:colOff>
      <xdr:row>20</xdr:row>
      <xdr:rowOff>96878</xdr:rowOff>
    </xdr:to>
    <xdr:grpSp>
      <xdr:nvGrpSpPr>
        <xdr:cNvPr id="81" name="Group 80">
          <a:extLst>
            <a:ext uri="{FF2B5EF4-FFF2-40B4-BE49-F238E27FC236}">
              <a16:creationId xmlns:a16="http://schemas.microsoft.com/office/drawing/2014/main" id="{A3B7F36E-311C-4F0C-803C-E55698308B15}"/>
            </a:ext>
          </a:extLst>
        </xdr:cNvPr>
        <xdr:cNvGrpSpPr/>
      </xdr:nvGrpSpPr>
      <xdr:grpSpPr>
        <a:xfrm>
          <a:off x="3792537" y="3017147"/>
          <a:ext cx="126617" cy="11412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2" name="Oval 81">
            <a:extLst>
              <a:ext uri="{FF2B5EF4-FFF2-40B4-BE49-F238E27FC236}">
                <a16:creationId xmlns:a16="http://schemas.microsoft.com/office/drawing/2014/main" id="{1942E565-861B-43DA-BCAB-A7B2826CBBA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3B063424-7B98-4745-B78C-FF6702C09B61}"/>
              </a:ext>
            </a:extLst>
          </xdr:cNvPr>
          <xdr:cNvCxnSpPr>
            <a:stCxn id="82" idx="1"/>
            <a:endCxn id="8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1B9DA94C-82CA-4E01-BF0C-E275FC40511F}"/>
              </a:ext>
            </a:extLst>
          </xdr:cNvPr>
          <xdr:cNvCxnSpPr>
            <a:stCxn id="82" idx="3"/>
            <a:endCxn id="8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8151</xdr:colOff>
      <xdr:row>25</xdr:row>
      <xdr:rowOff>48897</xdr:rowOff>
    </xdr:from>
    <xdr:to>
      <xdr:col>11</xdr:col>
      <xdr:colOff>134768</xdr:colOff>
      <xdr:row>26</xdr:row>
      <xdr:rowOff>13342</xdr:rowOff>
    </xdr:to>
    <xdr:grpSp>
      <xdr:nvGrpSpPr>
        <xdr:cNvPr id="85" name="Group 84">
          <a:extLst>
            <a:ext uri="{FF2B5EF4-FFF2-40B4-BE49-F238E27FC236}">
              <a16:creationId xmlns:a16="http://schemas.microsoft.com/office/drawing/2014/main" id="{44D8EF31-A404-4CA7-9CF2-798DFC89C93B}"/>
            </a:ext>
          </a:extLst>
        </xdr:cNvPr>
        <xdr:cNvGrpSpPr/>
      </xdr:nvGrpSpPr>
      <xdr:grpSpPr>
        <a:xfrm>
          <a:off x="3736508" y="3831683"/>
          <a:ext cx="126617" cy="11412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6" name="Oval 85">
            <a:extLst>
              <a:ext uri="{FF2B5EF4-FFF2-40B4-BE49-F238E27FC236}">
                <a16:creationId xmlns:a16="http://schemas.microsoft.com/office/drawing/2014/main" id="{0DCAEE9A-3935-4045-812B-320354D03DF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7" name="Straight Connector 86">
            <a:extLst>
              <a:ext uri="{FF2B5EF4-FFF2-40B4-BE49-F238E27FC236}">
                <a16:creationId xmlns:a16="http://schemas.microsoft.com/office/drawing/2014/main" id="{6CED502E-E074-4C41-9FF1-C71744C8C3EE}"/>
              </a:ext>
            </a:extLst>
          </xdr:cNvPr>
          <xdr:cNvCxnSpPr>
            <a:stCxn id="86" idx="1"/>
            <a:endCxn id="8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" name="Straight Connector 87">
            <a:extLst>
              <a:ext uri="{FF2B5EF4-FFF2-40B4-BE49-F238E27FC236}">
                <a16:creationId xmlns:a16="http://schemas.microsoft.com/office/drawing/2014/main" id="{3D87AD0E-D0E7-426C-BAEE-61734B8B5C08}"/>
              </a:ext>
            </a:extLst>
          </xdr:cNvPr>
          <xdr:cNvCxnSpPr>
            <a:stCxn id="86" idx="3"/>
            <a:endCxn id="8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377947</xdr:colOff>
      <xdr:row>30</xdr:row>
      <xdr:rowOff>127340</xdr:rowOff>
    </xdr:from>
    <xdr:to>
      <xdr:col>11</xdr:col>
      <xdr:colOff>123564</xdr:colOff>
      <xdr:row>31</xdr:row>
      <xdr:rowOff>91784</xdr:rowOff>
    </xdr:to>
    <xdr:grpSp>
      <xdr:nvGrpSpPr>
        <xdr:cNvPr id="89" name="Group 88">
          <a:extLst>
            <a:ext uri="{FF2B5EF4-FFF2-40B4-BE49-F238E27FC236}">
              <a16:creationId xmlns:a16="http://schemas.microsoft.com/office/drawing/2014/main" id="{44C8DEA4-0D2A-4DC1-B353-11B51BC551E7}"/>
            </a:ext>
          </a:extLst>
        </xdr:cNvPr>
        <xdr:cNvGrpSpPr/>
      </xdr:nvGrpSpPr>
      <xdr:grpSpPr>
        <a:xfrm>
          <a:off x="3725304" y="4658519"/>
          <a:ext cx="126617" cy="11412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0" name="Oval 89">
            <a:extLst>
              <a:ext uri="{FF2B5EF4-FFF2-40B4-BE49-F238E27FC236}">
                <a16:creationId xmlns:a16="http://schemas.microsoft.com/office/drawing/2014/main" id="{FD9CADB0-3DFC-4464-8716-9637D672F3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B8AE7803-C632-4F60-BAA3-4B86A428A413}"/>
              </a:ext>
            </a:extLst>
          </xdr:cNvPr>
          <xdr:cNvCxnSpPr>
            <a:stCxn id="90" idx="1"/>
            <a:endCxn id="9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2" name="Straight Connector 91">
            <a:extLst>
              <a:ext uri="{FF2B5EF4-FFF2-40B4-BE49-F238E27FC236}">
                <a16:creationId xmlns:a16="http://schemas.microsoft.com/office/drawing/2014/main" id="{213D4035-068C-4A5B-A30F-4B5A212B3A06}"/>
              </a:ext>
            </a:extLst>
          </xdr:cNvPr>
          <xdr:cNvCxnSpPr>
            <a:stCxn id="90" idx="3"/>
            <a:endCxn id="9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258627</xdr:colOff>
      <xdr:row>39</xdr:row>
      <xdr:rowOff>147201</xdr:rowOff>
    </xdr:from>
    <xdr:to>
      <xdr:col>10</xdr:col>
      <xdr:colOff>25028</xdr:colOff>
      <xdr:row>43</xdr:row>
      <xdr:rowOff>122465</xdr:rowOff>
    </xdr:to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BB43A3A6-B27F-4557-9E37-B8D9A60E8F99}"/>
            </a:ext>
          </a:extLst>
        </xdr:cNvPr>
        <xdr:cNvSpPr txBox="1"/>
      </xdr:nvSpPr>
      <xdr:spPr>
        <a:xfrm>
          <a:off x="2087427" y="6128901"/>
          <a:ext cx="1290401" cy="584864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1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KANDANG AYAM</a:t>
          </a:r>
        </a:p>
        <a:p>
          <a:pPr algn="ctr"/>
          <a:r>
            <a:rPr lang="en-US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ULIL ALBAB</a:t>
          </a:r>
          <a:endParaRPr lang="en-US" sz="8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52104</xdr:colOff>
      <xdr:row>10</xdr:row>
      <xdr:rowOff>16014</xdr:rowOff>
    </xdr:from>
    <xdr:to>
      <xdr:col>11</xdr:col>
      <xdr:colOff>109024</xdr:colOff>
      <xdr:row>35</xdr:row>
      <xdr:rowOff>89648</xdr:rowOff>
    </xdr:to>
    <xdr:cxnSp macro="">
      <xdr:nvCxnSpPr>
        <xdr:cNvPr id="94" name="Straight Connector 93">
          <a:extLst>
            <a:ext uri="{FF2B5EF4-FFF2-40B4-BE49-F238E27FC236}">
              <a16:creationId xmlns:a16="http://schemas.microsoft.com/office/drawing/2014/main" id="{C4472A5F-B7C4-4237-A6C1-935FAD105404}"/>
            </a:ext>
          </a:extLst>
        </xdr:cNvPr>
        <xdr:cNvCxnSpPr>
          <a:stCxn id="114" idx="0"/>
          <a:endCxn id="74" idx="4"/>
        </xdr:cNvCxnSpPr>
      </xdr:nvCxnSpPr>
      <xdr:spPr>
        <a:xfrm flipV="1">
          <a:off x="3785904" y="1559064"/>
          <a:ext cx="56920" cy="3883634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186574</xdr:colOff>
      <xdr:row>40</xdr:row>
      <xdr:rowOff>121326</xdr:rowOff>
    </xdr:from>
    <xdr:to>
      <xdr:col>12</xdr:col>
      <xdr:colOff>207246</xdr:colOff>
      <xdr:row>46</xdr:row>
      <xdr:rowOff>69316</xdr:rowOff>
    </xdr:to>
    <xdr:cxnSp macro="">
      <xdr:nvCxnSpPr>
        <xdr:cNvPr id="95" name="Straight Connector 94">
          <a:extLst>
            <a:ext uri="{FF2B5EF4-FFF2-40B4-BE49-F238E27FC236}">
              <a16:creationId xmlns:a16="http://schemas.microsoft.com/office/drawing/2014/main" id="{727EFC80-0F1F-4AF6-BD6F-9D96492E6C3E}"/>
            </a:ext>
          </a:extLst>
        </xdr:cNvPr>
        <xdr:cNvCxnSpPr>
          <a:stCxn id="109" idx="7"/>
          <a:endCxn id="105" idx="4"/>
        </xdr:cNvCxnSpPr>
      </xdr:nvCxnSpPr>
      <xdr:spPr>
        <a:xfrm flipH="1" flipV="1">
          <a:off x="4301374" y="6255426"/>
          <a:ext cx="20672" cy="862390"/>
        </a:xfrm>
        <a:prstGeom prst="line">
          <a:avLst/>
        </a:prstGeom>
        <a:ln w="12700">
          <a:solidFill>
            <a:srgbClr val="FFC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70041</xdr:colOff>
      <xdr:row>43</xdr:row>
      <xdr:rowOff>69414</xdr:rowOff>
    </xdr:from>
    <xdr:to>
      <xdr:col>15</xdr:col>
      <xdr:colOff>172618</xdr:colOff>
      <xdr:row>52</xdr:row>
      <xdr:rowOff>0</xdr:rowOff>
    </xdr:to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2038A99A-EF84-459B-A887-6DECE82CF2D9}"/>
            </a:ext>
          </a:extLst>
        </xdr:cNvPr>
        <xdr:cNvSpPr txBox="1"/>
      </xdr:nvSpPr>
      <xdr:spPr>
        <a:xfrm>
          <a:off x="4565841" y="6660714"/>
          <a:ext cx="864577" cy="1406961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KDS 16</a:t>
          </a:r>
        </a:p>
        <a:p>
          <a:pPr algn="ctr"/>
          <a:r>
            <a:rPr lang="en-US" sz="8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K3-169/69</a:t>
          </a:r>
        </a:p>
        <a:p>
          <a:pPr algn="ctr"/>
          <a:r>
            <a:rPr lang="en-US" sz="8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/10/4</a:t>
          </a:r>
        </a:p>
        <a:p>
          <a:pPr algn="ctr"/>
          <a:endParaRPr lang="en-US" sz="8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8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 DAN</a:t>
          </a:r>
        </a:p>
        <a:p>
          <a:pPr algn="l"/>
          <a:r>
            <a:rPr lang="en-US" sz="8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CA6</a:t>
          </a:r>
        </a:p>
        <a:p>
          <a:pPr algn="l"/>
          <a:r>
            <a:rPr lang="en-US" sz="800" b="0" u="none" baseline="0">
              <a:solidFill>
                <a:schemeClr val="accent6">
                  <a:lumMod val="40000"/>
                  <a:lumOff val="60000"/>
                </a:schemeClr>
              </a:solidFill>
              <a:effectLst/>
              <a:latin typeface="+mn-lt"/>
              <a:ea typeface="+mn-ea"/>
              <a:cs typeface="+mn-cs"/>
            </a:rPr>
            <a:t>1 CM2-11M</a:t>
          </a:r>
        </a:p>
        <a:p>
          <a:pPr algn="l"/>
          <a:r>
            <a:rPr lang="en-US" sz="800" b="0" u="none" baseline="0">
              <a:solidFill>
                <a:schemeClr val="accent6">
                  <a:lumMod val="40000"/>
                  <a:lumOff val="60000"/>
                </a:schemeClr>
              </a:solidFill>
              <a:effectLst/>
              <a:latin typeface="+mn-lt"/>
              <a:ea typeface="+mn-ea"/>
              <a:cs typeface="+mn-cs"/>
            </a:rPr>
            <a:t>1 CG105</a:t>
          </a:r>
        </a:p>
        <a:p>
          <a:pPr algn="l"/>
          <a:r>
            <a:rPr lang="en-US" sz="800" b="0" u="none" baseline="0">
              <a:solidFill>
                <a:schemeClr val="accent6">
                  <a:lumMod val="40000"/>
                  <a:lumOff val="60000"/>
                </a:schemeClr>
              </a:solidFill>
              <a:effectLst/>
              <a:latin typeface="+mn-lt"/>
              <a:ea typeface="+mn-ea"/>
              <a:cs typeface="+mn-cs"/>
            </a:rPr>
            <a:t>1 TRF 50 KVA</a:t>
          </a:r>
        </a:p>
        <a:p>
          <a:pPr algn="l"/>
          <a:r>
            <a:rPr lang="en-US" sz="800" b="0" u="none" baseline="0">
              <a:solidFill>
                <a:schemeClr val="accent6">
                  <a:lumMod val="40000"/>
                  <a:lumOff val="60000"/>
                </a:schemeClr>
              </a:solidFill>
              <a:effectLst/>
              <a:latin typeface="+mn-lt"/>
              <a:ea typeface="+mn-ea"/>
              <a:cs typeface="+mn-cs"/>
            </a:rPr>
            <a:t>1 CM5-9</a:t>
          </a:r>
        </a:p>
      </xdr:txBody>
    </xdr:sp>
    <xdr:clientData/>
  </xdr:twoCellAnchor>
  <xdr:twoCellAnchor>
    <xdr:from>
      <xdr:col>12</xdr:col>
      <xdr:colOff>238201</xdr:colOff>
      <xdr:row>45</xdr:row>
      <xdr:rowOff>89878</xdr:rowOff>
    </xdr:from>
    <xdr:to>
      <xdr:col>12</xdr:col>
      <xdr:colOff>369581</xdr:colOff>
      <xdr:row>46</xdr:row>
      <xdr:rowOff>79879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B1D1A868-4037-46C1-A7E9-90549532F00F}"/>
            </a:ext>
          </a:extLst>
        </xdr:cNvPr>
        <xdr:cNvSpPr/>
      </xdr:nvSpPr>
      <xdr:spPr>
        <a:xfrm>
          <a:off x="4353001" y="6985978"/>
          <a:ext cx="131380" cy="142401"/>
        </a:xfrm>
        <a:prstGeom prst="triangle">
          <a:avLst/>
        </a:prstGeom>
        <a:solidFill>
          <a:schemeClr val="accent6">
            <a:lumMod val="40000"/>
            <a:lumOff val="60000"/>
          </a:schemeClr>
        </a:solidFill>
        <a:ln w="31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107138</xdr:colOff>
      <xdr:row>7</xdr:row>
      <xdr:rowOff>46480</xdr:rowOff>
    </xdr:from>
    <xdr:to>
      <xdr:col>10</xdr:col>
      <xdr:colOff>209715</xdr:colOff>
      <xdr:row>17</xdr:row>
      <xdr:rowOff>28574</xdr:rowOff>
    </xdr:to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858403C8-2477-4A68-AA2E-1E9FE4FC5E36}"/>
            </a:ext>
          </a:extLst>
        </xdr:cNvPr>
        <xdr:cNvSpPr txBox="1"/>
      </xdr:nvSpPr>
      <xdr:spPr>
        <a:xfrm>
          <a:off x="2697938" y="1132330"/>
          <a:ext cx="864577" cy="1515619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PWI 06</a:t>
          </a:r>
        </a:p>
        <a:p>
          <a:pPr algn="ctr"/>
          <a:r>
            <a:rPr lang="en-US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T1-180/90/</a:t>
          </a:r>
        </a:p>
        <a:p>
          <a:pPr algn="ctr"/>
          <a:r>
            <a:rPr lang="en-US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15</a:t>
          </a:r>
        </a:p>
        <a:p>
          <a:pPr algn="ctr"/>
          <a:endParaRPr lang="en-US" sz="8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 DAN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</a:p>
      </xdr:txBody>
    </xdr:sp>
    <xdr:clientData/>
  </xdr:twoCellAnchor>
  <xdr:twoCellAnchor>
    <xdr:from>
      <xdr:col>12</xdr:col>
      <xdr:colOff>20197</xdr:colOff>
      <xdr:row>42</xdr:row>
      <xdr:rowOff>51955</xdr:rowOff>
    </xdr:from>
    <xdr:to>
      <xdr:col>13</xdr:col>
      <xdr:colOff>18860</xdr:colOff>
      <xdr:row>43</xdr:row>
      <xdr:rowOff>110057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AB213E76-349A-453E-B5FE-A735C861CC3C}"/>
            </a:ext>
          </a:extLst>
        </xdr:cNvPr>
        <xdr:cNvSpPr/>
      </xdr:nvSpPr>
      <xdr:spPr>
        <a:xfrm rot="19251356">
          <a:off x="4134997" y="6490855"/>
          <a:ext cx="379663" cy="21050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800">
              <a:solidFill>
                <a:schemeClr val="accent6">
                  <a:lumMod val="40000"/>
                  <a:lumOff val="60000"/>
                </a:schemeClr>
              </a:solidFill>
            </a:rPr>
            <a:t>////</a:t>
          </a:r>
        </a:p>
      </xdr:txBody>
    </xdr:sp>
    <xdr:clientData/>
  </xdr:twoCellAnchor>
  <xdr:twoCellAnchor>
    <xdr:from>
      <xdr:col>10</xdr:col>
      <xdr:colOff>364815</xdr:colOff>
      <xdr:row>21</xdr:row>
      <xdr:rowOff>82715</xdr:rowOff>
    </xdr:from>
    <xdr:to>
      <xdr:col>11</xdr:col>
      <xdr:colOff>205575</xdr:colOff>
      <xdr:row>23</xdr:row>
      <xdr:rowOff>148613</xdr:rowOff>
    </xdr:to>
    <xdr:sp macro="" textlink="">
      <xdr:nvSpPr>
        <xdr:cNvPr id="100" name="Rectangle 99">
          <a:extLst>
            <a:ext uri="{FF2B5EF4-FFF2-40B4-BE49-F238E27FC236}">
              <a16:creationId xmlns:a16="http://schemas.microsoft.com/office/drawing/2014/main" id="{8CA81410-2EC9-4671-844C-C40A9445B44D}"/>
            </a:ext>
          </a:extLst>
        </xdr:cNvPr>
        <xdr:cNvSpPr/>
      </xdr:nvSpPr>
      <xdr:spPr>
        <a:xfrm rot="16518005">
          <a:off x="3643146" y="3386159"/>
          <a:ext cx="370698" cy="2217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800">
              <a:solidFill>
                <a:srgbClr val="FF0000"/>
              </a:solidFill>
            </a:rPr>
            <a:t>////</a:t>
          </a:r>
        </a:p>
      </xdr:txBody>
    </xdr:sp>
    <xdr:clientData/>
  </xdr:twoCellAnchor>
  <xdr:twoCellAnchor>
    <xdr:from>
      <xdr:col>10</xdr:col>
      <xdr:colOff>362846</xdr:colOff>
      <xdr:row>10</xdr:row>
      <xdr:rowOff>119276</xdr:rowOff>
    </xdr:from>
    <xdr:to>
      <xdr:col>11</xdr:col>
      <xdr:colOff>189034</xdr:colOff>
      <xdr:row>13</xdr:row>
      <xdr:rowOff>50660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0D63152D-3191-45E1-9CED-88BB30CD6905}"/>
            </a:ext>
          </a:extLst>
        </xdr:cNvPr>
        <xdr:cNvSpPr/>
      </xdr:nvSpPr>
      <xdr:spPr>
        <a:xfrm rot="16200000">
          <a:off x="3620185" y="1757787"/>
          <a:ext cx="398109" cy="20718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800">
              <a:solidFill>
                <a:srgbClr val="FF0000"/>
              </a:solidFill>
            </a:rPr>
            <a:t>////</a:t>
          </a:r>
        </a:p>
      </xdr:txBody>
    </xdr:sp>
    <xdr:clientData/>
  </xdr:twoCellAnchor>
  <xdr:twoCellAnchor>
    <xdr:from>
      <xdr:col>10</xdr:col>
      <xdr:colOff>360409</xdr:colOff>
      <xdr:row>16</xdr:row>
      <xdr:rowOff>42784</xdr:rowOff>
    </xdr:from>
    <xdr:to>
      <xdr:col>11</xdr:col>
      <xdr:colOff>186597</xdr:colOff>
      <xdr:row>18</xdr:row>
      <xdr:rowOff>132069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19B441E7-136E-47EF-BC9B-E36A3B2AA950}"/>
            </a:ext>
          </a:extLst>
        </xdr:cNvPr>
        <xdr:cNvSpPr/>
      </xdr:nvSpPr>
      <xdr:spPr>
        <a:xfrm rot="16200000">
          <a:off x="3619760" y="2603208"/>
          <a:ext cx="394085" cy="20718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800">
              <a:solidFill>
                <a:srgbClr val="FF0000"/>
              </a:solidFill>
            </a:rPr>
            <a:t>////</a:t>
          </a:r>
        </a:p>
      </xdr:txBody>
    </xdr:sp>
    <xdr:clientData/>
  </xdr:twoCellAnchor>
  <xdr:twoCellAnchor editAs="oneCell">
    <xdr:from>
      <xdr:col>16</xdr:col>
      <xdr:colOff>257311</xdr:colOff>
      <xdr:row>44</xdr:row>
      <xdr:rowOff>86591</xdr:rowOff>
    </xdr:from>
    <xdr:to>
      <xdr:col>21</xdr:col>
      <xdr:colOff>294408</xdr:colOff>
      <xdr:row>53</xdr:row>
      <xdr:rowOff>24644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98D1621C-F290-457E-AF1B-ADB32182B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96111" y="6830291"/>
          <a:ext cx="1942097" cy="1414428"/>
        </a:xfrm>
        <a:prstGeom prst="rect">
          <a:avLst/>
        </a:prstGeom>
      </xdr:spPr>
    </xdr:pic>
    <xdr:clientData/>
  </xdr:twoCellAnchor>
  <xdr:twoCellAnchor>
    <xdr:from>
      <xdr:col>12</xdr:col>
      <xdr:colOff>123265</xdr:colOff>
      <xdr:row>40</xdr:row>
      <xdr:rowOff>0</xdr:rowOff>
    </xdr:from>
    <xdr:to>
      <xdr:col>12</xdr:col>
      <xdr:colOff>249882</xdr:colOff>
      <xdr:row>40</xdr:row>
      <xdr:rowOff>121326</xdr:rowOff>
    </xdr:to>
    <xdr:grpSp>
      <xdr:nvGrpSpPr>
        <xdr:cNvPr id="104" name="Group 103">
          <a:extLst>
            <a:ext uri="{FF2B5EF4-FFF2-40B4-BE49-F238E27FC236}">
              <a16:creationId xmlns:a16="http://schemas.microsoft.com/office/drawing/2014/main" id="{A1D33FA8-ED35-4685-BA21-2F7C83F16F0B}"/>
            </a:ext>
          </a:extLst>
        </xdr:cNvPr>
        <xdr:cNvGrpSpPr/>
      </xdr:nvGrpSpPr>
      <xdr:grpSpPr>
        <a:xfrm>
          <a:off x="4232622" y="6055179"/>
          <a:ext cx="126617" cy="12132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05" name="Oval 104">
            <a:extLst>
              <a:ext uri="{FF2B5EF4-FFF2-40B4-BE49-F238E27FC236}">
                <a16:creationId xmlns:a16="http://schemas.microsoft.com/office/drawing/2014/main" id="{BDED7911-F00E-413B-82E1-A45324DC0AC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6" name="Straight Connector 105">
            <a:extLst>
              <a:ext uri="{FF2B5EF4-FFF2-40B4-BE49-F238E27FC236}">
                <a16:creationId xmlns:a16="http://schemas.microsoft.com/office/drawing/2014/main" id="{4C1E8B59-C789-4CE1-BC31-927D5B87B884}"/>
              </a:ext>
            </a:extLst>
          </xdr:cNvPr>
          <xdr:cNvCxnSpPr>
            <a:stCxn id="105" idx="1"/>
            <a:endCxn id="10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C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96DF375B-FE48-448A-B3A2-66F5DCC0B637}"/>
              </a:ext>
            </a:extLst>
          </xdr:cNvPr>
          <xdr:cNvCxnSpPr>
            <a:stCxn id="105" idx="3"/>
            <a:endCxn id="10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C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99172</xdr:colOff>
      <xdr:row>46</xdr:row>
      <xdr:rowOff>51548</xdr:rowOff>
    </xdr:from>
    <xdr:to>
      <xdr:col>12</xdr:col>
      <xdr:colOff>225789</xdr:colOff>
      <xdr:row>47</xdr:row>
      <xdr:rowOff>15991</xdr:rowOff>
    </xdr:to>
    <xdr:grpSp>
      <xdr:nvGrpSpPr>
        <xdr:cNvPr id="108" name="Group 107">
          <a:extLst>
            <a:ext uri="{FF2B5EF4-FFF2-40B4-BE49-F238E27FC236}">
              <a16:creationId xmlns:a16="http://schemas.microsoft.com/office/drawing/2014/main" id="{697B6D31-322E-479E-A368-527B25B13C81}"/>
            </a:ext>
          </a:extLst>
        </xdr:cNvPr>
        <xdr:cNvGrpSpPr/>
      </xdr:nvGrpSpPr>
      <xdr:grpSpPr>
        <a:xfrm>
          <a:off x="4208529" y="7004798"/>
          <a:ext cx="126617" cy="11412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09" name="Oval 108">
            <a:extLst>
              <a:ext uri="{FF2B5EF4-FFF2-40B4-BE49-F238E27FC236}">
                <a16:creationId xmlns:a16="http://schemas.microsoft.com/office/drawing/2014/main" id="{44392D1F-72B6-4287-A29D-C6DC30CEA88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21848CC2-E5D5-4DF7-ADC7-868779715CC4}"/>
              </a:ext>
            </a:extLst>
          </xdr:cNvPr>
          <xdr:cNvCxnSpPr>
            <a:stCxn id="109" idx="1"/>
            <a:endCxn id="10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8A96EC2D-90DD-441C-9888-741408DCF7E6}"/>
              </a:ext>
            </a:extLst>
          </xdr:cNvPr>
          <xdr:cNvCxnSpPr>
            <a:stCxn id="109" idx="3"/>
            <a:endCxn id="10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224117</xdr:colOff>
      <xdr:row>44</xdr:row>
      <xdr:rowOff>16474</xdr:rowOff>
    </xdr:from>
    <xdr:to>
      <xdr:col>11</xdr:col>
      <xdr:colOff>239136</xdr:colOff>
      <xdr:row>52</xdr:row>
      <xdr:rowOff>44823</xdr:rowOff>
    </xdr:to>
    <xdr:cxnSp macro="">
      <xdr:nvCxnSpPr>
        <xdr:cNvPr id="112" name="Straight Connector 111">
          <a:extLst>
            <a:ext uri="{FF2B5EF4-FFF2-40B4-BE49-F238E27FC236}">
              <a16:creationId xmlns:a16="http://schemas.microsoft.com/office/drawing/2014/main" id="{54A6F029-028E-454C-9CC8-48547A65E5E3}"/>
            </a:ext>
          </a:extLst>
        </xdr:cNvPr>
        <xdr:cNvCxnSpPr/>
      </xdr:nvCxnSpPr>
      <xdr:spPr>
        <a:xfrm flipV="1">
          <a:off x="3957917" y="6760174"/>
          <a:ext cx="15019" cy="1352324"/>
        </a:xfrm>
        <a:prstGeom prst="line">
          <a:avLst/>
        </a:prstGeom>
        <a:ln w="1905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369795</xdr:colOff>
      <xdr:row>35</xdr:row>
      <xdr:rowOff>89648</xdr:rowOff>
    </xdr:from>
    <xdr:to>
      <xdr:col>11</xdr:col>
      <xdr:colOff>115412</xdr:colOff>
      <xdr:row>36</xdr:row>
      <xdr:rowOff>54091</xdr:rowOff>
    </xdr:to>
    <xdr:grpSp>
      <xdr:nvGrpSpPr>
        <xdr:cNvPr id="113" name="Group 112">
          <a:extLst>
            <a:ext uri="{FF2B5EF4-FFF2-40B4-BE49-F238E27FC236}">
              <a16:creationId xmlns:a16="http://schemas.microsoft.com/office/drawing/2014/main" id="{48A3F38A-76D7-4397-9EDC-9DBF24A59ECB}"/>
            </a:ext>
          </a:extLst>
        </xdr:cNvPr>
        <xdr:cNvGrpSpPr/>
      </xdr:nvGrpSpPr>
      <xdr:grpSpPr>
        <a:xfrm>
          <a:off x="3717152" y="5369219"/>
          <a:ext cx="126617" cy="11412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14" name="Oval 113">
            <a:extLst>
              <a:ext uri="{FF2B5EF4-FFF2-40B4-BE49-F238E27FC236}">
                <a16:creationId xmlns:a16="http://schemas.microsoft.com/office/drawing/2014/main" id="{893993D3-AA4A-46D9-AB13-4BBE6B5ECDB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1B6D6EEE-B864-47C8-956C-7C1EF1347667}"/>
              </a:ext>
            </a:extLst>
          </xdr:cNvPr>
          <xdr:cNvCxnSpPr>
            <a:stCxn id="114" idx="1"/>
            <a:endCxn id="11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68BA8F0C-EC64-4D23-84CF-4206CAB60299}"/>
              </a:ext>
            </a:extLst>
          </xdr:cNvPr>
          <xdr:cNvCxnSpPr>
            <a:stCxn id="114" idx="3"/>
            <a:endCxn id="11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19050</xdr:colOff>
      <xdr:row>46</xdr:row>
      <xdr:rowOff>66675</xdr:rowOff>
    </xdr:from>
    <xdr:to>
      <xdr:col>8</xdr:col>
      <xdr:colOff>161925</xdr:colOff>
      <xdr:row>47</xdr:row>
      <xdr:rowOff>57150</xdr:rowOff>
    </xdr:to>
    <xdr:grpSp>
      <xdr:nvGrpSpPr>
        <xdr:cNvPr id="117" name="Group 116">
          <a:extLst>
            <a:ext uri="{FF2B5EF4-FFF2-40B4-BE49-F238E27FC236}">
              <a16:creationId xmlns:a16="http://schemas.microsoft.com/office/drawing/2014/main" id="{D83DBBC0-2483-47CF-B558-B53191F191D5}"/>
            </a:ext>
          </a:extLst>
        </xdr:cNvPr>
        <xdr:cNvGrpSpPr/>
      </xdr:nvGrpSpPr>
      <xdr:grpSpPr>
        <a:xfrm>
          <a:off x="2604407" y="7019925"/>
          <a:ext cx="142875" cy="14015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18" name="Oval 117">
            <a:extLst>
              <a:ext uri="{FF2B5EF4-FFF2-40B4-BE49-F238E27FC236}">
                <a16:creationId xmlns:a16="http://schemas.microsoft.com/office/drawing/2014/main" id="{61397C28-5E99-4599-9D24-5CC513EF241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9DFE3A5E-193E-45F1-8679-34DAFDB4F69D}"/>
              </a:ext>
            </a:extLst>
          </xdr:cNvPr>
          <xdr:cNvCxnSpPr>
            <a:stCxn id="118" idx="1"/>
            <a:endCxn id="11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119">
            <a:extLst>
              <a:ext uri="{FF2B5EF4-FFF2-40B4-BE49-F238E27FC236}">
                <a16:creationId xmlns:a16="http://schemas.microsoft.com/office/drawing/2014/main" id="{BB5805A2-C612-476B-9F1E-B2FB6E91D144}"/>
              </a:ext>
            </a:extLst>
          </xdr:cNvPr>
          <xdr:cNvCxnSpPr>
            <a:stCxn id="118" idx="3"/>
            <a:endCxn id="11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114300</xdr:colOff>
      <xdr:row>51</xdr:row>
      <xdr:rowOff>114300</xdr:rowOff>
    </xdr:from>
    <xdr:to>
      <xdr:col>12</xdr:col>
      <xdr:colOff>257175</xdr:colOff>
      <xdr:row>52</xdr:row>
      <xdr:rowOff>104775</xdr:rowOff>
    </xdr:to>
    <xdr:grpSp>
      <xdr:nvGrpSpPr>
        <xdr:cNvPr id="121" name="Group 120">
          <a:extLst>
            <a:ext uri="{FF2B5EF4-FFF2-40B4-BE49-F238E27FC236}">
              <a16:creationId xmlns:a16="http://schemas.microsoft.com/office/drawing/2014/main" id="{3699079C-A3B2-46D3-BB9A-9571242067AF}"/>
            </a:ext>
          </a:extLst>
        </xdr:cNvPr>
        <xdr:cNvGrpSpPr/>
      </xdr:nvGrpSpPr>
      <xdr:grpSpPr>
        <a:xfrm>
          <a:off x="4223657" y="7924800"/>
          <a:ext cx="142875" cy="14015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22" name="Oval 121">
            <a:extLst>
              <a:ext uri="{FF2B5EF4-FFF2-40B4-BE49-F238E27FC236}">
                <a16:creationId xmlns:a16="http://schemas.microsoft.com/office/drawing/2014/main" id="{FE61C582-C607-436B-B125-BA293B43E27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BD7258FE-5987-4DCD-B86F-BFD1A90A7C1D}"/>
              </a:ext>
            </a:extLst>
          </xdr:cNvPr>
          <xdr:cNvCxnSpPr>
            <a:stCxn id="122" idx="1"/>
            <a:endCxn id="12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4EA77B8F-C912-4718-A0E5-915BEDFB8540}"/>
              </a:ext>
            </a:extLst>
          </xdr:cNvPr>
          <xdr:cNvCxnSpPr>
            <a:stCxn id="122" idx="3"/>
            <a:endCxn id="12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185738</xdr:colOff>
      <xdr:row>46</xdr:row>
      <xdr:rowOff>151280</xdr:rowOff>
    </xdr:from>
    <xdr:to>
      <xdr:col>12</xdr:col>
      <xdr:colOff>207246</xdr:colOff>
      <xdr:row>51</xdr:row>
      <xdr:rowOff>114300</xdr:rowOff>
    </xdr:to>
    <xdr:cxnSp macro="">
      <xdr:nvCxnSpPr>
        <xdr:cNvPr id="125" name="Straight Connector 124">
          <a:extLst>
            <a:ext uri="{FF2B5EF4-FFF2-40B4-BE49-F238E27FC236}">
              <a16:creationId xmlns:a16="http://schemas.microsoft.com/office/drawing/2014/main" id="{D5C544C1-947E-4E6B-8634-481262EB200F}"/>
            </a:ext>
          </a:extLst>
        </xdr:cNvPr>
        <xdr:cNvCxnSpPr>
          <a:stCxn id="122" idx="0"/>
          <a:endCxn id="109" idx="5"/>
        </xdr:cNvCxnSpPr>
      </xdr:nvCxnSpPr>
      <xdr:spPr>
        <a:xfrm flipV="1">
          <a:off x="4300538" y="7199780"/>
          <a:ext cx="21508" cy="829795"/>
        </a:xfrm>
        <a:prstGeom prst="line">
          <a:avLst/>
        </a:prstGeom>
        <a:ln w="12700">
          <a:solidFill>
            <a:schemeClr val="tx1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96869</xdr:colOff>
      <xdr:row>36</xdr:row>
      <xdr:rowOff>36323</xdr:rowOff>
    </xdr:from>
    <xdr:to>
      <xdr:col>12</xdr:col>
      <xdr:colOff>141808</xdr:colOff>
      <xdr:row>40</xdr:row>
      <xdr:rowOff>17768</xdr:rowOff>
    </xdr:to>
    <xdr:cxnSp macro="">
      <xdr:nvCxnSpPr>
        <xdr:cNvPr id="126" name="Straight Connector 125">
          <a:extLst>
            <a:ext uri="{FF2B5EF4-FFF2-40B4-BE49-F238E27FC236}">
              <a16:creationId xmlns:a16="http://schemas.microsoft.com/office/drawing/2014/main" id="{520984FB-925C-4C7E-9ED7-80A489ED1356}"/>
            </a:ext>
          </a:extLst>
        </xdr:cNvPr>
        <xdr:cNvCxnSpPr>
          <a:stCxn id="105" idx="1"/>
          <a:endCxn id="114" idx="5"/>
        </xdr:cNvCxnSpPr>
      </xdr:nvCxnSpPr>
      <xdr:spPr>
        <a:xfrm flipH="1" flipV="1">
          <a:off x="3830669" y="5541773"/>
          <a:ext cx="425939" cy="61009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112059</xdr:colOff>
      <xdr:row>37</xdr:row>
      <xdr:rowOff>22412</xdr:rowOff>
    </xdr:from>
    <xdr:to>
      <xdr:col>12</xdr:col>
      <xdr:colOff>110722</xdr:colOff>
      <xdr:row>38</xdr:row>
      <xdr:rowOff>80513</xdr:rowOff>
    </xdr:to>
    <xdr:sp macro="" textlink="">
      <xdr:nvSpPr>
        <xdr:cNvPr id="127" name="Rectangle 126">
          <a:extLst>
            <a:ext uri="{FF2B5EF4-FFF2-40B4-BE49-F238E27FC236}">
              <a16:creationId xmlns:a16="http://schemas.microsoft.com/office/drawing/2014/main" id="{0657CA77-7AAE-41C4-99C5-9BD92E13380D}"/>
            </a:ext>
          </a:extLst>
        </xdr:cNvPr>
        <xdr:cNvSpPr/>
      </xdr:nvSpPr>
      <xdr:spPr>
        <a:xfrm rot="19251356">
          <a:off x="3845859" y="5689787"/>
          <a:ext cx="379663" cy="2200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800">
              <a:solidFill>
                <a:srgbClr val="FF0000"/>
              </a:solidFill>
            </a:rPr>
            <a:t>////</a:t>
          </a:r>
        </a:p>
      </xdr:txBody>
    </xdr:sp>
    <xdr:clientData/>
  </xdr:twoCellAnchor>
  <xdr:twoCellAnchor>
    <xdr:from>
      <xdr:col>10</xdr:col>
      <xdr:colOff>280147</xdr:colOff>
      <xdr:row>32</xdr:row>
      <xdr:rowOff>67236</xdr:rowOff>
    </xdr:from>
    <xdr:to>
      <xdr:col>11</xdr:col>
      <xdr:colOff>278810</xdr:colOff>
      <xdr:row>33</xdr:row>
      <xdr:rowOff>125337</xdr:rowOff>
    </xdr:to>
    <xdr:sp macro="" textlink="">
      <xdr:nvSpPr>
        <xdr:cNvPr id="128" name="Rectangle 127">
          <a:extLst>
            <a:ext uri="{FF2B5EF4-FFF2-40B4-BE49-F238E27FC236}">
              <a16:creationId xmlns:a16="http://schemas.microsoft.com/office/drawing/2014/main" id="{66951900-945D-49A2-A315-3441EA9620BD}"/>
            </a:ext>
          </a:extLst>
        </xdr:cNvPr>
        <xdr:cNvSpPr/>
      </xdr:nvSpPr>
      <xdr:spPr>
        <a:xfrm rot="19251356">
          <a:off x="3632947" y="4963086"/>
          <a:ext cx="379663" cy="2105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800">
              <a:solidFill>
                <a:srgbClr val="FF0000"/>
              </a:solidFill>
            </a:rPr>
            <a:t>////</a:t>
          </a:r>
        </a:p>
      </xdr:txBody>
    </xdr:sp>
    <xdr:clientData/>
  </xdr:twoCellAnchor>
  <xdr:twoCellAnchor>
    <xdr:from>
      <xdr:col>10</xdr:col>
      <xdr:colOff>268940</xdr:colOff>
      <xdr:row>27</xdr:row>
      <xdr:rowOff>123265</xdr:rowOff>
    </xdr:from>
    <xdr:to>
      <xdr:col>11</xdr:col>
      <xdr:colOff>267603</xdr:colOff>
      <xdr:row>29</xdr:row>
      <xdr:rowOff>24485</xdr:rowOff>
    </xdr:to>
    <xdr:sp macro="" textlink="">
      <xdr:nvSpPr>
        <xdr:cNvPr id="129" name="Rectangle 128">
          <a:extLst>
            <a:ext uri="{FF2B5EF4-FFF2-40B4-BE49-F238E27FC236}">
              <a16:creationId xmlns:a16="http://schemas.microsoft.com/office/drawing/2014/main" id="{BD438B9F-CAF5-4048-AA41-53CCBB64588C}"/>
            </a:ext>
          </a:extLst>
        </xdr:cNvPr>
        <xdr:cNvSpPr/>
      </xdr:nvSpPr>
      <xdr:spPr>
        <a:xfrm rot="19251356">
          <a:off x="3621740" y="4266640"/>
          <a:ext cx="379663" cy="2060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800">
              <a:solidFill>
                <a:srgbClr val="FF0000"/>
              </a:solidFill>
            </a:rPr>
            <a:t>////</a:t>
          </a:r>
        </a:p>
      </xdr:txBody>
    </xdr:sp>
    <xdr:clientData/>
  </xdr:twoCellAnchor>
  <xdr:twoCellAnchor>
    <xdr:from>
      <xdr:col>8</xdr:col>
      <xdr:colOff>190500</xdr:colOff>
      <xdr:row>32</xdr:row>
      <xdr:rowOff>145677</xdr:rowOff>
    </xdr:from>
    <xdr:to>
      <xdr:col>10</xdr:col>
      <xdr:colOff>293077</xdr:colOff>
      <xdr:row>39</xdr:row>
      <xdr:rowOff>79903</xdr:rowOff>
    </xdr:to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78C43DA5-1ABA-464D-8324-77771869EE99}"/>
            </a:ext>
          </a:extLst>
        </xdr:cNvPr>
        <xdr:cNvSpPr txBox="1"/>
      </xdr:nvSpPr>
      <xdr:spPr>
        <a:xfrm>
          <a:off x="2781300" y="5041527"/>
          <a:ext cx="864577" cy="102007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KDS 16</a:t>
          </a:r>
        </a:p>
        <a:p>
          <a:pPr algn="ctr"/>
          <a:r>
            <a:rPr lang="en-US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K3-167/69</a:t>
          </a:r>
        </a:p>
        <a:p>
          <a:pPr algn="ctr"/>
          <a:r>
            <a:rPr lang="en-US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/10/4/1</a:t>
          </a:r>
        </a:p>
        <a:p>
          <a:pPr algn="ctr"/>
          <a:endParaRPr lang="en-US" sz="8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 DAN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8</xdr:col>
      <xdr:colOff>190500</xdr:colOff>
      <xdr:row>26</xdr:row>
      <xdr:rowOff>11207</xdr:rowOff>
    </xdr:from>
    <xdr:to>
      <xdr:col>10</xdr:col>
      <xdr:colOff>293077</xdr:colOff>
      <xdr:row>32</xdr:row>
      <xdr:rowOff>113522</xdr:rowOff>
    </xdr:to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D3DEFBB1-A036-4024-B600-147C00474A97}"/>
            </a:ext>
          </a:extLst>
        </xdr:cNvPr>
        <xdr:cNvSpPr txBox="1"/>
      </xdr:nvSpPr>
      <xdr:spPr>
        <a:xfrm>
          <a:off x="2781300" y="4002182"/>
          <a:ext cx="864577" cy="100719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KDS 16</a:t>
          </a:r>
        </a:p>
        <a:p>
          <a:pPr algn="ctr"/>
          <a:r>
            <a:rPr lang="en-US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K3-167/69</a:t>
          </a:r>
        </a:p>
        <a:p>
          <a:pPr algn="ctr"/>
          <a:r>
            <a:rPr lang="en-US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/10/4/1</a:t>
          </a:r>
        </a:p>
        <a:p>
          <a:pPr algn="ctr"/>
          <a:endParaRPr lang="en-US" sz="8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 DAN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12</xdr:col>
      <xdr:colOff>11206</xdr:colOff>
      <xdr:row>23</xdr:row>
      <xdr:rowOff>100853</xdr:rowOff>
    </xdr:from>
    <xdr:to>
      <xdr:col>14</xdr:col>
      <xdr:colOff>113783</xdr:colOff>
      <xdr:row>30</xdr:row>
      <xdr:rowOff>46285</xdr:rowOff>
    </xdr:to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4F5B7933-8045-4C32-AA0A-3E90D5859D0D}"/>
            </a:ext>
          </a:extLst>
        </xdr:cNvPr>
        <xdr:cNvSpPr txBox="1"/>
      </xdr:nvSpPr>
      <xdr:spPr>
        <a:xfrm>
          <a:off x="4126006" y="3634628"/>
          <a:ext cx="864577" cy="1002707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KDS 16</a:t>
          </a:r>
        </a:p>
        <a:p>
          <a:pPr algn="ctr"/>
          <a:r>
            <a:rPr lang="en-US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K3-167/69</a:t>
          </a:r>
        </a:p>
        <a:p>
          <a:pPr algn="ctr"/>
          <a:r>
            <a:rPr lang="en-US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/10/4/1</a:t>
          </a:r>
        </a:p>
        <a:p>
          <a:pPr algn="ctr"/>
          <a:endParaRPr lang="en-US" sz="8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 DAN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12</xdr:col>
      <xdr:colOff>22412</xdr:colOff>
      <xdr:row>16</xdr:row>
      <xdr:rowOff>123265</xdr:rowOff>
    </xdr:from>
    <xdr:to>
      <xdr:col>14</xdr:col>
      <xdr:colOff>124989</xdr:colOff>
      <xdr:row>23</xdr:row>
      <xdr:rowOff>57492</xdr:rowOff>
    </xdr:to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567FB686-0F29-4243-B0E4-632906976D3B}"/>
            </a:ext>
          </a:extLst>
        </xdr:cNvPr>
        <xdr:cNvSpPr txBox="1"/>
      </xdr:nvSpPr>
      <xdr:spPr>
        <a:xfrm>
          <a:off x="4137212" y="2590240"/>
          <a:ext cx="864577" cy="1001027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KDS 16</a:t>
          </a:r>
        </a:p>
        <a:p>
          <a:pPr algn="ctr"/>
          <a:r>
            <a:rPr lang="en-US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K3-167/69</a:t>
          </a:r>
        </a:p>
        <a:p>
          <a:pPr algn="ctr"/>
          <a:r>
            <a:rPr lang="en-US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/10/4/1</a:t>
          </a:r>
        </a:p>
        <a:p>
          <a:pPr algn="ctr"/>
          <a:endParaRPr lang="en-US" sz="8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 DAN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12</xdr:col>
      <xdr:colOff>33618</xdr:colOff>
      <xdr:row>10</xdr:row>
      <xdr:rowOff>0</xdr:rowOff>
    </xdr:from>
    <xdr:to>
      <xdr:col>14</xdr:col>
      <xdr:colOff>136195</xdr:colOff>
      <xdr:row>16</xdr:row>
      <xdr:rowOff>91109</xdr:rowOff>
    </xdr:to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93866A63-2BAF-4571-9913-B0F42F1CA9E0}"/>
            </a:ext>
          </a:extLst>
        </xdr:cNvPr>
        <xdr:cNvSpPr txBox="1"/>
      </xdr:nvSpPr>
      <xdr:spPr>
        <a:xfrm>
          <a:off x="4148418" y="1543050"/>
          <a:ext cx="864577" cy="1015034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KDS 16</a:t>
          </a:r>
        </a:p>
        <a:p>
          <a:pPr algn="ctr"/>
          <a:r>
            <a:rPr lang="en-US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K3-167/69</a:t>
          </a:r>
        </a:p>
        <a:p>
          <a:pPr algn="ctr"/>
          <a:r>
            <a:rPr lang="en-US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/10/4/1</a:t>
          </a:r>
        </a:p>
        <a:p>
          <a:pPr algn="ctr"/>
          <a:endParaRPr lang="en-US" sz="8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 DAN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7</xdr:col>
      <xdr:colOff>367393</xdr:colOff>
      <xdr:row>2</xdr:row>
      <xdr:rowOff>27215</xdr:rowOff>
    </xdr:from>
    <xdr:to>
      <xdr:col>11</xdr:col>
      <xdr:colOff>133794</xdr:colOff>
      <xdr:row>6</xdr:row>
      <xdr:rowOff>2478</xdr:rowOff>
    </xdr:to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179D3BFC-E16B-4A58-B417-F15C1710F149}"/>
            </a:ext>
          </a:extLst>
        </xdr:cNvPr>
        <xdr:cNvSpPr txBox="1"/>
      </xdr:nvSpPr>
      <xdr:spPr>
        <a:xfrm>
          <a:off x="2577193" y="351065"/>
          <a:ext cx="1290401" cy="58486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1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ABDUL AZIZ</a:t>
          </a:r>
          <a:endParaRPr lang="en-US" sz="8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85725</xdr:colOff>
      <xdr:row>32</xdr:row>
      <xdr:rowOff>85725</xdr:rowOff>
    </xdr:from>
    <xdr:to>
      <xdr:col>15</xdr:col>
      <xdr:colOff>188302</xdr:colOff>
      <xdr:row>43</xdr:row>
      <xdr:rowOff>5384</xdr:rowOff>
    </xdr:to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22EBF52E-178D-4E79-A292-83507AA2645D}"/>
            </a:ext>
          </a:extLst>
        </xdr:cNvPr>
        <xdr:cNvSpPr txBox="1"/>
      </xdr:nvSpPr>
      <xdr:spPr>
        <a:xfrm>
          <a:off x="4581525" y="4981575"/>
          <a:ext cx="864577" cy="1615109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 baseline="0">
              <a:solidFill>
                <a:schemeClr val="accent6">
                  <a:lumMod val="40000"/>
                  <a:lumOff val="60000"/>
                </a:schemeClr>
              </a:solidFill>
              <a:effectLst/>
              <a:latin typeface="+mn-lt"/>
              <a:ea typeface="+mn-ea"/>
              <a:cs typeface="+mn-cs"/>
            </a:rPr>
            <a:t>KDS 16</a:t>
          </a:r>
        </a:p>
        <a:p>
          <a:pPr algn="ctr"/>
          <a:r>
            <a:rPr lang="en-US" sz="800" b="1" u="sng" baseline="0">
              <a:solidFill>
                <a:schemeClr val="accent6">
                  <a:lumMod val="40000"/>
                  <a:lumOff val="60000"/>
                </a:schemeClr>
              </a:solidFill>
              <a:effectLst/>
              <a:latin typeface="+mn-lt"/>
              <a:ea typeface="+mn-ea"/>
              <a:cs typeface="+mn-cs"/>
            </a:rPr>
            <a:t>K3-167/69</a:t>
          </a:r>
        </a:p>
        <a:p>
          <a:pPr algn="ctr"/>
          <a:r>
            <a:rPr lang="en-US" sz="800" b="1" u="sng" baseline="0">
              <a:solidFill>
                <a:schemeClr val="accent6">
                  <a:lumMod val="40000"/>
                  <a:lumOff val="60000"/>
                </a:schemeClr>
              </a:solidFill>
              <a:effectLst/>
              <a:latin typeface="+mn-lt"/>
              <a:ea typeface="+mn-ea"/>
              <a:cs typeface="+mn-cs"/>
            </a:rPr>
            <a:t>/10/4/7</a:t>
          </a:r>
        </a:p>
        <a:p>
          <a:pPr algn="ctr"/>
          <a:endParaRPr lang="en-US" sz="800" b="0" u="none" baseline="0">
            <a:solidFill>
              <a:schemeClr val="accent6">
                <a:lumMod val="40000"/>
                <a:lumOff val="60000"/>
              </a:schemeClr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800" b="0" u="none" baseline="0">
              <a:solidFill>
                <a:schemeClr val="accent6">
                  <a:lumMod val="40000"/>
                  <a:lumOff val="60000"/>
                </a:schemeClr>
              </a:solidFill>
              <a:effectLst/>
              <a:latin typeface="+mn-lt"/>
              <a:ea typeface="+mn-ea"/>
              <a:cs typeface="+mn-cs"/>
            </a:rPr>
            <a:t>1 C12-200 DAN</a:t>
          </a:r>
        </a:p>
        <a:p>
          <a:pPr algn="l"/>
          <a:r>
            <a:rPr lang="en-US" sz="800" b="0" u="none" baseline="0">
              <a:solidFill>
                <a:schemeClr val="accent6">
                  <a:lumMod val="40000"/>
                  <a:lumOff val="60000"/>
                </a:schemeClr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en-US" sz="800" b="0" u="none" baseline="0">
              <a:solidFill>
                <a:schemeClr val="accent6">
                  <a:lumMod val="40000"/>
                  <a:lumOff val="60000"/>
                </a:schemeClr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l"/>
          <a:r>
            <a:rPr lang="en-US" sz="800" b="0" u="none" baseline="0">
              <a:solidFill>
                <a:schemeClr val="accent6">
                  <a:lumMod val="40000"/>
                  <a:lumOff val="60000"/>
                </a:schemeClr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pPr algn="l"/>
          <a:r>
            <a:rPr lang="en-US" sz="800" b="0" u="none" baseline="0">
              <a:solidFill>
                <a:schemeClr val="accent6">
                  <a:lumMod val="40000"/>
                  <a:lumOff val="60000"/>
                </a:schemeClr>
              </a:solidFill>
              <a:effectLst/>
              <a:latin typeface="+mn-lt"/>
              <a:ea typeface="+mn-ea"/>
              <a:cs typeface="+mn-cs"/>
            </a:rPr>
            <a:t>1F1-2</a:t>
          </a:r>
          <a:br>
            <a:rPr lang="en-US" sz="800" b="0" u="none" baseline="0">
              <a:solidFill>
                <a:schemeClr val="accent6">
                  <a:lumMod val="40000"/>
                  <a:lumOff val="60000"/>
                </a:schemeClr>
              </a:solidFill>
              <a:effectLst/>
              <a:latin typeface="+mn-lt"/>
              <a:ea typeface="+mn-ea"/>
              <a:cs typeface="+mn-cs"/>
            </a:rPr>
          </a:br>
          <a:r>
            <a:rPr lang="en-US" sz="800" b="0" u="none" baseline="0">
              <a:solidFill>
                <a:schemeClr val="accent6">
                  <a:lumMod val="40000"/>
                  <a:lumOff val="60000"/>
                </a:schemeClr>
              </a:solidFill>
              <a:effectLst/>
              <a:latin typeface="+mn-lt"/>
              <a:ea typeface="+mn-ea"/>
              <a:cs typeface="+mn-cs"/>
            </a:rPr>
            <a:t>1 MJ6-T</a:t>
          </a:r>
        </a:p>
        <a:p>
          <a:pPr algn="l"/>
          <a:r>
            <a:rPr lang="en-US" sz="800" b="0" u="none" baseline="0">
              <a:solidFill>
                <a:schemeClr val="accent6">
                  <a:lumMod val="40000"/>
                  <a:lumOff val="60000"/>
                </a:schemeClr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101</xdr:row>
      <xdr:rowOff>81642</xdr:rowOff>
    </xdr:from>
    <xdr:to>
      <xdr:col>12</xdr:col>
      <xdr:colOff>41108</xdr:colOff>
      <xdr:row>104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 editAs="oneCell">
    <xdr:from>
      <xdr:col>9</xdr:col>
      <xdr:colOff>86593</xdr:colOff>
      <xdr:row>10</xdr:row>
      <xdr:rowOff>86589</xdr:rowOff>
    </xdr:from>
    <xdr:to>
      <xdr:col>21</xdr:col>
      <xdr:colOff>432955</xdr:colOff>
      <xdr:row>62</xdr:row>
      <xdr:rowOff>123964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2B1B9B-8A36-D583-EE5D-AA74EF70D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25638" y="1610589"/>
          <a:ext cx="7619999" cy="8142284"/>
        </a:xfrm>
        <a:prstGeom prst="rect">
          <a:avLst/>
        </a:prstGeom>
      </xdr:spPr>
    </xdr:pic>
    <xdr:clientData/>
  </xdr:twoCellAnchor>
  <xdr:twoCellAnchor>
    <xdr:from>
      <xdr:col>13</xdr:col>
      <xdr:colOff>259773</xdr:colOff>
      <xdr:row>29</xdr:row>
      <xdr:rowOff>69273</xdr:rowOff>
    </xdr:from>
    <xdr:to>
      <xdr:col>14</xdr:col>
      <xdr:colOff>329046</xdr:colOff>
      <xdr:row>29</xdr:row>
      <xdr:rowOff>69273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51863677-957A-C8D3-0A9B-478F80F71112}"/>
            </a:ext>
          </a:extLst>
        </xdr:cNvPr>
        <xdr:cNvCxnSpPr/>
      </xdr:nvCxnSpPr>
      <xdr:spPr>
        <a:xfrm flipH="1">
          <a:off x="6823364" y="4554682"/>
          <a:ext cx="675409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536863</xdr:colOff>
      <xdr:row>28</xdr:row>
      <xdr:rowOff>86592</xdr:rowOff>
    </xdr:from>
    <xdr:to>
      <xdr:col>13</xdr:col>
      <xdr:colOff>311727</xdr:colOff>
      <xdr:row>30</xdr:row>
      <xdr:rowOff>69273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D30DC17-0383-E361-6AFF-C319697BBA0B}"/>
            </a:ext>
          </a:extLst>
        </xdr:cNvPr>
        <xdr:cNvSpPr/>
      </xdr:nvSpPr>
      <xdr:spPr>
        <a:xfrm>
          <a:off x="6494318" y="4416137"/>
          <a:ext cx="381000" cy="294409"/>
        </a:xfrm>
        <a:prstGeom prst="rect">
          <a:avLst/>
        </a:prstGeom>
        <a:solidFill>
          <a:srgbClr val="FF0066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190501</xdr:colOff>
      <xdr:row>9</xdr:row>
      <xdr:rowOff>0</xdr:rowOff>
    </xdr:from>
    <xdr:to>
      <xdr:col>17</xdr:col>
      <xdr:colOff>556980</xdr:colOff>
      <xdr:row>50</xdr:row>
      <xdr:rowOff>1758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B3A573-4D67-9D66-30CF-24EAE760A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7228" y="1558636"/>
          <a:ext cx="7640116" cy="639216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Users/macair/Documents/SUCOFINDO/DISNAKER/K: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SKKI%20SKKO/2022/KONTRAK%20P2TL%202022/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SKKI%20SKKO/2022/KONTRAK%20P2TL%202022/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SKKI%20SKKO/2022/KONTRAK%20P2TL%202022/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SKKI%20SKKO/2022/KONTRAK%20P2TL%202022/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aufiq.dwi\Downloads\2.%20KKO%20KKF%20PB%20KA%20ABDUL%20AZIZ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INISIATIF STRATEGIS"/>
      <sheetName val="PkRp"/>
      <sheetName val="PUNCAK-89"/>
      <sheetName val="DExp.Lmb"/>
      <sheetName val="GRAFIK GANGGUAN PENYULANG  2001"/>
      <sheetName val="Section Gangguan"/>
      <sheetName val="LAMP"/>
      <sheetName val="prod03"/>
      <sheetName val="GInc.Lmb"/>
      <sheetName val="Setting"/>
      <sheetName val="GJantho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DAFGED"/>
      <sheetName val="C"/>
      <sheetName val="M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Analisa Struktur Data"/>
      <sheetName val="SAA"/>
      <sheetName val="MAIN"/>
      <sheetName val="Penjualan"/>
      <sheetName val="ProdSendiri"/>
      <sheetName val="PS&amp;Susut TL"/>
      <sheetName val="SewaBeli"/>
      <sheetName val="Transfer"/>
      <sheetName val="Listing"/>
      <sheetName val="DFTR GARDIST"/>
      <sheetName val="THN-7"/>
      <sheetName val="Koordinat"/>
      <sheetName val="ANALISA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NRCPTK01"/>
      <sheetName val="Sheet1"/>
      <sheetName val="Cover"/>
      <sheetName val="Sheet3"/>
      <sheetName val="MENU"/>
      <sheetName val="Hal-1"/>
      <sheetName val="INPBA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INISIATIF STRATEGIS"/>
      <sheetName val="Rekap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prod03"/>
      <sheetName val="TDL"/>
      <sheetName val="HARGA SATUAN"/>
      <sheetName val="PkRp"/>
      <sheetName val="graf2"/>
      <sheetName val="PUNCAK-89"/>
      <sheetName val="Rekap PMG."/>
      <sheetName val="C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INDEX"/>
      <sheetName val="W-NAD"/>
      <sheetName val="prod03"/>
      <sheetName val="REFERENSI"/>
      <sheetName val="aruskas"/>
      <sheetName val="Hal-1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>
        <row r="120">
          <cell r="H120">
            <v>9000</v>
          </cell>
        </row>
      </sheetData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REFERENSI"/>
      <sheetName val="Analisa Upah &amp; Bahan Plum"/>
      <sheetName val="HRG BHN"/>
      <sheetName val="Bill of Qty MEP"/>
      <sheetName val="LR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W-NAD"/>
      <sheetName val="HPSI-Portion"/>
      <sheetName val="JAN09"/>
      <sheetName val="LR"/>
      <sheetName val="Kamus"/>
      <sheetName val="Cover"/>
      <sheetName val="Sheet5"/>
      <sheetName val="MATERIAL juni 05"/>
      <sheetName val="Harga BBM Indonesia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E3. ANALISA HS HAR TEK SUTM"/>
      <sheetName val="E6. ANALISA HS HAR"/>
      <sheetName val="PMT"/>
      <sheetName val="JAN07"/>
      <sheetName val="Kontrak vs Realisasi Gas"/>
      <sheetName val="D2. ANALISA HS INSHAR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data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LAMP_1L"/>
      <sheetName val="LAMP_4L"/>
      <sheetName val="LAMP_5L"/>
      <sheetName val="LAMP_7L"/>
      <sheetName val="PMT"/>
      <sheetName val="Smg"/>
      <sheetName val="NO. PRK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JURNAL"/>
      <sheetName val="BB PUSAT"/>
      <sheetName val="DTstok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Sudah Berjalan"/>
      <sheetName val="W-NAD"/>
      <sheetName val="SuMBER"/>
      <sheetName val="PMT"/>
      <sheetName val="beban"/>
      <sheetName val="INPBA"/>
      <sheetName val="HARGA SATU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Neraca seAPJ"/>
      <sheetName val="APBN"/>
      <sheetName val="Jasa"/>
      <sheetName val="Mat"/>
      <sheetName val="sr"/>
      <sheetName val="HB2"/>
      <sheetName val="Sensitivitas"/>
      <sheetName val="Analisa"/>
      <sheetName val="Blangko Analisa"/>
      <sheetName val="Blangko RAB"/>
      <sheetName val="HPS"/>
      <sheetName val="impedansi"/>
      <sheetName val="DTU"/>
      <sheetName val="JAN07"/>
      <sheetName val="entry REC  trip"/>
      <sheetName val="Hal-1"/>
      <sheetName val="Sudah Berjalan"/>
      <sheetName val="FORM-B"/>
      <sheetName val="LAIN2"/>
      <sheetName val="x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TRANS"/>
      <sheetName val="tabel"/>
      <sheetName val="HB BARU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Gangg_PL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ANALISA SNI'08(ubh bgsting)"/>
      <sheetName val="W1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/>
      <sheetData sheetId="124"/>
      <sheetData sheetId="125"/>
      <sheetData sheetId="126"/>
      <sheetData sheetId="127" refreshError="1"/>
      <sheetData sheetId="128"/>
      <sheetData sheetId="129" refreshError="1"/>
      <sheetData sheetId="130" refreshError="1"/>
      <sheetData sheetId="131" refreshError="1"/>
      <sheetData sheetId="132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1</v>
          </cell>
          <cell r="K16">
            <v>1</v>
          </cell>
        </row>
      </sheetData>
      <sheetData sheetId="6"/>
      <sheetData sheetId="7">
        <row r="14">
          <cell r="D14" t="str">
            <v>PB TNK ABDUL AZIZ</v>
          </cell>
        </row>
      </sheetData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topLeftCell="A4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459" t="s">
        <v>1134</v>
      </c>
      <c r="C4" s="459"/>
      <c r="D4" s="459"/>
      <c r="E4" s="459"/>
      <c r="F4" s="459"/>
      <c r="G4" s="459"/>
      <c r="H4" s="459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460" t="s">
        <v>0</v>
      </c>
      <c r="C7" s="460" t="s">
        <v>1</v>
      </c>
      <c r="D7" s="461" t="s">
        <v>42</v>
      </c>
      <c r="E7" s="461" t="s">
        <v>43</v>
      </c>
      <c r="F7" s="461" t="s">
        <v>1135</v>
      </c>
      <c r="G7" s="462" t="s">
        <v>41</v>
      </c>
      <c r="H7" s="458" t="s">
        <v>1042</v>
      </c>
      <c r="I7" s="458" t="s">
        <v>1137</v>
      </c>
      <c r="J7" s="458" t="s">
        <v>1026</v>
      </c>
      <c r="K7" s="452" t="s">
        <v>1024</v>
      </c>
      <c r="L7" s="453"/>
    </row>
    <row r="8" spans="1:12" ht="15" customHeight="1">
      <c r="B8" s="460"/>
      <c r="C8" s="460"/>
      <c r="D8" s="461"/>
      <c r="E8" s="461"/>
      <c r="F8" s="461"/>
      <c r="G8" s="462"/>
      <c r="H8" s="458"/>
      <c r="I8" s="458"/>
      <c r="J8" s="458"/>
      <c r="K8" s="454"/>
      <c r="L8" s="455"/>
    </row>
    <row r="9" spans="1:12" ht="15" customHeight="1">
      <c r="B9" s="460"/>
      <c r="C9" s="460"/>
      <c r="D9" s="461"/>
      <c r="E9" s="461"/>
      <c r="F9" s="461"/>
      <c r="G9" s="462"/>
      <c r="H9" s="458"/>
      <c r="I9" s="458"/>
      <c r="J9" s="458"/>
      <c r="K9" s="456"/>
      <c r="L9" s="457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NFA2X-T 2 x 70 + N 70 mm²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Mtr</v>
      </c>
      <c r="F14" s="138">
        <f t="shared" ca="1" si="2"/>
        <v>330</v>
      </c>
      <c r="G14" s="41">
        <f ca="1">IF(ISERROR(OFFSET('HARGA SATUAN'!$I$6,MATCH(C14,'HARGA SATUAN'!$C$7:$C$1492,0),0)),"",OFFSET('HARGA SATUAN'!$I$6,MATCH(C14,'HARGA SATUAN'!$C$7:$C$1492,0),0))</f>
        <v>53300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NFA2X 2 x 16 mm²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Mtr</v>
      </c>
      <c r="F15" s="138">
        <f t="shared" ca="1" si="2"/>
        <v>20</v>
      </c>
      <c r="G15" s="41">
        <f ca="1">IF(ISERROR(OFFSET('HARGA SATUAN'!$I$6,MATCH(C15,'HARGA SATUAN'!$C$7:$C$1492,0),0)),"",OFFSET('HARGA SATUAN'!$I$6,MATCH(C15,'HARGA SATUAN'!$C$7:$C$1492,0),0))</f>
        <v>6600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SUMIFS(RAB!$F$14:$F$85,RAB!$C$14:$C$85,C714)</f>
        <v>1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SUMIFS(RAB!$F$14:$F$85,RAB!$C$14:$C$85,C715)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SUMIFS(RAB!$F$14:$F$85,RAB!$C$14:$C$85,C716)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SUMIFS(RAB!$F$14:$F$85,RAB!$C$14:$C$85,C717)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SUMIFS(RAB!$F$14:$F$85,RAB!$C$14:$C$85,C718)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SUMIFS(RAB!$F$14:$F$85,RAB!$C$14:$C$85,C719)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SUMIFS(RAB!$F$14:$F$85,RAB!$C$14:$C$85,C720)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SUMIFS(RAB!$F$14:$F$85,RAB!$C$14:$C$85,C721)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SUMIFS(RAB!$F$14:$F$85,RAB!$C$14:$C$85,C722)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SUMIFS(RAB!$F$14:$F$85,RAB!$C$14:$C$85,C723)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SUMIFS(RAB!$F$14:$F$85,RAB!$C$14:$C$85,C724)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SUMIFS(RAB!$F$14:$F$85,RAB!$C$14:$C$85,C725)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SUMIFS(RAB!$F$14:$F$85,RAB!$C$14:$C$85,C726)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SUMIFS(RAB!$F$14:$F$85,RAB!$C$14:$C$85,C727)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SUMIFS(RAB!$F$14:$F$85,RAB!$C$14:$C$85,C728)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SUMIFS(RAB!$F$14:$F$85,RAB!$C$14:$C$85,C729)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SUMIFS(RAB!$F$14:$F$85,RAB!$C$14:$C$85,C730)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SUMIFS(RAB!$F$14:$F$85,RAB!$C$14:$C$85,C731)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SUMIFS(RAB!$F$14:$F$85,RAB!$C$14:$C$85,C732)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SUMIFS(RAB!$F$14:$F$85,RAB!$C$14:$C$85,C733)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SUMIFS(RAB!$F$14:$F$85,RAB!$C$14:$C$85,C734)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SUMIFS(RAB!$F$14:$F$85,RAB!$C$14:$C$85,C735)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SUMIFS(RAB!$F$14:$F$85,RAB!$C$14:$C$85,C736)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SUMIFS(RAB!$F$14:$F$85,RAB!$C$14:$C$85,C737)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SUMIFS(RAB!$F$14:$F$85,RAB!$C$14:$C$85,C738)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SUMIFS(RAB!$F$14:$F$85,RAB!$C$14:$C$85,C739)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SUMIFS(RAB!$F$14:$F$85,RAB!$C$14:$C$85,C740)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SUMIFS(RAB!$F$14:$F$85,RAB!$C$14:$C$85,C741)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SUMIFS(RAB!$F$14:$F$85,RAB!$C$14:$C$85,C742)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SUMIFS(RAB!$F$14:$F$85,RAB!$C$14:$C$85,C743)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SUMIFS(RAB!$F$14:$F$85,RAB!$C$14:$C$85,C744)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SUMIFS(RAB!$F$14:$F$85,RAB!$C$14:$C$85,C745)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SUMIFS(RAB!$F$14:$F$85,RAB!$C$14:$C$85,C746)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SUMIFS(RAB!$F$14:$F$85,RAB!$C$14:$C$85,C747)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SUMIFS(RAB!$F$14:$F$85,RAB!$C$14:$C$85,C748)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SUMIFS(RAB!$F$14:$F$85,RAB!$C$14:$C$85,C749)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SUMIFS(RAB!$F$14:$F$85,RAB!$C$14:$C$85,C750)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SUMIFS(RAB!$F$14:$F$85,RAB!$C$14:$C$85,C751)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SUMIFS(RAB!$F$14:$F$85,RAB!$C$14:$C$85,C752)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SUMIFS(RAB!$F$14:$F$85,RAB!$C$14:$C$85,C753)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SUMIFS(RAB!$F$14:$F$85,RAB!$C$14:$C$85,C754)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SUMIFS(RAB!$F$14:$F$85,RAB!$C$14:$C$85,C755)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SUMIFS(RAB!$F$14:$F$85,RAB!$C$14:$C$85,C756)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SUMIFS(RAB!$F$14:$F$85,RAB!$C$14:$C$85,C757)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SUMIFS(RAB!$F$14:$F$85,RAB!$C$14:$C$85,C758)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SUMIFS(RAB!$F$14:$F$85,RAB!$C$14:$C$85,C759)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SUMIFS(RAB!$F$14:$F$85,RAB!$C$14:$C$85,C760)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SUMIFS(RAB!$F$14:$F$85,RAB!$C$14:$C$85,C761)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SUMIFS(RAB!$F$14:$F$85,RAB!$C$14:$C$85,C762)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SUMIFS(RAB!$F$14:$F$85,RAB!$C$14:$C$85,C763)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SUMIFS(RAB!$F$14:$F$85,RAB!$C$14:$C$85,C764)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SUMIFS(RAB!$F$14:$F$85,RAB!$C$14:$C$85,C765)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SUMIFS(RAB!$F$14:$F$85,RAB!$C$14:$C$85,C766)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SUMIFS(RAB!$F$14:$F$85,RAB!$C$14:$C$85,C767)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SUMIFS(RAB!$F$14:$F$85,RAB!$C$14:$C$85,C768)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SUMIFS(RAB!$F$14:$F$85,RAB!$C$14:$C$85,C769)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SUMIFS(RAB!$F$14:$F$85,RAB!$C$14:$C$85,C770)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SUMIFS(RAB!$F$14:$F$85,RAB!$C$14:$C$85,C771)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SUMIFS(RAB!$F$14:$F$85,RAB!$C$14:$C$85,C772)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SUMIFS(RAB!$F$14:$F$85,RAB!$C$14:$C$85,C773)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SUMIFS(RAB!$F$14:$F$85,RAB!$C$14:$C$85,C774)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SUMIFS(RAB!$F$14:$F$85,RAB!$C$14:$C$85,C775)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SUMIFS(RAB!$F$14:$F$85,RAB!$C$14:$C$85,C776)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SUMIFS(RAB!$F$14:$F$85,RAB!$C$14:$C$85,C777)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SUMIFS(RAB!$F$14:$F$85,RAB!$C$14:$C$85,C778)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SUMIFS(RAB!$F$14:$F$85,RAB!$C$14:$C$85,C779)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SUMIFS(RAB!$F$14:$F$85,RAB!$C$14:$C$85,C780)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SUMIFS(RAB!$F$14:$F$85,RAB!$C$14:$C$85,C781)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SUMIFS(RAB!$F$14:$F$85,RAB!$C$14:$C$85,C782)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SUMIFS(RAB!$F$14:$F$85,RAB!$C$14:$C$85,C783)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SUMIFS(RAB!$F$14:$F$85,RAB!$C$14:$C$85,C784)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SUMIFS(RAB!$F$14:$F$85,RAB!$C$14:$C$85,C785)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SUMIFS(RAB!$F$14:$F$85,RAB!$C$14:$C$85,C786)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SUMIFS(RAB!$F$14:$F$85,RAB!$C$14:$C$85,C787)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SUMIFS(RAB!$F$14:$F$85,RAB!$C$14:$C$85,C788)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SUMIFS(RAB!$F$14:$F$85,RAB!$C$14:$C$85,C789)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SUMIFS(RAB!$F$14:$F$85,RAB!$C$14:$C$85,C790)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SUMIFS(RAB!$F$14:$F$85,RAB!$C$14:$C$85,C791)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SUMIFS(RAB!$F$14:$F$85,RAB!$C$14:$C$85,C792)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SUMIFS(RAB!$F$14:$F$85,RAB!$C$14:$C$85,C793)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SUMIFS(RAB!$F$14:$F$85,RAB!$C$14:$C$85,C794)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SUMIFS(RAB!$F$14:$F$85,RAB!$C$14:$C$85,C795)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SUMIFS(RAB!$F$14:$F$85,RAB!$C$14:$C$85,C796)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SUMIFS(RAB!$F$14:$F$85,RAB!$C$14:$C$85,C797)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SUMIFS(RAB!$F$14:$F$85,RAB!$C$14:$C$85,C798)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SUMIFS(RAB!$F$14:$F$85,RAB!$C$14:$C$85,C799)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SUMIFS(RAB!$F$14:$F$85,RAB!$C$14:$C$85,C800)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SUMIFS(RAB!$F$14:$F$85,RAB!$C$14:$C$85,C801)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SUMIFS(RAB!$F$14:$F$85,RAB!$C$14:$C$85,C802)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SUMIFS(RAB!$F$14:$F$85,RAB!$C$14:$C$85,C803)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SUMIFS(RAB!$F$14:$F$85,RAB!$C$14:$C$85,C804)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SUMIFS(RAB!$F$14:$F$85,RAB!$C$14:$C$85,C805)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SUMIFS(RAB!$F$14:$F$85,RAB!$C$14:$C$85,C806)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SUMIFS(RAB!$F$14:$F$85,RAB!$C$14:$C$85,C807)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SUMIFS(RAB!$F$14:$F$85,RAB!$C$14:$C$85,C808)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SUMIFS(RAB!$F$14:$F$85,RAB!$C$14:$C$85,C809)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SUMIFS(RAB!$F$14:$F$85,RAB!$C$14:$C$85,C810)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SUMIFS(RAB!$F$14:$F$85,RAB!$C$14:$C$85,C811)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SUMIFS(RAB!$F$14:$F$85,RAB!$C$14:$C$85,C812)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SUMIFS(RAB!$F$14:$F$85,RAB!$C$14:$C$85,C813)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SUMIFS(RAB!$F$14:$F$85,RAB!$C$14:$C$85,C814)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SUMIFS(RAB!$F$14:$F$85,RAB!$C$14:$C$85,C815)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SUMIFS(RAB!$F$14:$F$85,RAB!$C$14:$C$85,C816)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SUMIFS(RAB!$F$14:$F$85,RAB!$C$14:$C$85,C817)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SUMIFS(RAB!$F$14:$F$85,RAB!$C$14:$C$85,C818)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SUMIFS(RAB!$F$14:$F$85,RAB!$C$14:$C$85,C819)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SUMIFS(RAB!$F$14:$F$85,RAB!$C$14:$C$85,C820)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SUMIFS(RAB!$F$14:$F$85,RAB!$C$14:$C$85,C821)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SUMIFS(RAB!$F$14:$F$85,RAB!$C$14:$C$85,C822)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SUMIFS(RAB!$F$14:$F$85,RAB!$C$14:$C$85,C823)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SUMIFS(RAB!$F$14:$F$85,RAB!$C$14:$C$85,C824)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SUMIFS(RAB!$F$14:$F$85,RAB!$C$14:$C$85,C825)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SUMIFS(RAB!$F$14:$F$85,RAB!$C$14:$C$85,C826)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SUMIFS(RAB!$F$14:$F$85,RAB!$C$14:$C$85,C827)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SUMIFS(RAB!$F$14:$F$85,RAB!$C$14:$C$85,C828)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SUMIFS(RAB!$F$14:$F$85,RAB!$C$14:$C$85,C829)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SUMIFS(RAB!$F$14:$F$85,RAB!$C$14:$C$85,C830)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SUMIFS(RAB!$F$14:$F$85,RAB!$C$14:$C$85,C831)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SUMIFS(RAB!$F$14:$F$85,RAB!$C$14:$C$85,C832)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SUMIFS(RAB!$F$14:$F$85,RAB!$C$14:$C$85,C833)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SUMIFS(RAB!$F$14:$F$85,RAB!$C$14:$C$85,C834)</f>
        <v>330</v>
      </c>
      <c r="E834" s="26">
        <f t="shared" ca="1" si="34"/>
        <v>1</v>
      </c>
      <c r="F834" s="26">
        <f ca="1">IF(D834=0,0,SUM($E$713:E834))</f>
        <v>3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SUMIFS(RAB!$F$14:$F$85,RAB!$C$14:$C$85,C835)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SUMIFS(RAB!$F$14:$F$85,RAB!$C$14:$C$85,C836)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SUMIFS(RAB!$F$14:$F$85,RAB!$C$14:$C$85,C837)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SUMIFS(RAB!$F$14:$F$85,RAB!$C$14:$C$85,C838)</f>
        <v>20</v>
      </c>
      <c r="E838" s="26">
        <f t="shared" ca="1" si="34"/>
        <v>1</v>
      </c>
      <c r="F838" s="26">
        <f ca="1">IF(D838=0,0,SUM($E$713:E838))</f>
        <v>4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SUMIFS(RAB!$F$14:$F$85,RAB!$C$14:$C$85,C839)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SUMIFS(RAB!$F$14:$F$85,RAB!$C$14:$C$85,C840)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SUMIFS(RAB!$F$14:$F$85,RAB!$C$14:$C$85,C841)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SUMIFS(RAB!$F$14:$F$85,RAB!$C$14:$C$85,C842)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SUMIFS(RAB!$F$14:$F$85,RAB!$C$14:$C$85,C843)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SUMIFS(RAB!$F$14:$F$85,RAB!$C$14:$C$85,C844)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SUMIFS(RAB!$F$14:$F$85,RAB!$C$14:$C$85,C845)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SUMIFS(RAB!$F$14:$F$85,RAB!$C$14:$C$85,C846)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SUMIFS(RAB!$F$14:$F$85,RAB!$C$14:$C$85,C847)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SUMIFS(RAB!$F$14:$F$85,RAB!$C$14:$C$85,C848)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SUMIFS(RAB!$F$14:$F$85,RAB!$C$14:$C$85,C849)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SUMIFS(RAB!$F$14:$F$85,RAB!$C$14:$C$85,C850)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SUMIFS(RAB!$F$14:$F$85,RAB!$C$14:$C$85,C851)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SUMIFS(RAB!$F$14:$F$85,RAB!$C$14:$C$85,C852)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SUMIFS(RAB!$F$14:$F$85,RAB!$C$14:$C$85,C853)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SUMIFS(RAB!$F$14:$F$85,RAB!$C$14:$C$85,C854)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SUMIFS(RAB!$F$14:$F$85,RAB!$C$14:$C$85,C855)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SUMIFS(RAB!$F$14:$F$85,RAB!$C$14:$C$85,C856)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SUMIFS(RAB!$F$14:$F$85,RAB!$C$14:$C$85,C857)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SUMIFS(RAB!$F$14:$F$85,RAB!$C$14:$C$85,C858)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SUMIFS(RAB!$F$14:$F$85,RAB!$C$14:$C$85,C859)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SUMIFS(RAB!$F$14:$F$85,RAB!$C$14:$C$85,C860)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SUMIFS(RAB!$F$14:$F$85,RAB!$C$14:$C$85,C861)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SUMIFS(RAB!$F$14:$F$85,RAB!$C$14:$C$85,C862)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SUMIFS(RAB!$F$14:$F$85,RAB!$C$14:$C$85,C863)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SUMIFS(RAB!$F$14:$F$85,RAB!$C$14:$C$85,C864)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SUMIFS(RAB!$F$14:$F$85,RAB!$C$14:$C$85,C865)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SUMIFS(RAB!$F$14:$F$85,RAB!$C$14:$C$85,C866)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SUMIFS(RAB!$F$14:$F$85,RAB!$C$14:$C$85,C867)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SUMIFS(RAB!$F$14:$F$85,RAB!$C$14:$C$85,C868)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SUMIFS(RAB!$F$14:$F$85,RAB!$C$14:$C$85,C869)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SUMIFS(RAB!$F$14:$F$85,RAB!$C$14:$C$85,C870)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SUMIFS(RAB!$F$14:$F$85,RAB!$C$14:$C$85,C871)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SUMIFS(RAB!$F$14:$F$85,RAB!$C$14:$C$85,C872)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SUMIFS(RAB!$F$14:$F$85,RAB!$C$14:$C$85,C873)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SUMIFS(RAB!$F$14:$F$85,RAB!$C$14:$C$85,C874)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SUMIFS(RAB!$F$14:$F$85,RAB!$C$14:$C$85,C875)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SUMIFS(RAB!$F$14:$F$85,RAB!$C$14:$C$85,C876)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SUMIFS(RAB!$F$14:$F$85,RAB!$C$14:$C$85,C877)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SUMIFS(RAB!$F$14:$F$85,RAB!$C$14:$C$85,C878)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SUMIFS(RAB!$F$14:$F$85,RAB!$C$14:$C$85,C879)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SUMIFS(RAB!$F$14:$F$85,RAB!$C$14:$C$85,C880)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SUMIFS(RAB!$F$14:$F$85,RAB!$C$14:$C$85,C881)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SUMIFS(RAB!$F$14:$F$85,RAB!$C$14:$C$85,C882)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SUMIFS(RAB!$F$14:$F$85,RAB!$C$14:$C$85,C883)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SUMIFS(RAB!$F$14:$F$85,RAB!$C$14:$C$85,C884)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SUMIFS(RAB!$F$14:$F$85,RAB!$C$14:$C$85,C885)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SUMIFS(RAB!$F$14:$F$85,RAB!$C$14:$C$85,C886)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SUMIFS(RAB!$F$14:$F$85,RAB!$C$14:$C$85,C887)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SUMIFS(RAB!$F$14:$F$85,RAB!$C$14:$C$85,C888)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SUMIFS(RAB!$F$14:$F$85,RAB!$C$14:$C$85,C889)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SUMIFS(RAB!$F$14:$F$85,RAB!$C$14:$C$85,C890)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SUMIFS(RAB!$F$14:$F$85,RAB!$C$14:$C$85,C891)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SUMIFS(RAB!$F$14:$F$85,RAB!$C$14:$C$85,C892)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SUMIFS(RAB!$F$14:$F$85,RAB!$C$14:$C$85,C893)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SUMIFS(RAB!$F$14:$F$85,RAB!$C$14:$C$85,C894)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SUMIFS(RAB!$F$14:$F$85,RAB!$C$14:$C$85,C895)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SUMIFS(RAB!$F$14:$F$85,RAB!$C$14:$C$85,C896)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SUMIFS(RAB!$F$14:$F$85,RAB!$C$14:$C$85,C897)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SUMIFS(RAB!$F$14:$F$85,RAB!$C$14:$C$85,C898)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SUMIFS(RAB!$F$14:$F$85,RAB!$C$14:$C$85,C899)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SUMIFS(RAB!$F$14:$F$85,RAB!$C$14:$C$85,C900)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SUMIFS(RAB!$F$14:$F$85,RAB!$C$14:$C$85,C901)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SUMIFS(RAB!$F$14:$F$85,RAB!$C$14:$C$85,C902)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SUMIFS(RAB!$F$14:$F$85,RAB!$C$14:$C$85,C903)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SUMIFS(RAB!$F$14:$F$85,RAB!$C$14:$C$85,C904)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SUMIFS(RAB!$F$14:$F$85,RAB!$C$14:$C$85,C905)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SUMIFS(RAB!$F$14:$F$85,RAB!$C$14:$C$85,C906)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SUMIFS(RAB!$F$14:$F$85,RAB!$C$14:$C$85,C907)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SUMIFS(RAB!$F$14:$F$85,RAB!$C$14:$C$85,C908)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SUMIFS(RAB!$F$14:$F$85,RAB!$C$14:$C$85,C909)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SUMIFS(RAB!$F$14:$F$85,RAB!$C$14:$C$85,C910)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SUMIFS(RAB!$F$14:$F$85,RAB!$C$14:$C$85,C911)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SUMIFS(RAB!$F$14:$F$85,RAB!$C$14:$C$85,C912)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SUMIFS(RAB!$F$14:$F$85,RAB!$C$14:$C$85,C913)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SUMIFS(RAB!$F$14:$F$85,RAB!$C$14:$C$85,C914)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SUMIFS(RAB!$F$14:$F$85,RAB!$C$14:$C$85,C915)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SUMIFS(RAB!$F$14:$F$85,RAB!$C$14:$C$85,C916)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SUMIFS(RAB!$F$14:$F$85,RAB!$C$14:$C$85,C917)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SUMIFS(RAB!$F$14:$F$85,RAB!$C$14:$C$85,C918)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SUMIFS(RAB!$F$14:$F$85,RAB!$C$14:$C$85,C919)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SUMIFS(RAB!$F$14:$F$85,RAB!$C$14:$C$85,C920)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SUMIFS(RAB!$F$14:$F$85,RAB!$C$14:$C$85,C921)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SUMIFS(RAB!$F$14:$F$85,RAB!$C$14:$C$85,C922)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SUMIFS(RAB!$F$14:$F$85,RAB!$C$14:$C$85,C923)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SUMIFS(RAB!$F$14:$F$85,RAB!$C$14:$C$85,C924)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SUMIFS(RAB!$F$14:$F$85,RAB!$C$14:$C$85,C925)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SUMIFS(RAB!$F$14:$F$85,RAB!$C$14:$C$85,C926)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SUMIFS(RAB!$F$14:$F$85,RAB!$C$14:$C$85,C927)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SUMIFS(RAB!$F$14:$F$85,RAB!$C$14:$C$85,C928)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SUMIFS(RAB!$F$14:$F$85,RAB!$C$14:$C$85,C929)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SUMIFS(RAB!$F$14:$F$85,RAB!$C$14:$C$85,C930)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SUMIFS(RAB!$F$14:$F$85,RAB!$C$14:$C$85,C931)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SUMIFS(RAB!$F$14:$F$85,RAB!$C$14:$C$85,C932)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SUMIFS(RAB!$F$14:$F$85,RAB!$C$14:$C$85,C933)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SUMIFS(RAB!$F$14:$F$85,RAB!$C$14:$C$85,C934)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SUMIFS(RAB!$F$14:$F$85,RAB!$C$14:$C$85,C935)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SUMIFS(RAB!$F$14:$F$85,RAB!$C$14:$C$85,C936)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SUMIFS(RAB!$F$14:$F$85,RAB!$C$14:$C$85,C937)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SUMIFS(RAB!$F$14:$F$85,RAB!$C$14:$C$85,C938)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SUMIFS(RAB!$F$14:$F$85,RAB!$C$14:$C$85,C939)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SUMIFS(RAB!$F$14:$F$85,RAB!$C$14:$C$85,C940)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SUMIFS(RAB!$F$14:$F$85,RAB!$C$14:$C$85,C941)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SUMIFS(RAB!$F$14:$F$85,RAB!$C$14:$C$85,C942)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SUMIFS(RAB!$F$14:$F$85,RAB!$C$14:$C$85,C943)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SUMIFS(RAB!$F$14:$F$85,RAB!$C$14:$C$85,C944)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SUMIFS(RAB!$F$14:$F$85,RAB!$C$14:$C$85,C945)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SUMIFS(RAB!$F$14:$F$85,RAB!$C$14:$C$85,C946)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SUMIFS(RAB!$F$14:$F$85,RAB!$C$14:$C$85,C947)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SUMIFS(RAB!$F$14:$F$85,RAB!$C$14:$C$85,C948)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SUMIFS(RAB!$F$14:$F$85,RAB!$C$14:$C$85,C949)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SUMIFS(RAB!$F$14:$F$85,RAB!$C$14:$C$85,C950)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SUMIFS(RAB!$F$14:$F$85,RAB!$C$14:$C$85,C951)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SUMIFS(RAB!$F$14:$F$85,RAB!$C$14:$C$85,C952)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SUMIFS(RAB!$F$14:$F$85,RAB!$C$14:$C$85,C953)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SUMIFS(RAB!$F$14:$F$85,RAB!$C$14:$C$85,C954)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SUMIFS(RAB!$F$14:$F$85,RAB!$C$14:$C$85,C955)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SUMIFS(RAB!$F$14:$F$85,RAB!$C$14:$C$85,C956)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SUMIFS(RAB!$F$14:$F$85,RAB!$C$14:$C$85,C957)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SUMIFS(RAB!$F$14:$F$85,RAB!$C$14:$C$85,C958)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SUMIFS(RAB!$F$14:$F$85,RAB!$C$14:$C$85,C959)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SUMIFS(RAB!$F$14:$F$85,RAB!$C$14:$C$85,C960)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SUMIFS(RAB!$F$14:$F$85,RAB!$C$14:$C$85,C961)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SUMIFS(RAB!$F$14:$F$85,RAB!$C$14:$C$85,C962)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SUMIFS(RAB!$F$14:$F$85,RAB!$C$14:$C$85,C963)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SUMIFS(RAB!$F$14:$F$85,RAB!$C$14:$C$85,C964)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SUMIFS(RAB!$F$14:$F$85,RAB!$C$14:$C$85,C965)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SUMIFS(RAB!$F$14:$F$85,RAB!$C$14:$C$85,C966)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SUMIFS(RAB!$F$14:$F$85,RAB!$C$14:$C$85,C967)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SUMIFS(RAB!$F$14:$F$85,RAB!$C$14:$C$85,C968)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SUMIFS(RAB!$F$14:$F$85,RAB!$C$14:$C$85,C969)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SUMIFS(RAB!$F$14:$F$85,RAB!$C$14:$C$85,C970)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SUMIFS(RAB!$F$14:$F$85,RAB!$C$14:$C$85,C971)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SUMIFS(RAB!$F$14:$F$85,RAB!$C$14:$C$85,C972)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SUMIFS(RAB!$F$14:$F$85,RAB!$C$14:$C$85,C973)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SUMIFS(RAB!$F$14:$F$85,RAB!$C$14:$C$85,C974)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SUMIFS(RAB!$F$14:$F$85,RAB!$C$14:$C$85,C975)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SUMIFS(RAB!$F$14:$F$85,RAB!$C$14:$C$85,C976)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SUMIFS(RAB!$F$14:$F$85,RAB!$C$14:$C$85,C977)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SUMIFS(RAB!$F$14:$F$85,RAB!$C$14:$C$85,C978)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SUMIFS(RAB!$F$14:$F$85,RAB!$C$14:$C$85,C979)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SUMIFS(RAB!$F$14:$F$85,RAB!$C$14:$C$85,C980)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SUMIFS(RAB!$F$14:$F$85,RAB!$C$14:$C$85,C981)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SUMIFS(RAB!$F$14:$F$85,RAB!$C$14:$C$85,C982)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SUMIFS(RAB!$F$14:$F$85,RAB!$C$14:$C$85,C983)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SUMIFS(RAB!$F$14:$F$85,RAB!$C$14:$C$85,C984)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SUMIFS(RAB!$F$14:$F$85,RAB!$C$14:$C$85,C985)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SUMIFS(RAB!$F$14:$F$85,RAB!$C$14:$C$85,C986)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SUMIFS(RAB!$F$14:$F$85,RAB!$C$14:$C$85,C987)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SUMIFS(RAB!$F$14:$F$85,RAB!$C$14:$C$85,C988)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SUMIFS(RAB!$F$14:$F$85,RAB!$C$14:$C$85,C989)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SUMIFS(RAB!$F$14:$F$85,RAB!$C$14:$C$85,C990)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SUMIFS(RAB!$F$14:$F$85,RAB!$C$14:$C$85,C991)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SUMIFS(RAB!$F$14:$F$85,RAB!$C$14:$C$85,C992)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SUMIFS(RAB!$F$14:$F$85,RAB!$C$14:$C$85,C993)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SUMIFS(RAB!$F$14:$F$85,RAB!$C$14:$C$85,C994)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SUMIFS(RAB!$F$14:$F$85,RAB!$C$14:$C$85,C995)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SUMIFS(RAB!$F$14:$F$85,RAB!$C$14:$C$85,C996)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SUMIFS(RAB!$F$14:$F$85,RAB!$C$14:$C$85,C997)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SUMIFS(RAB!$F$14:$F$85,RAB!$C$14:$C$85,C998)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SUMIFS(RAB!$F$14:$F$85,RAB!$C$14:$C$85,C999)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SUMIFS(RAB!$F$14:$F$85,RAB!$C$14:$C$85,C1000)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SUMIFS(RAB!$F$14:$F$85,RAB!$C$14:$C$85,C1001)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SUMIFS(RAB!$F$14:$F$85,RAB!$C$14:$C$85,C1002)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SUMIFS(RAB!$F$14:$F$85,RAB!$C$14:$C$85,C1003)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SUMIFS(RAB!$F$14:$F$85,RAB!$C$14:$C$85,C1004)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SUMIFS(RAB!$F$14:$F$85,RAB!$C$14:$C$85,C1005)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SUMIFS(RAB!$F$14:$F$85,RAB!$C$14:$C$85,C1006)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SUMIFS(RAB!$F$14:$F$85,RAB!$C$14:$C$85,C1007)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SUMIFS(RAB!$F$14:$F$85,RAB!$C$14:$C$85,C1008)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SUMIFS(RAB!$F$14:$F$85,RAB!$C$14:$C$85,C1009)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SUMIFS(RAB!$F$14:$F$85,RAB!$C$14:$C$85,C1010)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SUMIFS(RAB!$F$14:$F$85,RAB!$C$14:$C$85,C1011)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SUMIFS(RAB!$F$14:$F$85,RAB!$C$14:$C$85,C1012)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SUMIFS(RAB!$F$14:$F$85,RAB!$C$14:$C$85,C1013)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SUMIFS(RAB!$F$14:$F$85,RAB!$C$14:$C$85,C1014)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SUMIFS(RAB!$F$14:$F$85,RAB!$C$14:$C$85,C1015)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SUMIFS(RAB!$F$14:$F$85,RAB!$C$14:$C$85,C1016)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SUMIFS(RAB!$F$14:$F$85,RAB!$C$14:$C$85,C1017)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SUMIFS(RAB!$F$14:$F$85,RAB!$C$14:$C$85,C1018)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SUMIFS(RAB!$F$14:$F$85,RAB!$C$14:$C$85,C1019)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SUMIFS(RAB!$F$14:$F$85,RAB!$C$14:$C$85,C1020)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SUMIFS(RAB!$F$14:$F$85,RAB!$C$14:$C$85,C1021)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SUMIFS(RAB!$F$14:$F$85,RAB!$C$14:$C$85,C1022)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SUMIFS(RAB!$F$14:$F$85,RAB!$C$14:$C$85,C1023)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SUMIFS(RAB!$F$14:$F$85,RAB!$C$14:$C$85,C1024)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SUMIFS(RAB!$F$14:$F$85,RAB!$C$14:$C$85,C1025)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SUMIFS(RAB!$F$14:$F$85,RAB!$C$14:$C$85,C1026)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SUMIFS(RAB!$F$14:$F$85,RAB!$C$14:$C$85,C1027)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SUMIFS(RAB!$F$14:$F$85,RAB!$C$14:$C$85,C1028)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SUMIFS(RAB!$F$14:$F$85,RAB!$C$14:$C$85,C1029)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SUMIFS(RAB!$F$14:$F$85,RAB!$C$14:$C$85,C1030)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SUMIFS(RAB!$F$14:$F$85,RAB!$C$14:$C$85,C1031)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SUMIFS(RAB!$F$14:$F$85,RAB!$C$14:$C$85,C1032)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SUMIFS(RAB!$F$14:$F$85,RAB!$C$14:$C$85,C1033)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SUMIFS(RAB!$F$14:$F$85,RAB!$C$14:$C$85,C1034)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SUMIFS(RAB!$F$14:$F$85,RAB!$C$14:$C$85,C1035)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SUMIFS(RAB!$F$14:$F$85,RAB!$C$14:$C$85,C1036)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SUMIFS(RAB!$F$14:$F$85,RAB!$C$14:$C$85,C1037)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SUMIFS(RAB!$F$14:$F$85,RAB!$C$14:$C$85,C1038)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SUMIFS(RAB!$F$14:$F$85,RAB!$C$14:$C$85,C1039)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SUMIFS(RAB!$F$14:$F$85,RAB!$C$14:$C$85,C1040)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SUMIFS(RAB!$F$14:$F$85,RAB!$C$14:$C$85,C1041)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SUMIFS(RAB!$F$14:$F$85,RAB!$C$14:$C$85,C1042)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SUMIFS(RAB!$F$14:$F$85,RAB!$C$14:$C$85,C1043)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SUMIFS(RAB!$F$14:$F$85,RAB!$C$14:$C$85,C1044)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SUMIFS(RAB!$F$14:$F$85,RAB!$C$14:$C$85,C1045)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SUMIFS(RAB!$F$14:$F$85,RAB!$C$14:$C$85,C1046)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SUMIFS(RAB!$F$14:$F$85,RAB!$C$14:$C$85,C1047)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SUMIFS(RAB!$F$14:$F$85,RAB!$C$14:$C$85,C1048)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SUMIFS(RAB!$F$14:$F$85,RAB!$C$14:$C$85,C1049)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SUMIFS(RAB!$F$14:$F$85,RAB!$C$14:$C$85,C1050)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SUMIFS(RAB!$F$14:$F$85,RAB!$C$14:$C$85,C1051)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SUMIFS(RAB!$F$14:$F$85,RAB!$C$14:$C$85,C1052)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SUMIFS(RAB!$F$14:$F$85,RAB!$C$14:$C$85,C1053)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SUMIFS(RAB!$F$14:$F$85,RAB!$C$14:$C$85,C1054)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SUMIFS(RAB!$F$14:$F$85,RAB!$C$14:$C$85,C1055)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SUMIFS(RAB!$F$14:$F$85,RAB!$C$14:$C$85,C1056)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SUMIFS(RAB!$F$14:$F$85,RAB!$C$14:$C$85,C1057)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SUMIFS(RAB!$F$14:$F$85,RAB!$C$14:$C$85,C1058)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SUMIFS(RAB!$F$14:$F$85,RAB!$C$14:$C$85,C1059)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SUMIFS(RAB!$F$14:$F$85,RAB!$C$14:$C$85,C1060)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SUMIFS(RAB!$F$14:$F$85,RAB!$C$14:$C$85,C1061)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SUMIFS(RAB!$F$14:$F$85,RAB!$C$14:$C$85,C1062)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SUMIFS(RAB!$F$14:$F$85,RAB!$C$14:$C$85,C1063)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SUMIFS(RAB!$F$14:$F$85,RAB!$C$14:$C$85,C1064)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SUMIFS(RAB!$F$14:$F$85,RAB!$C$14:$C$85,C1065)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SUMIFS(RAB!$F$14:$F$85,RAB!$C$14:$C$85,C1066)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SUMIFS(RAB!$F$14:$F$85,RAB!$C$14:$C$85,C1067)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SUMIFS(RAB!$F$14:$F$85,RAB!$C$14:$C$85,C1068)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SUMIFS(RAB!$F$14:$F$85,RAB!$C$14:$C$85,C1069)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SUMIFS(RAB!$F$14:$F$85,RAB!$C$14:$C$85,C1070)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SUMIFS(RAB!$F$14:$F$85,RAB!$C$14:$C$85,C1071)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SUMIFS(RAB!$F$14:$F$85,RAB!$C$14:$C$85,C1072)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SUMIFS(RAB!$F$14:$F$85,RAB!$C$14:$C$85,C1073)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SUMIFS(RAB!$F$14:$F$85,RAB!$C$14:$C$85,C1074)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SUMIFS(RAB!$F$14:$F$85,RAB!$C$14:$C$85,C1075)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SUMIFS(RAB!$F$14:$F$85,RAB!$C$14:$C$85,C1076)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SUMIFS(RAB!$F$14:$F$85,RAB!$C$14:$C$85,C1077)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SUMIFS(RAB!$F$14:$F$85,RAB!$C$14:$C$85,C1078)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SUMIFS(RAB!$F$14:$F$85,RAB!$C$14:$C$85,C1079)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SUMIFS(RAB!$F$14:$F$85,RAB!$C$14:$C$85,C1080)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SUMIFS(RAB!$F$14:$F$85,RAB!$C$14:$C$85,C1081)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SUMIFS(RAB!$F$14:$F$85,RAB!$C$14:$C$85,C1082)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SUMIFS(RAB!$F$14:$F$85,RAB!$C$14:$C$85,C1083)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SUMIFS(RAB!$F$14:$F$85,RAB!$C$14:$C$85,C1084)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SUMIFS(RAB!$F$14:$F$85,RAB!$C$14:$C$85,C1085)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SUMIFS(RAB!$F$14:$F$85,RAB!$C$14:$C$85,C1086)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SUMIFS(RAB!$F$14:$F$85,RAB!$C$14:$C$85,C1087)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SUMIFS(RAB!$F$14:$F$85,RAB!$C$14:$C$85,C1088)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SUMIFS(RAB!$F$14:$F$85,RAB!$C$14:$C$85,C1089)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SUMIFS(RAB!$F$14:$F$85,RAB!$C$14:$C$85,C1090)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SUMIFS(RAB!$F$14:$F$85,RAB!$C$14:$C$85,C1091)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SUMIFS(RAB!$F$14:$F$85,RAB!$C$14:$C$85,C1092)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SUMIFS(RAB!$F$14:$F$85,RAB!$C$14:$C$85,C1093)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SUMIFS(RAB!$F$14:$F$85,RAB!$C$14:$C$85,C1094)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SUMIFS(RAB!$F$14:$F$85,RAB!$C$14:$C$85,C1095)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SUMIFS(RAB!$F$14:$F$85,RAB!$C$14:$C$85,C1096)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SUMIFS(RAB!$F$14:$F$85,RAB!$C$14:$C$85,C1097)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SUMIFS(RAB!$F$14:$F$85,RAB!$C$14:$C$85,C1098)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SUMIFS(RAB!$F$14:$F$85,RAB!$C$14:$C$85,C1099)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SUMIFS(RAB!$F$14:$F$85,RAB!$C$14:$C$85,C1100)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SUMIFS(RAB!$F$14:$F$85,RAB!$C$14:$C$85,C1101)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SUMIFS(RAB!$F$14:$F$85,RAB!$C$14:$C$85,C1102)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SUMIFS(RAB!$F$14:$F$85,RAB!$C$14:$C$85,C1103)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SUMIFS(RAB!$F$14:$F$85,RAB!$C$14:$C$85,C1104)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SUMIFS(RAB!$F$14:$F$85,RAB!$C$14:$C$85,C1105)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SUMIFS(RAB!$F$14:$F$85,RAB!$C$14:$C$85,C1106)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SUMIFS(RAB!$F$14:$F$85,RAB!$C$14:$C$85,C1107)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SUMIFS(RAB!$F$14:$F$85,RAB!$C$14:$C$85,C1108)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SUMIFS(RAB!$F$14:$F$85,RAB!$C$14:$C$85,C1109)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SUMIFS(RAB!$F$14:$F$85,RAB!$C$14:$C$85,C1110)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SUMIFS(RAB!$F$14:$F$85,RAB!$C$14:$C$85,C1111)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SUMIFS(RAB!$F$14:$F$85,RAB!$C$14:$C$85,C1112)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SUMIFS(RAB!$F$14:$F$85,RAB!$C$14:$C$85,C1113)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SUMIFS(RAB!$F$14:$F$85,RAB!$C$14:$C$85,C1114)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SUMIFS(RAB!$F$14:$F$85,RAB!$C$14:$C$85,C1115)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SUMIFS(RAB!$F$14:$F$85,RAB!$C$14:$C$85,C1116)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SUMIFS(RAB!$F$14:$F$85,RAB!$C$14:$C$85,C1117)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SUMIFS(RAB!$F$14:$F$85,RAB!$C$14:$C$85,C1118)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SUMIFS(RAB!$F$14:$F$85,RAB!$C$14:$C$85,C1119)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SUMIFS(RAB!$F$14:$F$85,RAB!$C$14:$C$85,C1120)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SUMIFS(RAB!$F$14:$F$85,RAB!$C$14:$C$85,C1121)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SUMIFS(RAB!$F$14:$F$85,RAB!$C$14:$C$85,C1122)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SUMIFS(RAB!$F$14:$F$85,RAB!$C$14:$C$85,C1123)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SUMIFS(RAB!$F$14:$F$85,RAB!$C$14:$C$85,C1124)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SUMIFS(RAB!$F$14:$F$85,RAB!$C$14:$C$85,C1125)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SUMIFS(RAB!$F$14:$F$85,RAB!$C$14:$C$85,C1126)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SUMIFS(RAB!$F$14:$F$85,RAB!$C$14:$C$85,C1127)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SUMIFS(RAB!$F$14:$F$85,RAB!$C$14:$C$85,C1128)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SUMIFS(RAB!$F$14:$F$85,RAB!$C$14:$C$85,C1129)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SUMIFS(RAB!$F$14:$F$85,RAB!$C$14:$C$85,C1130)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SUMIFS(RAB!$F$14:$F$85,RAB!$C$14:$C$85,C1131)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SUMIFS(RAB!$F$14:$F$85,RAB!$C$14:$C$85,C1132)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SUMIFS(RAB!$F$14:$F$85,RAB!$C$14:$C$85,C1133)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SUMIFS(RAB!$F$14:$F$85,RAB!$C$14:$C$85,C1134)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SUMIFS(RAB!$F$14:$F$85,RAB!$C$14:$C$85,C1135)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SUMIFS(RAB!$F$14:$F$85,RAB!$C$14:$C$85,C1136)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SUMIFS(RAB!$F$14:$F$85,RAB!$C$14:$C$85,C1137)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SUMIFS(RAB!$F$14:$F$85,RAB!$C$14:$C$85,C1138)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SUMIFS(RAB!$F$14:$F$85,RAB!$C$14:$C$85,C1139)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SUMIFS(RAB!$F$14:$F$85,RAB!$C$14:$C$85,C1140)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SUMIFS(RAB!$F$14:$F$85,RAB!$C$14:$C$85,C1141)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SUMIFS(RAB!$F$14:$F$85,RAB!$C$14:$C$85,C1142)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SUMIFS(RAB!$F$14:$F$85,RAB!$C$14:$C$85,C1143)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SUMIFS(RAB!$F$14:$F$85,RAB!$C$14:$C$85,C1144)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SUMIFS(RAB!$F$14:$F$85,RAB!$C$14:$C$85,C1145)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SUMIFS(RAB!$F$14:$F$85,RAB!$C$14:$C$85,C1146)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SUMIFS(RAB!$F$14:$F$85,RAB!$C$14:$C$85,C1147)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SUMIFS(RAB!$F$14:$F$85,RAB!$C$14:$C$85,C1148)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SUMIFS(RAB!$F$14:$F$85,RAB!$C$14:$C$85,C1149)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SUMIFS(RAB!$F$14:$F$85,RAB!$C$14:$C$85,C1150)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SUMIFS(RAB!$F$14:$F$85,RAB!$C$14:$C$85,C1151)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SUMIFS(RAB!$F$14:$F$85,RAB!$C$14:$C$85,C1152)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SUMIFS(RAB!$F$14:$F$85,RAB!$C$14:$C$85,C1153)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SUMIFS(RAB!$F$14:$F$85,RAB!$C$14:$C$85,C1154)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SUMIFS(RAB!$F$14:$F$85,RAB!$C$14:$C$85,C1155)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SUMIFS(RAB!$F$14:$F$85,RAB!$C$14:$C$85,C1156)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SUMIFS(RAB!$F$14:$F$85,RAB!$C$14:$C$85,C1157)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SUMIFS(RAB!$F$14:$F$85,RAB!$C$14:$C$85,C1158)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SUMIFS(RAB!$F$14:$F$85,RAB!$C$14:$C$85,C1159)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SUMIFS(RAB!$F$14:$F$85,RAB!$C$14:$C$85,C1160)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SUMIFS(RAB!$F$14:$F$85,RAB!$C$14:$C$85,C1161)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SUMIFS(RAB!$F$14:$F$85,RAB!$C$14:$C$85,C1162)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SUMIFS(RAB!$F$14:$F$85,RAB!$C$14:$C$85,C1163)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SUMIFS(RAB!$F$14:$F$85,RAB!$C$14:$C$85,C1164)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SUMIFS(RAB!$F$14:$F$85,RAB!$C$14:$C$85,C1165)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SUMIFS(RAB!$F$14:$F$85,RAB!$C$14:$C$85,C1166)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SUMIFS(RAB!$F$14:$F$85,RAB!$C$14:$C$85,C1167)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SUMIFS(RAB!$F$14:$F$85,RAB!$C$14:$C$85,C1168)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SUMIFS(RAB!$F$14:$F$85,RAB!$C$14:$C$85,C1169)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SUMIFS(RAB!$F$14:$F$85,RAB!$C$14:$C$85,C1170)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SUMIFS(RAB!$F$14:$F$85,RAB!$C$14:$C$85,C1171)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SUMIFS(RAB!$F$14:$F$85,RAB!$C$14:$C$85,C1172)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SUMIFS(RAB!$F$14:$F$85,RAB!$C$14:$C$85,C1173)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SUMIFS(RAB!$F$14:$F$85,RAB!$C$14:$C$85,C1174)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SUMIFS(RAB!$F$14:$F$85,RAB!$C$14:$C$85,C1175)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SUMIFS(RAB!$F$14:$F$85,RAB!$C$14:$C$85,C1176)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SUMIFS(RAB!$F$14:$F$85,RAB!$C$14:$C$85,C1177)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SUMIFS(RAB!$F$14:$F$85,RAB!$C$14:$C$85,C1178)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SUMIFS(RAB!$F$14:$F$85,RAB!$C$14:$C$85,C1179)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SUMIFS(RAB!$F$14:$F$85,RAB!$C$14:$C$85,C1180)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SUMIFS(RAB!$F$14:$F$85,RAB!$C$14:$C$85,C1181)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SUMIFS(RAB!$F$14:$F$85,RAB!$C$14:$C$85,C1182)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SUMIFS(RAB!$F$14:$F$85,RAB!$C$14:$C$85,C1183)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SUMIFS(RAB!$F$14:$F$85,RAB!$C$14:$C$85,C1184)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SUMIFS(RAB!$F$14:$F$85,RAB!$C$14:$C$85,C1185)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SUMIFS(RAB!$F$14:$F$85,RAB!$C$14:$C$85,C1186)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SUMIFS(RAB!$F$14:$F$85,RAB!$C$14:$C$85,C1187)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SUMIFS(RAB!$F$14:$F$85,RAB!$C$14:$C$85,C1188)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SUMIFS(RAB!$F$14:$F$85,RAB!$C$14:$C$85,C1189)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SUMIFS(RAB!$F$14:$F$85,RAB!$C$14:$C$85,C1190)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SUMIFS(RAB!$F$14:$F$85,RAB!$C$14:$C$85,C1191)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SUMIFS(RAB!$F$14:$F$85,RAB!$C$14:$C$85,C1192)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SUMIFS(RAB!$F$14:$F$85,RAB!$C$14:$C$85,C1193)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SUMIFS(RAB!$F$14:$F$85,RAB!$C$14:$C$85,C1194)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SUMIFS(RAB!$F$14:$F$85,RAB!$C$14:$C$85,C1195)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SUMIFS(RAB!$F$14:$F$85,RAB!$C$14:$C$85,C1196)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SUMIFS(RAB!$F$14:$F$85,RAB!$C$14:$C$85,C1197)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SUMIFS(RAB!$F$14:$F$85,RAB!$C$14:$C$85,C1198)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SUMIFS(RAB!$F$14:$F$85,RAB!$C$14:$C$85,C1199)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SUMIFS(RAB!$F$14:$F$85,RAB!$C$14:$C$85,C1200)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SUMIFS(RAB!$F$14:$F$85,RAB!$C$14:$C$85,C1201)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SUMIFS(RAB!$F$14:$F$85,RAB!$C$14:$C$85,C1202)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SUMIFS(RAB!$F$14:$F$85,RAB!$C$14:$C$85,C1203)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SUMIFS(RAB!$F$14:$F$85,RAB!$C$14:$C$85,C1204)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SUMIFS(RAB!$F$14:$F$85,RAB!$C$14:$C$85,C1205)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SUMIFS(RAB!$F$14:$F$85,RAB!$C$14:$C$85,C1206)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SUMIFS(RAB!$F$14:$F$85,RAB!$C$14:$C$85,C1207)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SUMIFS(RAB!$F$14:$F$85,RAB!$C$14:$C$85,C1208)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SUMIFS(RAB!$F$14:$F$85,RAB!$C$14:$C$85,C1209)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SUMIFS(RAB!$F$14:$F$85,RAB!$C$14:$C$85,C1210)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SUMIFS(RAB!$F$14:$F$85,RAB!$C$14:$C$85,C1211)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SUMIFS(RAB!$F$14:$F$85,RAB!$C$14:$C$85,C1212)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SUMIFS(RAB!$F$14:$F$85,RAB!$C$14:$C$85,C1213)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SUMIFS(RAB!$F$14:$F$85,RAB!$C$14:$C$85,C1214)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SUMIFS(RAB!$F$14:$F$85,RAB!$C$14:$C$85,C1215)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SUMIFS(RAB!$F$14:$F$85,RAB!$C$14:$C$85,C1216)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SUMIFS(RAB!$F$14:$F$85,RAB!$C$14:$C$85,C1217)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SUMIFS(RAB!$F$14:$F$85,RAB!$C$14:$C$85,C1218)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SUMIFS(RAB!$F$14:$F$85,RAB!$C$14:$C$85,C1219)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SUMIFS(RAB!$F$14:$F$85,RAB!$C$14:$C$85,C1220)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SUMIFS(RAB!$F$14:$F$85,RAB!$C$14:$C$85,C1221)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SUMIFS(RAB!$F$14:$F$85,RAB!$C$14:$C$85,C1222)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SUMIFS(RAB!$F$14:$F$85,RAB!$C$14:$C$85,C1223)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SUMIFS(RAB!$F$14:$F$85,RAB!$C$14:$C$85,C1224)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SUMIFS(RAB!$F$14:$F$85,RAB!$C$14:$C$85,C1225)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SUMIFS(RAB!$F$14:$F$85,RAB!$C$14:$C$85,C1226)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SUMIFS(RAB!$F$14:$F$85,RAB!$C$14:$C$85,C1227)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SUMIFS(RAB!$F$14:$F$85,RAB!$C$14:$C$85,C1228)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SUMIFS(RAB!$F$14:$F$85,RAB!$C$14:$C$85,C1229)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SUMIFS(RAB!$F$14:$F$85,RAB!$C$14:$C$85,C1230)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SUMIFS(RAB!$F$14:$F$85,RAB!$C$14:$C$85,C1231)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SUMIFS(RAB!$F$14:$F$85,RAB!$C$14:$C$85,C1232)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SUMIFS(RAB!$F$14:$F$85,RAB!$C$14:$C$85,C1233)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SUMIFS(RAB!$F$14:$F$85,RAB!$C$14:$C$85,C1234)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SUMIFS(RAB!$F$14:$F$85,RAB!$C$14:$C$85,C1235)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SUMIFS(RAB!$F$14:$F$85,RAB!$C$14:$C$85,C1236)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SUMIFS(RAB!$F$14:$F$85,RAB!$C$14:$C$85,C1237)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SUMIFS(RAB!$F$14:$F$85,RAB!$C$14:$C$85,C1238)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SUMIFS(RAB!$F$14:$F$85,RAB!$C$14:$C$85,C1239)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SUMIFS(RAB!$F$14:$F$85,RAB!$C$14:$C$85,C1240)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SUMIFS(RAB!$F$14:$F$85,RAB!$C$14:$C$85,C1241)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SUMIFS(RAB!$F$14:$F$85,RAB!$C$14:$C$85,C1242)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SUMIFS(RAB!$F$14:$F$85,RAB!$C$14:$C$85,C1243)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SUMIFS(RAB!$F$14:$F$85,RAB!$C$14:$C$85,C1244)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SUMIFS(RAB!$F$14:$F$85,RAB!$C$14:$C$85,C1245)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SUMIFS(RAB!$F$14:$F$85,RAB!$C$14:$C$85,C1246)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SUMIFS(RAB!$F$14:$F$85,RAB!$C$14:$C$85,C1247)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SUMIFS(RAB!$F$14:$F$85,RAB!$C$14:$C$85,C1248)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SUMIFS(RAB!$F$14:$F$85,RAB!$C$14:$C$85,C1249)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SUMIFS(RAB!$F$14:$F$85,RAB!$C$14:$C$85,C1250)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SUMIFS(RAB!$F$14:$F$85,RAB!$C$14:$C$85,C1251)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SUMIFS(RAB!$F$14:$F$85,RAB!$C$14:$C$85,C1252)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SUMIFS(RAB!$F$14:$F$85,RAB!$C$14:$C$85,C1253)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SUMIFS(RAB!$F$14:$F$85,RAB!$C$14:$C$85,C1254)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SUMIFS(RAB!$F$14:$F$85,RAB!$C$14:$C$85,C1255)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SUMIFS(RAB!$F$14:$F$85,RAB!$C$14:$C$85,C1256)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SUMIFS(RAB!$F$14:$F$85,RAB!$C$14:$C$85,C1257)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SUMIFS(RAB!$F$14:$F$85,RAB!$C$14:$C$85,C1258)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SUMIFS(RAB!$F$14:$F$85,RAB!$C$14:$C$85,C1259)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SUMIFS(RAB!$F$14:$F$85,RAB!$C$14:$C$85,C1260)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SUMIFS(RAB!$F$14:$F$85,RAB!$C$14:$C$85,C1261)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SUMIFS(RAB!$F$14:$F$85,RAB!$C$14:$C$85,C1262)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SUMIFS(RAB!$F$14:$F$85,RAB!$C$14:$C$85,C1263)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SUMIFS(RAB!$F$14:$F$85,RAB!$C$14:$C$85,C1264)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SUMIFS(RAB!$F$14:$F$85,RAB!$C$14:$C$85,C1265)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SUMIFS(RAB!$F$14:$F$85,RAB!$C$14:$C$85,C1266)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SUMIFS(RAB!$F$14:$F$85,RAB!$C$14:$C$85,C1267)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SUMIFS(RAB!$F$14:$F$85,RAB!$C$14:$C$85,C1268)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SUMIFS(RAB!$F$14:$F$85,RAB!$C$14:$C$85,C1269)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SUMIFS(RAB!$F$14:$F$85,RAB!$C$14:$C$85,C1270)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SUMIFS(RAB!$F$14:$F$85,RAB!$C$14:$C$85,C1271)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SUMIFS(RAB!$F$14:$F$85,RAB!$C$14:$C$85,C1272)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SUMIFS(RAB!$F$14:$F$85,RAB!$C$14:$C$85,C1273)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SUMIFS(RAB!$F$14:$F$85,RAB!$C$14:$C$85,C1274)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SUMIFS(RAB!$F$14:$F$85,RAB!$C$14:$C$85,C1275)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SUMIFS(RAB!$F$14:$F$85,RAB!$C$14:$C$85,C1276)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SUMIFS(RAB!$F$14:$F$85,RAB!$C$14:$C$85,C1277)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SUMIFS(RAB!$F$14:$F$85,RAB!$C$14:$C$85,C1278)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SUMIFS(RAB!$F$14:$F$85,RAB!$C$14:$C$85,C1279)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SUMIFS(RAB!$F$14:$F$85,RAB!$C$14:$C$85,C1280)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SUMIFS(RAB!$F$14:$F$85,RAB!$C$14:$C$85,C1281)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SUMIFS(RAB!$F$14:$F$85,RAB!$C$14:$C$85,C1282)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SUMIFS(RAB!$F$14:$F$85,RAB!$C$14:$C$85,C1283)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SUMIFS(RAB!$F$14:$F$85,RAB!$C$14:$C$85,C1284)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SUMIFS(RAB!$F$14:$F$85,RAB!$C$14:$C$85,C1285)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SUMIFS(RAB!$F$14:$F$85,RAB!$C$14:$C$85,C1286)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SUMIFS(RAB!$F$14:$F$85,RAB!$C$14:$C$85,C1287)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SUMIFS(RAB!$F$14:$F$85,RAB!$C$14:$C$85,C1288)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SUMIFS(RAB!$F$14:$F$85,RAB!$C$14:$C$85,C1289)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SUMIFS(RAB!$F$14:$F$85,RAB!$C$14:$C$85,C1290)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SUMIFS(RAB!$F$14:$F$85,RAB!$C$14:$C$85,C1291)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SUMIFS(RAB!$F$14:$F$85,RAB!$C$14:$C$85,C1292)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SUMIFS(RAB!$F$14:$F$85,RAB!$C$14:$C$85,C1293)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SUMIFS(RAB!$F$14:$F$85,RAB!$C$14:$C$85,C1294)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SUMIFS(RAB!$F$14:$F$85,RAB!$C$14:$C$85,C1295)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SUMIFS(RAB!$F$14:$F$85,RAB!$C$14:$C$85,C1296)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SUMIFS(RAB!$F$14:$F$85,RAB!$C$14:$C$85,C1297)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SUMIFS(RAB!$F$14:$F$85,RAB!$C$14:$C$85,C1298)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SUMIFS(RAB!$F$14:$F$85,RAB!$C$14:$C$85,C1299)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SUMIFS(RAB!$F$14:$F$85,RAB!$C$14:$C$85,C1300)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SUMIFS(RAB!$F$14:$F$85,RAB!$C$14:$C$85,C1301)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SUMIFS(RAB!$F$14:$F$85,RAB!$C$14:$C$85,C1302)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SUMIFS(RAB!$F$14:$F$85,RAB!$C$14:$C$85,C1303)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SUMIFS(RAB!$F$14:$F$85,RAB!$C$14:$C$85,C1304)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SUMIFS(RAB!$F$14:$F$85,RAB!$C$14:$C$85,C1305)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SUMIFS(RAB!$F$14:$F$85,RAB!$C$14:$C$85,C1306)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SUMIFS(RAB!$F$14:$F$85,RAB!$C$14:$C$85,C1307)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SUMIFS(RAB!$F$14:$F$85,RAB!$C$14:$C$85,C1308)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SUMIFS(RAB!$F$14:$F$85,RAB!$C$14:$C$85,C1309)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SUMIFS(RAB!$F$14:$F$85,RAB!$C$14:$C$85,C1310)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SUMIFS(RAB!$F$14:$F$85,RAB!$C$14:$C$85,C1311)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SUMIFS(RAB!$F$14:$F$85,RAB!$C$14:$C$85,C1312)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SUMIFS(RAB!$F$14:$F$85,RAB!$C$14:$C$85,C1313)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SUMIFS(RAB!$F$14:$F$85,RAB!$C$14:$C$85,C1314)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SUMIFS(RAB!$F$14:$F$85,RAB!$C$14:$C$85,C1315)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SUMIFS(RAB!$F$14:$F$85,RAB!$C$14:$C$85,C1316)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SUMIFS(RAB!$F$14:$F$85,RAB!$C$14:$C$85,C1317)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SUMIFS(RAB!$F$14:$F$85,RAB!$C$14:$C$85,C1318)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SUMIFS(RAB!$F$14:$F$85,RAB!$C$14:$C$85,C1319)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SUMIFS(RAB!$F$14:$F$85,RAB!$C$14:$C$85,C1320)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9" priority="5" operator="equal">
      <formula>0</formula>
    </cfRule>
  </conditionalFormatting>
  <conditionalFormatting sqref="A10:L65536">
    <cfRule type="cellIs" dxfId="48" priority="1" operator="equal">
      <formula>0</formula>
    </cfRule>
  </conditionalFormatting>
  <conditionalFormatting sqref="C12:C711">
    <cfRule type="cellIs" dxfId="47" priority="66" stopIfTrue="1" operator="equal">
      <formula>0</formula>
    </cfRule>
  </conditionalFormatting>
  <conditionalFormatting sqref="E712:E65536">
    <cfRule type="cellIs" dxfId="46" priority="16" stopIfTrue="1" operator="equal">
      <formula>0</formula>
    </cfRule>
  </conditionalFormatting>
  <conditionalFormatting sqref="G1:G11 E6:E11 E1:E3 H7 H10:H11 F10:F711 G712:G65536">
    <cfRule type="cellIs" dxfId="45" priority="69" stopIfTrue="1" operator="equal">
      <formula>0</formula>
    </cfRule>
  </conditionalFormatting>
  <conditionalFormatting sqref="G12:H711">
    <cfRule type="cellIs" dxfId="44" priority="12" stopIfTrue="1" operator="equal">
      <formula>0</formula>
    </cfRule>
  </conditionalFormatting>
  <conditionalFormatting sqref="I7:K7">
    <cfRule type="cellIs" dxfId="43" priority="4" stopIfTrue="1" operator="equal">
      <formula>0</formula>
    </cfRule>
  </conditionalFormatting>
  <conditionalFormatting sqref="I10:L711">
    <cfRule type="cellIs" dxfId="42" priority="2" stopIfTrue="1" operator="equal">
      <formula>0</formula>
    </cfRule>
  </conditionalFormatting>
  <conditionalFormatting sqref="L1:L6">
    <cfRule type="cellIs" dxfId="41" priority="10" operator="equal">
      <formula>0</formula>
    </cfRule>
  </conditionalFormatting>
  <conditionalFormatting sqref="M1:IV1048576 A8:G9">
    <cfRule type="cellIs" dxfId="40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G6" sqref="G6:K6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479" t="s">
        <v>1127</v>
      </c>
      <c r="C4" s="479"/>
      <c r="D4" s="479"/>
      <c r="E4" s="479"/>
      <c r="F4" s="479"/>
      <c r="G4" s="479"/>
      <c r="H4" s="479"/>
      <c r="I4" s="479"/>
      <c r="J4" s="479"/>
      <c r="K4" s="47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472" t="str">
        <f>RAB!G6</f>
        <v>PB TNK ABDUL AZIZ</v>
      </c>
      <c r="H6" s="472"/>
      <c r="I6" s="472"/>
      <c r="J6" s="472"/>
      <c r="K6" s="472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BALEROMO 01/02 DEMPET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480" t="s">
        <v>0</v>
      </c>
      <c r="C11" s="482" t="s">
        <v>1</v>
      </c>
      <c r="D11" s="485" t="s">
        <v>42</v>
      </c>
      <c r="E11" s="485" t="s">
        <v>43</v>
      </c>
      <c r="F11" s="485" t="s">
        <v>2</v>
      </c>
      <c r="G11" s="486" t="s">
        <v>41</v>
      </c>
      <c r="H11" s="485" t="s">
        <v>3</v>
      </c>
      <c r="I11" s="485"/>
      <c r="J11" s="485"/>
      <c r="K11" s="489"/>
      <c r="M11" s="33"/>
      <c r="N11" s="33"/>
      <c r="O11" s="33"/>
      <c r="P11" s="33"/>
      <c r="R11" s="34"/>
      <c r="S11" s="74"/>
      <c r="T11" s="74"/>
    </row>
    <row r="12" spans="1:21" ht="15" customHeight="1">
      <c r="B12" s="481"/>
      <c r="C12" s="483"/>
      <c r="D12" s="475"/>
      <c r="E12" s="475"/>
      <c r="F12" s="475"/>
      <c r="G12" s="487"/>
      <c r="H12" s="477" t="s">
        <v>46</v>
      </c>
      <c r="I12" s="477" t="s">
        <v>5</v>
      </c>
      <c r="J12" s="475" t="s">
        <v>47</v>
      </c>
      <c r="K12" s="47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481"/>
      <c r="C13" s="484"/>
      <c r="D13" s="475"/>
      <c r="E13" s="475"/>
      <c r="F13" s="475"/>
      <c r="G13" s="488"/>
      <c r="H13" s="478"/>
      <c r="I13" s="478"/>
      <c r="J13" s="475"/>
      <c r="K13" s="47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6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20295600</v>
      </c>
      <c r="J16" s="42">
        <f t="shared" ca="1" si="3"/>
        <v>0</v>
      </c>
      <c r="K16" s="43">
        <f t="shared" ca="1" si="0"/>
        <v>20295600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473" t="s">
        <v>1008</v>
      </c>
      <c r="D38" s="473"/>
      <c r="E38" s="473"/>
      <c r="F38" s="473"/>
      <c r="G38" s="77" t="s">
        <v>9</v>
      </c>
      <c r="H38" s="55">
        <f ca="1">SUM(H14:H37)</f>
        <v>0</v>
      </c>
      <c r="I38" s="55">
        <f ca="1">SUM(I14:I37)</f>
        <v>20295600</v>
      </c>
      <c r="J38" s="55">
        <f ca="1">SUM(J14:J37)</f>
        <v>0</v>
      </c>
      <c r="K38" s="55">
        <f ca="1">SUM(K14:K37)</f>
        <v>20295600</v>
      </c>
      <c r="L38" s="44"/>
      <c r="R38" s="99"/>
      <c r="S38" s="99"/>
      <c r="T38" s="99"/>
    </row>
    <row r="39" spans="1:20" s="36" customFormat="1">
      <c r="A39" s="30"/>
      <c r="B39" s="56"/>
      <c r="C39" s="474" t="s">
        <v>462</v>
      </c>
      <c r="D39" s="474"/>
      <c r="E39" s="474"/>
      <c r="F39" s="474"/>
      <c r="G39" s="59" t="s">
        <v>9</v>
      </c>
      <c r="H39" s="60">
        <f ca="1">H38*0.1</f>
        <v>0</v>
      </c>
      <c r="I39" s="60">
        <f ca="1">I38*0.1</f>
        <v>2029560</v>
      </c>
      <c r="J39" s="60">
        <f ca="1">J38*0.1</f>
        <v>0</v>
      </c>
      <c r="K39" s="60">
        <f ca="1">K38*0.1</f>
        <v>2029560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463" t="s">
        <v>463</v>
      </c>
      <c r="D40" s="463"/>
      <c r="E40" s="463"/>
      <c r="F40" s="463"/>
      <c r="G40" s="61" t="s">
        <v>9</v>
      </c>
      <c r="H40" s="78">
        <f ca="1">SUM(H38:H39)</f>
        <v>0</v>
      </c>
      <c r="I40" s="78">
        <f ca="1">SUM(I38:I39)</f>
        <v>22325160</v>
      </c>
      <c r="J40" s="61">
        <f ca="1">SUM(J38:J39)</f>
        <v>0</v>
      </c>
      <c r="K40" s="61">
        <f ca="1">SUM(K38:K39)</f>
        <v>22325160</v>
      </c>
      <c r="L40" s="44"/>
      <c r="R40" s="99"/>
      <c r="S40" s="99"/>
      <c r="T40" s="99"/>
    </row>
    <row r="41" spans="1:20" s="36" customFormat="1">
      <c r="A41" s="30"/>
      <c r="B41" s="466" t="e">
        <f ca="1">"Terbilang : ( "&amp;L42&amp;" Rupiah )"</f>
        <v>#NAME?</v>
      </c>
      <c r="C41" s="467"/>
      <c r="D41" s="467"/>
      <c r="E41" s="467"/>
      <c r="F41" s="467"/>
      <c r="G41" s="467"/>
      <c r="H41" s="467"/>
      <c r="I41" s="467"/>
      <c r="J41" s="467"/>
      <c r="K41" s="468"/>
      <c r="L41" s="44"/>
      <c r="R41" s="58"/>
      <c r="S41" s="58"/>
      <c r="T41" s="58"/>
    </row>
    <row r="42" spans="1:20" s="36" customFormat="1">
      <c r="A42" s="30"/>
      <c r="B42" s="469"/>
      <c r="C42" s="470"/>
      <c r="D42" s="470"/>
      <c r="E42" s="470"/>
      <c r="F42" s="470"/>
      <c r="G42" s="470"/>
      <c r="H42" s="470"/>
      <c r="I42" s="470"/>
      <c r="J42" s="470"/>
      <c r="K42" s="471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464"/>
      <c r="I45" s="464"/>
      <c r="J45" s="465"/>
      <c r="K45" s="465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464"/>
      <c r="I46" s="464"/>
      <c r="J46" s="465"/>
      <c r="K46" s="465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464"/>
      <c r="I47" s="464"/>
      <c r="J47" s="465"/>
      <c r="K47" s="465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464"/>
      <c r="I52" s="464"/>
      <c r="J52" s="465"/>
      <c r="K52" s="465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SUMIFS(RAB!$F$14:$F$85,RAB!$C$14:$C$85,'REKAP TIANG'!C57)</f>
        <v>6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SUMIFS(RAB!$F$14:$F$85,RAB!$C$14:$C$85,'REKAP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SUMIFS(RAB!$F$14:$F$85,RAB!$C$14:$C$85,'REKAP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SUMIFS(RAB!$F$14:$F$85,RAB!$C$14:$C$85,'REKAP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SUMIFS(RAB!$F$14:$F$85,RAB!$C$14:$C$85,'REKAP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SUMIFS(RAB!$F$14:$F$85,RAB!$C$14:$C$85,'REKAP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SUMIFS(RAB!$F$14:$F$85,RAB!$C$14:$C$85,'REKAP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SUMIFS(RAB!$F$14:$F$85,RAB!$C$14:$C$85,'REKAP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SUMIFS(RAB!$F$14:$F$85,RAB!$C$14:$C$85,'REKAP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SUMIFS(RAB!$F$14:$F$85,RAB!$C$14:$C$85,'REKAP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SUMIFS(RAB!$F$14:$F$85,RAB!$C$14:$C$85,'REKAP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SUMIFS(RAB!$F$14:$F$85,RAB!$C$14:$C$85,'REKAP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SUMIFS(RAB!$F$14:$F$85,RAB!$C$14:$C$85,'REKAP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SUMIFS(RAB!$F$14:$F$85,RAB!$C$14:$C$85,'REKAP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SUMIFS(RAB!$F$14:$F$85,RAB!$C$14:$C$85,'REKAP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SUMIFS(RAB!$F$14:$F$85,RAB!$C$14:$C$85,'REKAP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SUMIFS(RAB!$F$14:$F$85,RAB!$C$14:$C$85,'REKAP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SUMIFS(RAB!$F$14:$F$85,RAB!$C$14:$C$85,'REKAP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SUMIFS(RAB!$F$14:$F$85,RAB!$C$14:$C$85,'REKAP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SUMIFS(RAB!$F$14:$F$85,RAB!$C$14:$C$85,'REKAP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39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8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479" t="s">
        <v>1034</v>
      </c>
      <c r="C4" s="479"/>
      <c r="D4" s="479"/>
      <c r="E4" s="479"/>
      <c r="F4" s="479"/>
      <c r="G4" s="479"/>
      <c r="H4" s="479"/>
      <c r="I4" s="479"/>
      <c r="J4" s="479"/>
      <c r="K4" s="47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472" t="str">
        <f>RAB!G6</f>
        <v>PB TNK ABDUL AZIZ</v>
      </c>
      <c r="H6" s="472"/>
      <c r="I6" s="472"/>
      <c r="J6" s="472"/>
      <c r="K6" s="472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BALEROMO 01/02 DEMPET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480" t="s">
        <v>0</v>
      </c>
      <c r="C11" s="482" t="s">
        <v>1</v>
      </c>
      <c r="D11" s="485" t="s">
        <v>42</v>
      </c>
      <c r="E11" s="485" t="s">
        <v>43</v>
      </c>
      <c r="F11" s="485" t="s">
        <v>2</v>
      </c>
      <c r="G11" s="486" t="s">
        <v>41</v>
      </c>
      <c r="H11" s="485" t="s">
        <v>3</v>
      </c>
      <c r="I11" s="485"/>
      <c r="J11" s="485"/>
      <c r="K11" s="489"/>
      <c r="M11" s="33"/>
      <c r="N11" s="33"/>
      <c r="O11" s="33"/>
      <c r="P11" s="33"/>
      <c r="R11" s="34"/>
      <c r="S11" s="74"/>
      <c r="T11" s="74"/>
    </row>
    <row r="12" spans="1:21" ht="15" customHeight="1">
      <c r="B12" s="481"/>
      <c r="C12" s="483"/>
      <c r="D12" s="475"/>
      <c r="E12" s="475"/>
      <c r="F12" s="475"/>
      <c r="G12" s="487"/>
      <c r="H12" s="477" t="s">
        <v>46</v>
      </c>
      <c r="I12" s="477" t="s">
        <v>5</v>
      </c>
      <c r="J12" s="475" t="s">
        <v>47</v>
      </c>
      <c r="K12" s="47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481"/>
      <c r="C13" s="484"/>
      <c r="D13" s="475"/>
      <c r="E13" s="475"/>
      <c r="F13" s="475"/>
      <c r="G13" s="488"/>
      <c r="H13" s="478"/>
      <c r="I13" s="478"/>
      <c r="J13" s="475"/>
      <c r="K13" s="47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327600</v>
      </c>
      <c r="H16" s="42">
        <f t="shared" ca="1" si="1"/>
        <v>327600</v>
      </c>
      <c r="I16" s="42">
        <f t="shared" ca="1" si="2"/>
        <v>0</v>
      </c>
      <c r="J16" s="42">
        <f t="shared" ca="1" si="3"/>
        <v>0</v>
      </c>
      <c r="K16" s="43">
        <f t="shared" ca="1" si="0"/>
        <v>327600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NFA2X-T 2 x 70 + N 70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01">
        <f t="shared" ca="1" si="6"/>
        <v>330</v>
      </c>
      <c r="G18" s="41">
        <f ca="1">IF(ISERROR(OFFSET('HARGA SATUAN'!$I$6,MATCH(C18,'HARGA SATUAN'!$C$7:$C$1492,0),0)),"",OFFSET('HARGA SATUAN'!$I$6,MATCH(C18,'HARGA SATUAN'!$C$7:$C$1492,0),0))</f>
        <v>53300</v>
      </c>
      <c r="H18" s="42">
        <f t="shared" ca="1" si="1"/>
        <v>17589000</v>
      </c>
      <c r="I18" s="42">
        <f t="shared" ca="1" si="2"/>
        <v>0</v>
      </c>
      <c r="J18" s="42">
        <f t="shared" ca="1" si="3"/>
        <v>0</v>
      </c>
      <c r="K18" s="43">
        <f t="shared" ca="1" si="0"/>
        <v>17589000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NFA2X 2 x 16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01">
        <f t="shared" ca="1" si="6"/>
        <v>20</v>
      </c>
      <c r="G19" s="41">
        <f ca="1">IF(ISERROR(OFFSET('HARGA SATUAN'!$I$6,MATCH(C19,'HARGA SATUAN'!$C$7:$C$1492,0),0)),"",OFFSET('HARGA SATUAN'!$I$6,MATCH(C19,'HARGA SATUAN'!$C$7:$C$1492,0),0))</f>
        <v>6600</v>
      </c>
      <c r="H19" s="42">
        <f t="shared" ca="1" si="1"/>
        <v>132000</v>
      </c>
      <c r="I19" s="42">
        <f t="shared" ca="1" si="2"/>
        <v>0</v>
      </c>
      <c r="J19" s="42">
        <f t="shared" ca="1" si="3"/>
        <v>0</v>
      </c>
      <c r="K19" s="43">
        <f t="shared" ca="1" si="0"/>
        <v>132000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473" t="s">
        <v>1008</v>
      </c>
      <c r="D168" s="473"/>
      <c r="E168" s="473"/>
      <c r="F168" s="473"/>
      <c r="G168" s="77" t="s">
        <v>9</v>
      </c>
      <c r="H168" s="55">
        <f ca="1">SUM(H14:H167)</f>
        <v>18087600</v>
      </c>
      <c r="I168" s="55">
        <f ca="1">SUM(I14:I167)</f>
        <v>0</v>
      </c>
      <c r="J168" s="55">
        <f ca="1">SUM(J14:J167)</f>
        <v>0</v>
      </c>
      <c r="K168" s="55">
        <f ca="1">SUM(K14:K167)</f>
        <v>18087600</v>
      </c>
      <c r="L168" s="44"/>
      <c r="R168" s="99"/>
      <c r="S168" s="99"/>
      <c r="T168" s="99"/>
    </row>
    <row r="169" spans="1:20" s="36" customFormat="1">
      <c r="A169" s="30"/>
      <c r="B169" s="56"/>
      <c r="C169" s="474" t="s">
        <v>462</v>
      </c>
      <c r="D169" s="474"/>
      <c r="E169" s="474"/>
      <c r="F169" s="474"/>
      <c r="G169" s="59" t="s">
        <v>9</v>
      </c>
      <c r="H169" s="60">
        <f ca="1">H168*0.1</f>
        <v>1808760</v>
      </c>
      <c r="I169" s="60">
        <f ca="1">I168*0.1</f>
        <v>0</v>
      </c>
      <c r="J169" s="60">
        <f ca="1">J168*0.1</f>
        <v>0</v>
      </c>
      <c r="K169" s="60">
        <f ca="1">K168*0.1</f>
        <v>1808760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463" t="s">
        <v>463</v>
      </c>
      <c r="D170" s="463"/>
      <c r="E170" s="463"/>
      <c r="F170" s="463"/>
      <c r="G170" s="61" t="s">
        <v>9</v>
      </c>
      <c r="H170" s="78">
        <f ca="1">SUM(H168:H169)</f>
        <v>19896360</v>
      </c>
      <c r="I170" s="78">
        <f ca="1">SUM(I168:I169)</f>
        <v>0</v>
      </c>
      <c r="J170" s="61">
        <f ca="1">SUM(J168:J169)</f>
        <v>0</v>
      </c>
      <c r="K170" s="61">
        <f ca="1">SUM(K168:K169)</f>
        <v>19896360</v>
      </c>
      <c r="L170" s="44"/>
      <c r="R170" s="99"/>
      <c r="S170" s="99"/>
      <c r="T170" s="99"/>
    </row>
    <row r="171" spans="1:20" s="36" customFormat="1">
      <c r="A171" s="30"/>
      <c r="B171" s="466" t="e">
        <f ca="1">"Terbilang : ( "&amp;L172&amp;" Rupiah )"</f>
        <v>#NAME?</v>
      </c>
      <c r="C171" s="467"/>
      <c r="D171" s="467"/>
      <c r="E171" s="467"/>
      <c r="F171" s="467"/>
      <c r="G171" s="467"/>
      <c r="H171" s="467"/>
      <c r="I171" s="467"/>
      <c r="J171" s="467"/>
      <c r="K171" s="468"/>
      <c r="L171" s="44"/>
      <c r="R171" s="58"/>
      <c r="S171" s="58"/>
      <c r="T171" s="58"/>
    </row>
    <row r="172" spans="1:20" s="36" customFormat="1">
      <c r="A172" s="30"/>
      <c r="B172" s="469"/>
      <c r="C172" s="470"/>
      <c r="D172" s="470"/>
      <c r="E172" s="470"/>
      <c r="F172" s="470"/>
      <c r="G172" s="470"/>
      <c r="H172" s="470"/>
      <c r="I172" s="470"/>
      <c r="J172" s="470"/>
      <c r="K172" s="471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464"/>
      <c r="I175" s="464"/>
      <c r="J175" s="465"/>
      <c r="K175" s="465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464"/>
      <c r="I176" s="464"/>
      <c r="J176" s="465"/>
      <c r="K176" s="465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464"/>
      <c r="I177" s="464"/>
      <c r="J177" s="465"/>
      <c r="K177" s="465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464"/>
      <c r="I182" s="464"/>
      <c r="J182" s="465"/>
      <c r="K182" s="465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SUMIFS(RAB!$F$14:$F$85,RAB!$C$14:$C$85,C224)</f>
        <v>1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SUMIFS(RAB!$F$14:$F$85,RAB!$C$14:$C$85,C225)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SUMIFS(RAB!$F$14:$F$85,RAB!$C$14:$C$85,C226)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SUMIFS(RAB!$F$14:$F$85,RAB!$C$14:$C$85,C227)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SUMIFS(RAB!$F$14:$F$85,RAB!$C$14:$C$85,C228)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SUMIFS(RAB!$F$14:$F$85,RAB!$C$14:$C$85,C229)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SUMIFS(RAB!$F$14:$F$85,RAB!$C$14:$C$85,C230)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SUMIFS(RAB!$F$14:$F$85,RAB!$C$14:$C$85,C231)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SUMIFS(RAB!$F$14:$F$85,RAB!$C$14:$C$85,C232)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SUMIFS(RAB!$F$14:$F$85,RAB!$C$14:$C$85,C233)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SUMIFS(RAB!$F$14:$F$85,RAB!$C$14:$C$85,C234)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SUMIFS(RAB!$F$14:$F$85,RAB!$C$14:$C$85,C235)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SUMIFS(RAB!$F$14:$F$85,RAB!$C$14:$C$85,C236)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SUMIFS(RAB!$F$14:$F$85,RAB!$C$14:$C$85,C237)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SUMIFS(RAB!$F$14:$F$85,RAB!$C$14:$C$85,C238)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SUMIFS(RAB!$F$14:$F$85,RAB!$C$14:$C$85,C239)</f>
        <v>1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SUMIFS(RAB!$F$14:$F$85,RAB!$C$14:$C$85,C240)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SUMIFS(RAB!$F$14:$F$85,RAB!$C$14:$C$85,C241)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SUMIFS(RAB!$F$14:$F$85,RAB!$C$14:$C$85,C242)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SUMIFS(RAB!$F$14:$F$85,RAB!$C$14:$C$85,C243)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SUMIFS(RAB!$F$14:$F$85,RAB!$C$14:$C$85,C244)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SUMIFS(RAB!$F$14:$F$85,RAB!$C$14:$C$85,C245)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SUMIFS(RAB!$F$14:$F$85,RAB!$C$14:$C$85,C246)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SUMIFS(RAB!$F$14:$F$85,RAB!$C$14:$C$85,C247)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SUMIFS(RAB!$F$14:$F$85,RAB!$C$14:$C$85,C248)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SUMIFS(RAB!$F$14:$F$85,RAB!$C$14:$C$85,C249)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SUMIFS(RAB!$F$14:$F$85,RAB!$C$14:$C$85,C250)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SUMIFS(RAB!$F$14:$F$85,RAB!$C$14:$C$85,C251)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SUMIFS(RAB!$F$14:$F$85,RAB!$C$14:$C$85,C252)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SUMIFS(RAB!$F$14:$F$85,RAB!$C$14:$C$85,C253)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SUMIFS(RAB!$F$14:$F$85,RAB!$C$14:$C$85,C254)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SUMIFS(RAB!$F$14:$F$85,RAB!$C$14:$C$85,C255)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SUMIFS(RAB!$F$14:$F$85,RAB!$C$14:$C$85,C256)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SUMIFS(RAB!$F$14:$F$85,RAB!$C$14:$C$85,C257)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SUMIFS(RAB!$F$14:$F$85,RAB!$C$14:$C$85,C258)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SUMIFS(RAB!$F$14:$F$85,RAB!$C$14:$C$85,C259)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SUMIFS(RAB!$F$14:$F$85,RAB!$C$14:$C$85,C260)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SUMIFS(RAB!$F$14:$F$85,RAB!$C$14:$C$85,C261)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SUMIFS(RAB!$F$14:$F$85,RAB!$C$14:$C$85,C262)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SUMIFS(RAB!$F$14:$F$85,RAB!$C$14:$C$85,C263)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SUMIFS(RAB!$F$14:$F$85,RAB!$C$14:$C$85,C264)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SUMIFS(RAB!$F$14:$F$85,RAB!$C$14:$C$85,C265)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SUMIFS(RAB!$F$14:$F$85,RAB!$C$14:$C$85,C266)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SUMIFS(RAB!$F$14:$F$85,RAB!$C$14:$C$85,C267)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SUMIFS(RAB!$F$14:$F$85,RAB!$C$14:$C$85,C268)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SUMIFS(RAB!$F$14:$F$85,RAB!$C$14:$C$85,C269)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SUMIFS(RAB!$F$14:$F$85,RAB!$C$14:$C$85,C270)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SUMIFS(RAB!$F$14:$F$85,RAB!$C$14:$C$85,C271)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SUMIFS(RAB!$F$14:$F$85,RAB!$C$14:$C$85,C272)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SUMIFS(RAB!$F$14:$F$85,RAB!$C$14:$C$85,C273)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SUMIFS(RAB!$F$14:$F$85,RAB!$C$14:$C$85,C274)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SUMIFS(RAB!$F$14:$F$85,RAB!$C$14:$C$85,C275)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SUMIFS(RAB!$F$14:$F$85,RAB!$C$14:$C$85,C276)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SUMIFS(RAB!$F$14:$F$85,RAB!$C$14:$C$85,C277)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SUMIFS(RAB!$F$14:$F$85,RAB!$C$14:$C$85,C278)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SUMIFS(RAB!$F$14:$F$85,RAB!$C$14:$C$85,C279)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SUMIFS(RAB!$F$14:$F$85,RAB!$C$14:$C$85,C280)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SUMIFS(RAB!$F$14:$F$85,RAB!$C$14:$C$85,C281)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SUMIFS(RAB!$F$14:$F$85,RAB!$C$14:$C$85,C282)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SUMIFS(RAB!$F$14:$F$85,RAB!$C$14:$C$85,C283)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SUMIFS(RAB!$F$14:$F$85,RAB!$C$14:$C$85,C284)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SUMIFS(RAB!$F$14:$F$85,RAB!$C$14:$C$85,C285)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SUMIFS(RAB!$F$14:$F$85,RAB!$C$14:$C$85,C286)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SUMIFS(RAB!$F$14:$F$85,RAB!$C$14:$C$85,C287)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SUMIFS(RAB!$F$14:$F$85,RAB!$C$14:$C$85,C288)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SUMIFS(RAB!$F$14:$F$85,RAB!$C$14:$C$85,C289)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SUMIFS(RAB!$F$14:$F$85,RAB!$C$14:$C$85,C290)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SUMIFS(RAB!$F$14:$F$85,RAB!$C$14:$C$85,C291)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SUMIFS(RAB!$F$14:$F$85,RAB!$C$14:$C$85,C292)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SUMIFS(RAB!$F$14:$F$85,RAB!$C$14:$C$85,C293)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SUMIFS(RAB!$F$14:$F$85,RAB!$C$14:$C$85,C294)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SUMIFS(RAB!$F$14:$F$85,RAB!$C$14:$C$85,C295)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SUMIFS(RAB!$F$14:$F$85,RAB!$C$14:$C$85,C296)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SUMIFS(RAB!$F$14:$F$85,RAB!$C$14:$C$85,C297)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SUMIFS(RAB!$F$14:$F$85,RAB!$C$14:$C$85,C298)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SUMIFS(RAB!$F$14:$F$85,RAB!$C$14:$C$85,C299)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SUMIFS(RAB!$F$14:$F$85,RAB!$C$14:$C$85,C300)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SUMIFS(RAB!$F$14:$F$85,RAB!$C$14:$C$85,C301)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SUMIFS(RAB!$F$14:$F$85,RAB!$C$14:$C$85,C302)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SUMIFS(RAB!$F$14:$F$85,RAB!$C$14:$C$85,C303)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SUMIFS(RAB!$F$14:$F$85,RAB!$C$14:$C$85,C304)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SUMIFS(RAB!$F$14:$F$85,RAB!$C$14:$C$85,C305)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SUMIFS(RAB!$F$14:$F$85,RAB!$C$14:$C$85,C306)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SUMIFS(RAB!$F$14:$F$85,RAB!$C$14:$C$85,C307)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SUMIFS(RAB!$F$14:$F$85,RAB!$C$14:$C$85,C308)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SUMIFS(RAB!$F$14:$F$85,RAB!$C$14:$C$85,C309)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SUMIFS(RAB!$F$14:$F$85,RAB!$C$14:$C$85,C310)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SUMIFS(RAB!$F$14:$F$85,RAB!$C$14:$C$85,C311)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SUMIFS(RAB!$F$14:$F$85,RAB!$C$14:$C$85,C312)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SUMIFS(RAB!$F$14:$F$85,RAB!$C$14:$C$85,C313)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SUMIFS(RAB!$F$14:$F$85,RAB!$C$14:$C$85,C314)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SUMIFS(RAB!$F$14:$F$85,RAB!$C$14:$C$85,C315)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SUMIFS(RAB!$F$14:$F$85,RAB!$C$14:$C$85,C316)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SUMIFS(RAB!$F$14:$F$85,RAB!$C$14:$C$85,C317)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SUMIFS(RAB!$F$14:$F$85,RAB!$C$14:$C$85,C318)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SUMIFS(RAB!$F$14:$F$85,RAB!$C$14:$C$85,C319)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SUMIFS(RAB!$F$14:$F$85,RAB!$C$14:$C$85,C320)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SUMIFS(RAB!$F$14:$F$85,RAB!$C$14:$C$85,C321)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SUMIFS(RAB!$F$14:$F$85,RAB!$C$14:$C$85,C322)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SUMIFS(RAB!$F$14:$F$85,RAB!$C$14:$C$85,C323)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SUMIFS(RAB!$F$14:$F$85,RAB!$C$14:$C$85,C324)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SUMIFS(RAB!$F$14:$F$85,RAB!$C$14:$C$85,C325)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SUMIFS(RAB!$F$14:$F$85,RAB!$C$14:$C$85,C326)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SUMIFS(RAB!$F$14:$F$85,RAB!$C$14:$C$85,C327)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SUMIFS(RAB!$F$14:$F$85,RAB!$C$14:$C$85,C328)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SUMIFS(RAB!$F$14:$F$85,RAB!$C$14:$C$85,C329)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SUMIFS(RAB!$F$14:$F$85,RAB!$C$14:$C$85,C330)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SUMIFS(RAB!$F$14:$F$85,RAB!$C$14:$C$85,C331)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SUMIFS(RAB!$F$14:$F$85,RAB!$C$14:$C$85,C332)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SUMIFS(RAB!$F$14:$F$85,RAB!$C$14:$C$85,C333)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SUMIFS(RAB!$F$14:$F$85,RAB!$C$14:$C$85,C334)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SUMIFS(RAB!$F$14:$F$85,RAB!$C$14:$C$85,C335)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SUMIFS(RAB!$F$14:$F$85,RAB!$C$14:$C$85,C336)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SUMIFS(RAB!$F$14:$F$85,RAB!$C$14:$C$85,C337)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SUMIFS(RAB!$F$14:$F$85,RAB!$C$14:$C$85,C338)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SUMIFS(RAB!$F$14:$F$85,RAB!$C$14:$C$85,C339)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SUMIFS(RAB!$F$14:$F$85,RAB!$C$14:$C$85,C340)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SUMIFS(RAB!$F$14:$F$85,RAB!$C$14:$C$85,C341)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SUMIFS(RAB!$F$14:$F$85,RAB!$C$14:$C$85,C342)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SUMIFS(RAB!$F$14:$F$85,RAB!$C$14:$C$85,C343)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SUMIFS(RAB!$F$14:$F$85,RAB!$C$14:$C$85,C344)</f>
        <v>330</v>
      </c>
      <c r="E344" s="24">
        <f t="shared" ca="1" si="22"/>
        <v>1</v>
      </c>
      <c r="F344" s="24">
        <f ca="1">IF(D344=0,0,SUM($E$223:E344))</f>
        <v>3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SUMIFS(RAB!$F$14:$F$85,RAB!$C$14:$C$85,C345)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SUMIFS(RAB!$F$14:$F$85,RAB!$C$14:$C$85,C346)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SUMIFS(RAB!$F$14:$F$85,RAB!$C$14:$C$85,C347)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SUMIFS(RAB!$F$14:$F$85,RAB!$C$14:$C$85,C348)</f>
        <v>20</v>
      </c>
      <c r="E348" s="24">
        <f t="shared" ca="1" si="22"/>
        <v>1</v>
      </c>
      <c r="F348" s="24">
        <f ca="1">IF(D348=0,0,SUM($E$223:E348))</f>
        <v>4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SUMIFS(RAB!$F$14:$F$85,RAB!$C$14:$C$85,C349)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SUMIFS(RAB!$F$14:$F$85,RAB!$C$14:$C$85,C350)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SUMIFS(RAB!$F$14:$F$85,RAB!$C$14:$C$85,C351)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SUMIFS(RAB!$F$14:$F$85,RAB!$C$14:$C$85,C352)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SUMIFS(RAB!$F$14:$F$85,RAB!$C$14:$C$85,C353)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SUMIFS(RAB!$F$14:$F$85,RAB!$C$14:$C$85,C354)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SUMIFS(RAB!$F$14:$F$85,RAB!$C$14:$C$85,C355)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SUMIFS(RAB!$F$14:$F$85,RAB!$C$14:$C$85,C356)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SUMIFS(RAB!$F$14:$F$85,RAB!$C$14:$C$85,C357)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SUMIFS(RAB!$F$14:$F$85,RAB!$C$14:$C$85,C358)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SUMIFS(RAB!$F$14:$F$85,RAB!$C$14:$C$85,C359)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SUMIFS(RAB!$F$14:$F$85,RAB!$C$14:$C$85,C360)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SUMIFS(RAB!$F$14:$F$85,RAB!$C$14:$C$85,C361)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SUMIFS(RAB!$F$14:$F$85,RAB!$C$14:$C$85,C362)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SUMIFS(RAB!$F$14:$F$85,RAB!$C$14:$C$85,C363)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SUMIFS(RAB!$F$14:$F$85,RAB!$C$14:$C$85,C364)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SUMIFS(RAB!$F$14:$F$85,RAB!$C$14:$C$85,C365)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SUMIFS(RAB!$F$14:$F$85,RAB!$C$14:$C$85,C366)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SUMIFS(RAB!$F$14:$F$85,RAB!$C$14:$C$85,C367)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SUMIFS(RAB!$F$14:$F$85,RAB!$C$14:$C$85,C368)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SUMIFS(RAB!$F$14:$F$85,RAB!$C$14:$C$85,C369)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SUMIFS(RAB!$F$14:$F$85,RAB!$C$14:$C$85,C370)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SUMIFS(RAB!$F$14:$F$85,RAB!$C$14:$C$85,C371)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SUMIFS(RAB!$F$14:$F$85,RAB!$C$14:$C$85,C372)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SUMIFS(RAB!$F$14:$F$85,RAB!$C$14:$C$85,C373)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37" priority="5" operator="equal">
      <formula>0</formula>
    </cfRule>
  </conditionalFormatting>
  <conditionalFormatting sqref="C16:C165">
    <cfRule type="cellIs" dxfId="36" priority="4" stopIfTrue="1" operator="equal">
      <formula>0</formula>
    </cfRule>
  </conditionalFormatting>
  <conditionalFormatting sqref="C16:E165">
    <cfRule type="cellIs" dxfId="35" priority="1" operator="equal">
      <formula>0</formula>
    </cfRule>
  </conditionalFormatting>
  <conditionalFormatting sqref="D224:F373">
    <cfRule type="cellIs" dxfId="34" priority="8" operator="equal">
      <formula>0</formula>
    </cfRule>
  </conditionalFormatting>
  <conditionalFormatting sqref="E1:E3 G1:G115 E6:E15 H12:I12 N13 F14:F15 H14:K115 E166:K166 G166:G223 E167:F167 H167:K167">
    <cfRule type="cellIs" dxfId="33" priority="43" stopIfTrue="1" operator="equal">
      <formula>0</formula>
    </cfRule>
  </conditionalFormatting>
  <conditionalFormatting sqref="E171:E65536">
    <cfRule type="cellIs" dxfId="32" priority="9" stopIfTrue="1" operator="equal">
      <formula>0</formula>
    </cfRule>
  </conditionalFormatting>
  <conditionalFormatting sqref="G224">
    <cfRule type="cellIs" dxfId="31" priority="10" operator="equal">
      <formula>0</formula>
    </cfRule>
  </conditionalFormatting>
  <conditionalFormatting sqref="G225:G65536">
    <cfRule type="cellIs" dxfId="30" priority="14" stopIfTrue="1" operator="equal">
      <formula>0</formula>
    </cfRule>
  </conditionalFormatting>
  <conditionalFormatting sqref="R14:T166 G116:K165">
    <cfRule type="cellIs" dxfId="29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09"/>
    </row>
    <row r="4" spans="4:4" ht="57" customHeight="1">
      <c r="D4" s="409">
        <v>3</v>
      </c>
    </row>
    <row r="5" spans="4:4" ht="57" customHeight="1">
      <c r="D5" s="409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10" activePane="bottomRight" state="frozen"/>
      <selection activeCell="D209" sqref="D209"/>
      <selection pane="topRight" activeCell="D209" sqref="D209"/>
      <selection pane="bottomLeft" activeCell="D209" sqref="D209"/>
      <selection pane="bottomRight" activeCell="C228" sqref="C228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491" t="s">
        <v>41</v>
      </c>
      <c r="C2" s="491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492" t="s">
        <v>23</v>
      </c>
      <c r="C4" s="493" t="s">
        <v>1012</v>
      </c>
      <c r="D4" s="493" t="s">
        <v>42</v>
      </c>
      <c r="E4" s="492" t="s">
        <v>43</v>
      </c>
      <c r="F4" s="108" t="s">
        <v>1606</v>
      </c>
      <c r="G4" s="108" t="s">
        <v>1605</v>
      </c>
      <c r="H4" s="490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492"/>
      <c r="C5" s="493"/>
      <c r="D5" s="493"/>
      <c r="E5" s="492"/>
      <c r="F5" s="93"/>
      <c r="G5" s="93"/>
      <c r="H5" s="490"/>
      <c r="I5" s="193" t="s">
        <v>1605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37"/>
      <c r="E8" s="238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37" t="s">
        <v>44</v>
      </c>
      <c r="E9" s="238" t="s">
        <v>8</v>
      </c>
      <c r="F9" s="239">
        <v>294100</v>
      </c>
      <c r="G9" s="239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37" t="s">
        <v>45</v>
      </c>
      <c r="E10" s="238" t="s">
        <v>8</v>
      </c>
      <c r="F10" s="239">
        <v>1719200</v>
      </c>
      <c r="G10" s="239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37" t="s">
        <v>44</v>
      </c>
      <c r="E11" s="238" t="s">
        <v>8</v>
      </c>
      <c r="F11" s="239">
        <v>151000</v>
      </c>
      <c r="G11" s="239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37" t="s">
        <v>44</v>
      </c>
      <c r="E12" s="238" t="s">
        <v>8</v>
      </c>
      <c r="F12" s="239">
        <v>1430000</v>
      </c>
      <c r="G12" s="239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37" t="s">
        <v>44</v>
      </c>
      <c r="E13" s="238" t="s">
        <v>8</v>
      </c>
      <c r="F13" s="239">
        <v>16495000</v>
      </c>
      <c r="G13" s="239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37" t="s">
        <v>44</v>
      </c>
      <c r="E14" s="238" t="s">
        <v>8</v>
      </c>
      <c r="F14" s="239">
        <v>1281430</v>
      </c>
      <c r="G14" s="239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37" t="s">
        <v>44</v>
      </c>
      <c r="E15" s="238" t="s">
        <v>8</v>
      </c>
      <c r="F15" s="239">
        <v>1344430</v>
      </c>
      <c r="G15" s="239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37" t="s">
        <v>44</v>
      </c>
      <c r="E16" s="238" t="s">
        <v>8</v>
      </c>
      <c r="F16" s="239">
        <v>1350430</v>
      </c>
      <c r="G16" s="239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37" t="s">
        <v>45</v>
      </c>
      <c r="E17" s="238" t="s">
        <v>14</v>
      </c>
      <c r="F17" s="239">
        <v>1000000</v>
      </c>
      <c r="G17" s="239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37" t="s">
        <v>44</v>
      </c>
      <c r="E18" s="238" t="s">
        <v>8</v>
      </c>
      <c r="F18" s="239">
        <v>35000</v>
      </c>
      <c r="G18" s="239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37" t="s">
        <v>44</v>
      </c>
      <c r="E19" s="238" t="s">
        <v>8</v>
      </c>
      <c r="F19" s="239">
        <v>35000</v>
      </c>
      <c r="G19" s="239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37" t="s">
        <v>44</v>
      </c>
      <c r="E20" s="238" t="s">
        <v>8</v>
      </c>
      <c r="F20" s="239">
        <v>35000</v>
      </c>
      <c r="G20" s="239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37" t="s">
        <v>44</v>
      </c>
      <c r="E21" s="238" t="s">
        <v>8</v>
      </c>
      <c r="F21" s="239">
        <v>35000</v>
      </c>
      <c r="G21" s="239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37" t="s">
        <v>44</v>
      </c>
      <c r="E22" s="238" t="s">
        <v>8</v>
      </c>
      <c r="F22" s="239">
        <v>35000</v>
      </c>
      <c r="G22" s="239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37" t="s">
        <v>44</v>
      </c>
      <c r="E23" s="238" t="s">
        <v>8</v>
      </c>
      <c r="F23" s="239">
        <v>35000</v>
      </c>
      <c r="G23" s="239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37" t="s">
        <v>44</v>
      </c>
      <c r="E24" s="238" t="s">
        <v>8</v>
      </c>
      <c r="F24" s="239">
        <v>35000</v>
      </c>
      <c r="G24" s="239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37" t="s">
        <v>44</v>
      </c>
      <c r="E25" s="238" t="s">
        <v>8</v>
      </c>
      <c r="F25" s="239">
        <v>35000</v>
      </c>
      <c r="G25" s="239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37" t="s">
        <v>44</v>
      </c>
      <c r="E26" s="238" t="s">
        <v>8</v>
      </c>
      <c r="F26" s="239">
        <v>35000</v>
      </c>
      <c r="G26" s="239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37" t="s">
        <v>44</v>
      </c>
      <c r="E27" s="238" t="s">
        <v>8</v>
      </c>
      <c r="F27" s="239">
        <v>155100</v>
      </c>
      <c r="G27" s="239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37" t="s">
        <v>44</v>
      </c>
      <c r="E28" s="238" t="s">
        <v>8</v>
      </c>
      <c r="F28" s="239">
        <v>155100</v>
      </c>
      <c r="G28" s="239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37" t="s">
        <v>44</v>
      </c>
      <c r="E29" s="238" t="s">
        <v>8</v>
      </c>
      <c r="F29" s="239">
        <v>155100</v>
      </c>
      <c r="G29" s="239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37" t="s">
        <v>44</v>
      </c>
      <c r="E30" s="238" t="s">
        <v>8</v>
      </c>
      <c r="F30" s="239">
        <v>155100</v>
      </c>
      <c r="G30" s="239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37" t="s">
        <v>44</v>
      </c>
      <c r="E31" s="238" t="s">
        <v>8</v>
      </c>
      <c r="F31" s="239">
        <v>155100</v>
      </c>
      <c r="G31" s="239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37" t="s">
        <v>45</v>
      </c>
      <c r="E32" s="238" t="s">
        <v>8</v>
      </c>
      <c r="F32" s="239">
        <v>723500</v>
      </c>
      <c r="G32" s="239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37" t="s">
        <v>45</v>
      </c>
      <c r="E33" s="238" t="s">
        <v>8</v>
      </c>
      <c r="F33" s="239">
        <v>723500</v>
      </c>
      <c r="G33" s="239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37" t="s">
        <v>45</v>
      </c>
      <c r="E34" s="238" t="s">
        <v>8</v>
      </c>
      <c r="F34" s="239">
        <v>757500</v>
      </c>
      <c r="G34" s="239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37" t="s">
        <v>45</v>
      </c>
      <c r="E35" s="238" t="s">
        <v>8</v>
      </c>
      <c r="F35" s="239">
        <v>757500</v>
      </c>
      <c r="G35" s="239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1549</v>
      </c>
      <c r="D36" s="237" t="s">
        <v>45</v>
      </c>
      <c r="E36" s="238" t="s">
        <v>8</v>
      </c>
      <c r="F36" s="239">
        <v>733500</v>
      </c>
      <c r="G36" s="239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1550</v>
      </c>
      <c r="D37" s="237" t="s">
        <v>45</v>
      </c>
      <c r="E37" s="238" t="s">
        <v>8</v>
      </c>
      <c r="F37" s="239">
        <v>823500</v>
      </c>
      <c r="G37" s="239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1551</v>
      </c>
      <c r="D38" s="237" t="s">
        <v>45</v>
      </c>
      <c r="E38" s="238" t="s">
        <v>8</v>
      </c>
      <c r="F38" s="239">
        <v>1156500</v>
      </c>
      <c r="G38" s="239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1552</v>
      </c>
      <c r="D39" s="237" t="s">
        <v>45</v>
      </c>
      <c r="E39" s="238" t="s">
        <v>8</v>
      </c>
      <c r="F39" s="239">
        <v>1237500</v>
      </c>
      <c r="G39" s="239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1553</v>
      </c>
      <c r="D40" s="237" t="s">
        <v>45</v>
      </c>
      <c r="E40" s="238" t="s">
        <v>8</v>
      </c>
      <c r="F40" s="239">
        <v>1287000</v>
      </c>
      <c r="G40" s="239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1554</v>
      </c>
      <c r="D41" s="237" t="s">
        <v>45</v>
      </c>
      <c r="E41" s="238" t="s">
        <v>8</v>
      </c>
      <c r="F41" s="239">
        <v>1336500</v>
      </c>
      <c r="G41" s="239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1555</v>
      </c>
      <c r="D42" s="237" t="s">
        <v>45</v>
      </c>
      <c r="E42" s="238" t="s">
        <v>8</v>
      </c>
      <c r="F42" s="239">
        <v>1336500</v>
      </c>
      <c r="G42" s="239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1556</v>
      </c>
      <c r="D43" s="237" t="s">
        <v>45</v>
      </c>
      <c r="E43" s="238" t="s">
        <v>8</v>
      </c>
      <c r="F43" s="239">
        <v>2866500</v>
      </c>
      <c r="G43" s="239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37" t="s">
        <v>45</v>
      </c>
      <c r="E44" s="238" t="s">
        <v>8</v>
      </c>
      <c r="F44" s="239">
        <v>545000</v>
      </c>
      <c r="G44" s="239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37" t="s">
        <v>45</v>
      </c>
      <c r="E45" s="238" t="s">
        <v>8</v>
      </c>
      <c r="F45" s="239">
        <v>545000</v>
      </c>
      <c r="G45" s="239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37" t="s">
        <v>44</v>
      </c>
      <c r="E46" s="238" t="s">
        <v>8</v>
      </c>
      <c r="F46" s="239">
        <v>2250810</v>
      </c>
      <c r="G46" s="239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37" t="s">
        <v>44</v>
      </c>
      <c r="E47" s="238" t="s">
        <v>8</v>
      </c>
      <c r="F47" s="239">
        <v>2250810</v>
      </c>
      <c r="G47" s="239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37" t="s">
        <v>44</v>
      </c>
      <c r="E48" s="238" t="s">
        <v>8</v>
      </c>
      <c r="F48" s="239">
        <v>2250810</v>
      </c>
      <c r="G48" s="239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37" t="s">
        <v>44</v>
      </c>
      <c r="E49" s="238" t="s">
        <v>8</v>
      </c>
      <c r="F49" s="239">
        <v>2250810</v>
      </c>
      <c r="G49" s="239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37" t="s">
        <v>44</v>
      </c>
      <c r="E50" s="238" t="s">
        <v>8</v>
      </c>
      <c r="F50" s="239">
        <v>2250810</v>
      </c>
      <c r="G50" s="239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37" t="s">
        <v>44</v>
      </c>
      <c r="E51" s="238" t="s">
        <v>8</v>
      </c>
      <c r="F51" s="239">
        <v>2250810</v>
      </c>
      <c r="G51" s="239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37" t="s">
        <v>44</v>
      </c>
      <c r="E52" s="238" t="s">
        <v>8</v>
      </c>
      <c r="F52" s="239">
        <v>2250810</v>
      </c>
      <c r="G52" s="239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37" t="s">
        <v>44</v>
      </c>
      <c r="E53" s="238" t="s">
        <v>8</v>
      </c>
      <c r="F53" s="239">
        <v>2250810</v>
      </c>
      <c r="G53" s="239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37" t="s">
        <v>44</v>
      </c>
      <c r="E54" s="238" t="s">
        <v>8</v>
      </c>
      <c r="F54" s="239">
        <v>2250810</v>
      </c>
      <c r="G54" s="239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37" t="s">
        <v>44</v>
      </c>
      <c r="E55" s="238" t="s">
        <v>8</v>
      </c>
      <c r="F55" s="239">
        <v>2250810</v>
      </c>
      <c r="G55" s="239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37" t="s">
        <v>44</v>
      </c>
      <c r="E56" s="238" t="s">
        <v>8</v>
      </c>
      <c r="F56" s="239">
        <v>2250810</v>
      </c>
      <c r="G56" s="239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37" t="s">
        <v>44</v>
      </c>
      <c r="E57" s="238" t="s">
        <v>8</v>
      </c>
      <c r="F57" s="239">
        <v>2250810</v>
      </c>
      <c r="G57" s="239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37" t="s">
        <v>44</v>
      </c>
      <c r="E58" s="238" t="s">
        <v>8</v>
      </c>
      <c r="F58" s="239">
        <v>2250810</v>
      </c>
      <c r="G58" s="239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37" t="s">
        <v>44</v>
      </c>
      <c r="E59" s="238" t="s">
        <v>8</v>
      </c>
      <c r="F59" s="239">
        <v>2250810</v>
      </c>
      <c r="G59" s="239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37" t="s">
        <v>44</v>
      </c>
      <c r="E60" s="238" t="s">
        <v>8</v>
      </c>
      <c r="F60" s="239">
        <v>2250810</v>
      </c>
      <c r="G60" s="239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37" t="s">
        <v>44</v>
      </c>
      <c r="E61" s="238" t="s">
        <v>8</v>
      </c>
      <c r="F61" s="239">
        <v>2250810</v>
      </c>
      <c r="G61" s="239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37" t="s">
        <v>44</v>
      </c>
      <c r="E62" s="238" t="s">
        <v>8</v>
      </c>
      <c r="F62" s="239">
        <v>2250810</v>
      </c>
      <c r="G62" s="239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37" t="s">
        <v>44</v>
      </c>
      <c r="E63" s="238" t="s">
        <v>8</v>
      </c>
      <c r="F63" s="239">
        <v>2250810</v>
      </c>
      <c r="G63" s="239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37" t="s">
        <v>44</v>
      </c>
      <c r="E64" s="238" t="s">
        <v>8</v>
      </c>
      <c r="F64" s="239">
        <v>2250810</v>
      </c>
      <c r="G64" s="239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37" t="s">
        <v>44</v>
      </c>
      <c r="E65" s="238" t="s">
        <v>8</v>
      </c>
      <c r="F65" s="239">
        <v>2250810</v>
      </c>
      <c r="G65" s="239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37" t="s">
        <v>44</v>
      </c>
      <c r="E66" s="238" t="s">
        <v>8</v>
      </c>
      <c r="F66" s="239">
        <v>7034000</v>
      </c>
      <c r="G66" s="239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37" t="s">
        <v>44</v>
      </c>
      <c r="E67" s="238" t="s">
        <v>8</v>
      </c>
      <c r="F67" s="239">
        <v>7034000</v>
      </c>
      <c r="G67" s="239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37" t="s">
        <v>44</v>
      </c>
      <c r="E68" s="238" t="s">
        <v>8</v>
      </c>
      <c r="F68" s="239">
        <v>3826640</v>
      </c>
      <c r="G68" s="239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37" t="s">
        <v>44</v>
      </c>
      <c r="E69" s="238" t="s">
        <v>8</v>
      </c>
      <c r="F69" s="239">
        <v>3826640</v>
      </c>
      <c r="G69" s="239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37" t="s">
        <v>44</v>
      </c>
      <c r="E70" s="238" t="s">
        <v>8</v>
      </c>
      <c r="F70" s="239">
        <v>3826640</v>
      </c>
      <c r="G70" s="239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37" t="s">
        <v>44</v>
      </c>
      <c r="E71" s="238" t="s">
        <v>8</v>
      </c>
      <c r="F71" s="239">
        <v>3826640</v>
      </c>
      <c r="G71" s="239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37" t="s">
        <v>44</v>
      </c>
      <c r="E72" s="238" t="s">
        <v>8</v>
      </c>
      <c r="F72" s="239">
        <v>3826640</v>
      </c>
      <c r="G72" s="239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37" t="s">
        <v>44</v>
      </c>
      <c r="E73" s="238" t="s">
        <v>8</v>
      </c>
      <c r="F73" s="239">
        <v>3826640</v>
      </c>
      <c r="G73" s="239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37" t="s">
        <v>44</v>
      </c>
      <c r="E74" s="238" t="s">
        <v>8</v>
      </c>
      <c r="F74" s="239">
        <v>3826640</v>
      </c>
      <c r="G74" s="239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37" t="s">
        <v>44</v>
      </c>
      <c r="E75" s="238" t="s">
        <v>8</v>
      </c>
      <c r="F75" s="239">
        <v>3826640</v>
      </c>
      <c r="G75" s="239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37" t="s">
        <v>44</v>
      </c>
      <c r="E76" s="238" t="s">
        <v>8</v>
      </c>
      <c r="F76" s="239">
        <v>3826640</v>
      </c>
      <c r="G76" s="239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37" t="s">
        <v>44</v>
      </c>
      <c r="E77" s="238" t="s">
        <v>8</v>
      </c>
      <c r="F77" s="239">
        <v>3826640</v>
      </c>
      <c r="G77" s="239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37" t="s">
        <v>44</v>
      </c>
      <c r="E78" s="238" t="s">
        <v>8</v>
      </c>
      <c r="F78" s="239">
        <v>3826640</v>
      </c>
      <c r="G78" s="239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37" t="s">
        <v>44</v>
      </c>
      <c r="E79" s="238" t="s">
        <v>8</v>
      </c>
      <c r="F79" s="239">
        <v>3826640</v>
      </c>
      <c r="G79" s="239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37" t="s">
        <v>44</v>
      </c>
      <c r="E80" s="238" t="s">
        <v>8</v>
      </c>
      <c r="F80" s="239">
        <v>3826640</v>
      </c>
      <c r="G80" s="239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37" t="s">
        <v>44</v>
      </c>
      <c r="E81" s="238" t="s">
        <v>8</v>
      </c>
      <c r="F81" s="239">
        <v>3826640</v>
      </c>
      <c r="G81" s="239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37" t="s">
        <v>44</v>
      </c>
      <c r="E82" s="238" t="s">
        <v>8</v>
      </c>
      <c r="F82" s="239">
        <v>3826640</v>
      </c>
      <c r="G82" s="239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37" t="s">
        <v>44</v>
      </c>
      <c r="E83" s="238" t="s">
        <v>8</v>
      </c>
      <c r="F83" s="239">
        <v>3826640</v>
      </c>
      <c r="G83" s="239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37" t="s">
        <v>44</v>
      </c>
      <c r="E84" s="238" t="s">
        <v>8</v>
      </c>
      <c r="F84" s="239">
        <v>3551000</v>
      </c>
      <c r="G84" s="239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37" t="s">
        <v>44</v>
      </c>
      <c r="E85" s="238" t="s">
        <v>8</v>
      </c>
      <c r="F85" s="239">
        <v>4585000</v>
      </c>
      <c r="G85" s="239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37" t="s">
        <v>48</v>
      </c>
      <c r="E86" s="238"/>
      <c r="F86" s="239"/>
      <c r="G86" s="239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37" t="s">
        <v>48</v>
      </c>
      <c r="E87" s="238"/>
      <c r="F87" s="239"/>
      <c r="G87" s="239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37" t="s">
        <v>44</v>
      </c>
      <c r="E88" s="238" t="s">
        <v>14</v>
      </c>
      <c r="F88" s="239">
        <v>2980000</v>
      </c>
      <c r="G88" s="239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37" t="s">
        <v>44</v>
      </c>
      <c r="E89" s="238" t="s">
        <v>14</v>
      </c>
      <c r="F89" s="239">
        <v>2980000</v>
      </c>
      <c r="G89" s="239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37" t="s">
        <v>44</v>
      </c>
      <c r="E90" s="238" t="s">
        <v>14</v>
      </c>
      <c r="F90" s="239">
        <v>2980000</v>
      </c>
      <c r="G90" s="239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37" t="s">
        <v>44</v>
      </c>
      <c r="E91" s="238" t="s">
        <v>14</v>
      </c>
      <c r="F91" s="239">
        <v>2980000</v>
      </c>
      <c r="G91" s="239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37" t="s">
        <v>44</v>
      </c>
      <c r="E92" s="238" t="s">
        <v>14</v>
      </c>
      <c r="F92" s="239">
        <v>2980000</v>
      </c>
      <c r="G92" s="239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37" t="s">
        <v>44</v>
      </c>
      <c r="E93" s="238" t="s">
        <v>14</v>
      </c>
      <c r="F93" s="239">
        <v>2980000</v>
      </c>
      <c r="G93" s="239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37" t="s">
        <v>44</v>
      </c>
      <c r="E94" s="238" t="s">
        <v>14</v>
      </c>
      <c r="F94" s="239">
        <v>2980000</v>
      </c>
      <c r="G94" s="239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37" t="s">
        <v>44</v>
      </c>
      <c r="E95" s="238" t="s">
        <v>14</v>
      </c>
      <c r="F95" s="239">
        <v>2980000</v>
      </c>
      <c r="G95" s="239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37" t="s">
        <v>44</v>
      </c>
      <c r="E96" s="238" t="s">
        <v>14</v>
      </c>
      <c r="F96" s="239">
        <v>12249100</v>
      </c>
      <c r="G96" s="239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37" t="s">
        <v>44</v>
      </c>
      <c r="E97" s="238" t="s">
        <v>14</v>
      </c>
      <c r="F97" s="239">
        <v>12249100</v>
      </c>
      <c r="G97" s="239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37" t="s">
        <v>44</v>
      </c>
      <c r="E98" s="238" t="s">
        <v>14</v>
      </c>
      <c r="F98" s="239">
        <v>12764100</v>
      </c>
      <c r="G98" s="239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37" t="s">
        <v>44</v>
      </c>
      <c r="E99" s="238" t="s">
        <v>14</v>
      </c>
      <c r="F99" s="239">
        <v>12764100</v>
      </c>
      <c r="G99" s="239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37" t="s">
        <v>44</v>
      </c>
      <c r="E100" s="238" t="s">
        <v>14</v>
      </c>
      <c r="F100" s="239">
        <v>13444100</v>
      </c>
      <c r="G100" s="239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37" t="s">
        <v>44</v>
      </c>
      <c r="E101" s="238" t="s">
        <v>14</v>
      </c>
      <c r="F101" s="239">
        <v>13444100</v>
      </c>
      <c r="G101" s="239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37" t="s">
        <v>44</v>
      </c>
      <c r="E102" s="238" t="s">
        <v>14</v>
      </c>
      <c r="F102" s="239">
        <v>13444100</v>
      </c>
      <c r="G102" s="239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37" t="s">
        <v>44</v>
      </c>
      <c r="E103" s="238" t="s">
        <v>14</v>
      </c>
      <c r="F103" s="239">
        <v>14119100</v>
      </c>
      <c r="G103" s="239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37" t="s">
        <v>44</v>
      </c>
      <c r="E104" s="238" t="s">
        <v>14</v>
      </c>
      <c r="F104" s="239">
        <v>3050000</v>
      </c>
      <c r="G104" s="239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37" t="s">
        <v>45</v>
      </c>
      <c r="E105" s="238" t="s">
        <v>24</v>
      </c>
      <c r="F105" s="239">
        <v>61350.369301283834</v>
      </c>
      <c r="G105" s="239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37" t="s">
        <v>45</v>
      </c>
      <c r="E106" s="238" t="s">
        <v>24</v>
      </c>
      <c r="F106" s="239">
        <v>297606.44984038931</v>
      </c>
      <c r="G106" s="239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37" t="s">
        <v>45</v>
      </c>
      <c r="E107" s="238" t="s">
        <v>8</v>
      </c>
      <c r="F107" s="239">
        <v>63410.286500000002</v>
      </c>
      <c r="G107" s="239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37" t="s">
        <v>45</v>
      </c>
      <c r="E108" s="238" t="s">
        <v>8</v>
      </c>
      <c r="F108" s="239">
        <v>259574.27222222224</v>
      </c>
      <c r="G108" s="239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37" t="s">
        <v>45</v>
      </c>
      <c r="E109" s="238" t="s">
        <v>8</v>
      </c>
      <c r="F109" s="239">
        <v>5918293.4066666672</v>
      </c>
      <c r="G109" s="239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37" t="s">
        <v>45</v>
      </c>
      <c r="E110" s="238" t="s">
        <v>8</v>
      </c>
      <c r="F110" s="239">
        <v>7304865.0047999993</v>
      </c>
      <c r="G110" s="239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37" t="s">
        <v>45</v>
      </c>
      <c r="E111" s="238" t="s">
        <v>8</v>
      </c>
      <c r="F111" s="239">
        <v>7575415.5605333354</v>
      </c>
      <c r="G111" s="239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37" t="s">
        <v>45</v>
      </c>
      <c r="E112" s="238" t="s">
        <v>8</v>
      </c>
      <c r="F112" s="239">
        <v>7034314.449066666</v>
      </c>
      <c r="G112" s="239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37" t="s">
        <v>48</v>
      </c>
      <c r="E113" s="238"/>
      <c r="F113" s="239"/>
      <c r="G113" s="239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37" t="s">
        <v>48</v>
      </c>
      <c r="E114" s="238"/>
      <c r="F114" s="239"/>
      <c r="G114" s="239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37" t="s">
        <v>45</v>
      </c>
      <c r="E115" s="238" t="s">
        <v>14</v>
      </c>
      <c r="F115" s="239"/>
      <c r="G115" s="239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37" t="s">
        <v>44</v>
      </c>
      <c r="E116" s="238" t="s">
        <v>525</v>
      </c>
      <c r="F116" s="239">
        <v>16002920</v>
      </c>
      <c r="G116" s="239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37" t="s">
        <v>44</v>
      </c>
      <c r="E117" s="238" t="s">
        <v>525</v>
      </c>
      <c r="F117" s="239">
        <v>18311920</v>
      </c>
      <c r="G117" s="239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37" t="s">
        <v>44</v>
      </c>
      <c r="E118" s="238" t="s">
        <v>525</v>
      </c>
      <c r="F118" s="239">
        <v>79514150</v>
      </c>
      <c r="G118" s="239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37" t="s">
        <v>44</v>
      </c>
      <c r="E119" s="238" t="s">
        <v>525</v>
      </c>
      <c r="F119" s="239">
        <v>46492920</v>
      </c>
      <c r="G119" s="239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37" t="s">
        <v>44</v>
      </c>
      <c r="E120" s="238" t="s">
        <v>525</v>
      </c>
      <c r="F120" s="239">
        <v>229416150</v>
      </c>
      <c r="G120" s="239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37" t="s">
        <v>44</v>
      </c>
      <c r="E121" s="238" t="s">
        <v>525</v>
      </c>
      <c r="F121" s="239">
        <v>46425420</v>
      </c>
      <c r="G121" s="239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37" t="s">
        <v>48</v>
      </c>
      <c r="E122" s="238"/>
      <c r="F122" s="239"/>
      <c r="G122" s="239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37" t="s">
        <v>44</v>
      </c>
      <c r="E123" s="238" t="s">
        <v>525</v>
      </c>
      <c r="F123" s="239">
        <v>241300000</v>
      </c>
      <c r="G123" s="239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37" t="s">
        <v>44</v>
      </c>
      <c r="E124" s="238" t="s">
        <v>14</v>
      </c>
      <c r="F124" s="239">
        <v>42499000</v>
      </c>
      <c r="G124" s="239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37"/>
      <c r="E125" s="238"/>
      <c r="F125" s="239"/>
      <c r="G125" s="239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37" t="s">
        <v>48</v>
      </c>
      <c r="E126" s="238"/>
      <c r="F126" s="239"/>
      <c r="G126" s="239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37" t="s">
        <v>44</v>
      </c>
      <c r="E127" s="238" t="s">
        <v>525</v>
      </c>
      <c r="F127" s="239">
        <v>126104830</v>
      </c>
      <c r="G127" s="239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37" t="s">
        <v>44</v>
      </c>
      <c r="E128" s="238" t="s">
        <v>525</v>
      </c>
      <c r="F128" s="239">
        <v>191704830</v>
      </c>
      <c r="G128" s="239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37" t="s">
        <v>45</v>
      </c>
      <c r="E129" s="238" t="s">
        <v>525</v>
      </c>
      <c r="F129" s="239">
        <v>79200000</v>
      </c>
      <c r="G129" s="239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37" t="s">
        <v>45</v>
      </c>
      <c r="E130" s="238" t="s">
        <v>14</v>
      </c>
      <c r="F130" s="239">
        <v>5975000</v>
      </c>
      <c r="G130" s="239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37" t="s">
        <v>45</v>
      </c>
      <c r="E131" s="238" t="s">
        <v>24</v>
      </c>
      <c r="F131" s="239">
        <v>12500000</v>
      </c>
      <c r="G131" s="239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37" t="s">
        <v>48</v>
      </c>
      <c r="E132" s="238"/>
      <c r="F132" s="239"/>
      <c r="G132" s="239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37" t="s">
        <v>48</v>
      </c>
      <c r="E133" s="238"/>
      <c r="F133" s="239"/>
      <c r="G133" s="239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37" t="s">
        <v>44</v>
      </c>
      <c r="E134" s="238" t="s">
        <v>8</v>
      </c>
      <c r="F134" s="239">
        <v>24998100</v>
      </c>
      <c r="G134" s="239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37" t="s">
        <v>44</v>
      </c>
      <c r="E135" s="238" t="s">
        <v>8</v>
      </c>
      <c r="F135" s="239">
        <v>26746100</v>
      </c>
      <c r="G135" s="239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37" t="s">
        <v>44</v>
      </c>
      <c r="E136" s="238" t="s">
        <v>8</v>
      </c>
      <c r="F136" s="239">
        <v>38097500</v>
      </c>
      <c r="G136" s="239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37" t="s">
        <v>44</v>
      </c>
      <c r="E137" s="238" t="s">
        <v>8</v>
      </c>
      <c r="F137" s="239">
        <v>46697500</v>
      </c>
      <c r="G137" s="239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37" t="s">
        <v>44</v>
      </c>
      <c r="E138" s="238" t="s">
        <v>8</v>
      </c>
      <c r="F138" s="239">
        <v>21530100</v>
      </c>
      <c r="G138" s="239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37" t="s">
        <v>44</v>
      </c>
      <c r="E139" s="238" t="s">
        <v>8</v>
      </c>
      <c r="F139" s="239">
        <v>31630800</v>
      </c>
      <c r="G139" s="239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37" t="s">
        <v>44</v>
      </c>
      <c r="E140" s="238" t="s">
        <v>8</v>
      </c>
      <c r="F140" s="239">
        <v>32680800</v>
      </c>
      <c r="G140" s="239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37" t="s">
        <v>44</v>
      </c>
      <c r="E141" s="238" t="s">
        <v>8</v>
      </c>
      <c r="F141" s="239">
        <v>37313100</v>
      </c>
      <c r="G141" s="239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37" t="s">
        <v>44</v>
      </c>
      <c r="E142" s="238" t="s">
        <v>8</v>
      </c>
      <c r="F142" s="239">
        <v>63057400</v>
      </c>
      <c r="G142" s="239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1557</v>
      </c>
      <c r="D143" s="237" t="s">
        <v>44</v>
      </c>
      <c r="E143" s="238" t="s">
        <v>8</v>
      </c>
      <c r="F143" s="239">
        <v>87094400</v>
      </c>
      <c r="G143" s="239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37" t="s">
        <v>44</v>
      </c>
      <c r="E144" s="238" t="s">
        <v>8</v>
      </c>
      <c r="F144" s="239">
        <v>10270090</v>
      </c>
      <c r="G144" s="239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37" t="s">
        <v>44</v>
      </c>
      <c r="E145" s="238" t="s">
        <v>8</v>
      </c>
      <c r="F145" s="239">
        <v>8972560</v>
      </c>
      <c r="G145" s="239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37" t="s">
        <v>44</v>
      </c>
      <c r="E146" s="238" t="s">
        <v>8</v>
      </c>
      <c r="F146" s="239">
        <v>10973865</v>
      </c>
      <c r="G146" s="239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37" t="s">
        <v>44</v>
      </c>
      <c r="E147" s="238" t="s">
        <v>8</v>
      </c>
      <c r="F147" s="239">
        <v>12622540</v>
      </c>
      <c r="G147" s="239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1558</v>
      </c>
      <c r="D148" s="237" t="s">
        <v>44</v>
      </c>
      <c r="E148" s="238" t="s">
        <v>14</v>
      </c>
      <c r="F148" s="239">
        <v>15724250</v>
      </c>
      <c r="G148" s="239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37"/>
      <c r="E149" s="238"/>
      <c r="F149" s="239"/>
      <c r="G149" s="239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37" t="s">
        <v>48</v>
      </c>
      <c r="E150" s="238"/>
      <c r="F150" s="239"/>
      <c r="G150" s="239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37" t="s">
        <v>44</v>
      </c>
      <c r="E151" s="238" t="s">
        <v>8</v>
      </c>
      <c r="F151" s="239">
        <v>848250</v>
      </c>
      <c r="G151" s="239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37" t="s">
        <v>45</v>
      </c>
      <c r="E152" s="238" t="s">
        <v>8</v>
      </c>
      <c r="F152" s="239">
        <v>17500</v>
      </c>
      <c r="G152" s="239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37" t="s">
        <v>45</v>
      </c>
      <c r="E153" s="238" t="s">
        <v>8</v>
      </c>
      <c r="F153" s="239">
        <v>17500</v>
      </c>
      <c r="G153" s="239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37" t="s">
        <v>45</v>
      </c>
      <c r="E154" s="238" t="s">
        <v>8</v>
      </c>
      <c r="F154" s="239">
        <v>17500</v>
      </c>
      <c r="G154" s="239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37" t="s">
        <v>45</v>
      </c>
      <c r="E155" s="238" t="s">
        <v>8</v>
      </c>
      <c r="F155" s="239">
        <v>18000</v>
      </c>
      <c r="G155" s="239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37" t="s">
        <v>45</v>
      </c>
      <c r="E156" s="238" t="s">
        <v>8</v>
      </c>
      <c r="F156" s="239">
        <v>18000</v>
      </c>
      <c r="G156" s="239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37" t="s">
        <v>45</v>
      </c>
      <c r="E157" s="238" t="s">
        <v>8</v>
      </c>
      <c r="F157" s="239">
        <v>18000</v>
      </c>
      <c r="G157" s="239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37" t="s">
        <v>45</v>
      </c>
      <c r="E158" s="238" t="s">
        <v>8</v>
      </c>
      <c r="F158" s="239">
        <v>18000</v>
      </c>
      <c r="G158" s="239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37" t="s">
        <v>45</v>
      </c>
      <c r="E159" s="238" t="s">
        <v>8</v>
      </c>
      <c r="F159" s="239">
        <v>18000</v>
      </c>
      <c r="G159" s="239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37" t="s">
        <v>45</v>
      </c>
      <c r="E160" s="238" t="s">
        <v>8</v>
      </c>
      <c r="F160" s="239">
        <v>20000</v>
      </c>
      <c r="G160" s="239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37" t="s">
        <v>45</v>
      </c>
      <c r="E161" s="238" t="s">
        <v>8</v>
      </c>
      <c r="F161" s="239">
        <v>23000</v>
      </c>
      <c r="G161" s="239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37" t="s">
        <v>45</v>
      </c>
      <c r="E162" s="238" t="s">
        <v>8</v>
      </c>
      <c r="F162" s="239">
        <v>23700</v>
      </c>
      <c r="G162" s="239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37" t="s">
        <v>45</v>
      </c>
      <c r="E163" s="238" t="s">
        <v>8</v>
      </c>
      <c r="F163" s="239">
        <v>32500</v>
      </c>
      <c r="G163" s="239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37" t="s">
        <v>45</v>
      </c>
      <c r="E164" s="238" t="s">
        <v>8</v>
      </c>
      <c r="F164" s="239">
        <v>32500</v>
      </c>
      <c r="G164" s="239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37" t="s">
        <v>45</v>
      </c>
      <c r="E165" s="238" t="s">
        <v>8</v>
      </c>
      <c r="F165" s="239">
        <v>32500</v>
      </c>
      <c r="G165" s="239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37" t="s">
        <v>45</v>
      </c>
      <c r="E166" s="238" t="s">
        <v>8</v>
      </c>
      <c r="F166" s="239">
        <v>32500</v>
      </c>
      <c r="G166" s="239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37" t="s">
        <v>45</v>
      </c>
      <c r="E167" s="238" t="s">
        <v>8</v>
      </c>
      <c r="F167" s="239">
        <v>35700</v>
      </c>
      <c r="G167" s="239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37" t="s">
        <v>45</v>
      </c>
      <c r="E168" s="238" t="s">
        <v>8</v>
      </c>
      <c r="F168" s="239">
        <v>38700</v>
      </c>
      <c r="G168" s="239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37" t="s">
        <v>45</v>
      </c>
      <c r="E169" s="238" t="s">
        <v>8</v>
      </c>
      <c r="F169" s="239">
        <v>38700</v>
      </c>
      <c r="G169" s="239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37" t="s">
        <v>45</v>
      </c>
      <c r="E170" s="238" t="s">
        <v>8</v>
      </c>
      <c r="F170" s="239">
        <v>38700</v>
      </c>
      <c r="G170" s="239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37" t="s">
        <v>45</v>
      </c>
      <c r="E171" s="238" t="s">
        <v>8</v>
      </c>
      <c r="F171" s="239">
        <v>38700</v>
      </c>
      <c r="G171" s="239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37" t="s">
        <v>45</v>
      </c>
      <c r="E172" s="238" t="s">
        <v>8</v>
      </c>
      <c r="F172" s="239">
        <v>51000</v>
      </c>
      <c r="G172" s="239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37" t="s">
        <v>45</v>
      </c>
      <c r="E173" s="238" t="s">
        <v>8</v>
      </c>
      <c r="F173" s="239">
        <v>94200</v>
      </c>
      <c r="G173" s="239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37" t="s">
        <v>45</v>
      </c>
      <c r="E174" s="238" t="s">
        <v>8</v>
      </c>
      <c r="F174" s="239">
        <v>119300</v>
      </c>
      <c r="G174" s="239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37" t="s">
        <v>45</v>
      </c>
      <c r="E175" s="238" t="s">
        <v>8</v>
      </c>
      <c r="F175" s="239">
        <v>432900</v>
      </c>
      <c r="G175" s="239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37" t="s">
        <v>45</v>
      </c>
      <c r="E176" s="238" t="s">
        <v>8</v>
      </c>
      <c r="F176" s="239">
        <v>56700</v>
      </c>
      <c r="G176" s="239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37" t="s">
        <v>45</v>
      </c>
      <c r="E177" s="238" t="s">
        <v>8</v>
      </c>
      <c r="F177" s="239">
        <v>68300</v>
      </c>
      <c r="G177" s="239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37" t="s">
        <v>45</v>
      </c>
      <c r="E178" s="238" t="s">
        <v>8</v>
      </c>
      <c r="F178" s="239">
        <v>116200</v>
      </c>
      <c r="G178" s="239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37" t="s">
        <v>45</v>
      </c>
      <c r="E179" s="238" t="s">
        <v>8</v>
      </c>
      <c r="F179" s="239">
        <v>183000</v>
      </c>
      <c r="G179" s="239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37" t="s">
        <v>45</v>
      </c>
      <c r="E180" s="238" t="s">
        <v>8</v>
      </c>
      <c r="F180" s="239">
        <v>271100</v>
      </c>
      <c r="G180" s="239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37" t="s">
        <v>45</v>
      </c>
      <c r="E181" s="238" t="s">
        <v>8</v>
      </c>
      <c r="F181" s="239">
        <v>669000</v>
      </c>
      <c r="G181" s="239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37" t="s">
        <v>45</v>
      </c>
      <c r="E182" s="238" t="s">
        <v>8</v>
      </c>
      <c r="F182" s="239">
        <v>37900</v>
      </c>
      <c r="G182" s="239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37" t="s">
        <v>48</v>
      </c>
      <c r="E183" s="238"/>
      <c r="F183" s="239"/>
      <c r="G183" s="239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37" t="s">
        <v>48</v>
      </c>
      <c r="E184" s="238"/>
      <c r="F184" s="239"/>
      <c r="G184" s="239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37" t="s">
        <v>45</v>
      </c>
      <c r="E185" s="238" t="s">
        <v>24</v>
      </c>
      <c r="F185" s="239">
        <v>22250000</v>
      </c>
      <c r="G185" s="239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37" t="s">
        <v>44</v>
      </c>
      <c r="E186" s="238" t="s">
        <v>24</v>
      </c>
      <c r="F186" s="239">
        <v>80895000</v>
      </c>
      <c r="G186" s="239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37" t="s">
        <v>44</v>
      </c>
      <c r="E187" s="238" t="s">
        <v>24</v>
      </c>
      <c r="F187" s="239">
        <v>157800000</v>
      </c>
      <c r="G187" s="239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1559</v>
      </c>
      <c r="D188" s="237" t="s">
        <v>44</v>
      </c>
      <c r="E188" s="238" t="s">
        <v>24</v>
      </c>
      <c r="F188" s="239">
        <v>8595700</v>
      </c>
      <c r="G188" s="239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1560</v>
      </c>
      <c r="D189" s="237" t="s">
        <v>44</v>
      </c>
      <c r="E189" s="238" t="s">
        <v>24</v>
      </c>
      <c r="F189" s="239">
        <v>8595700</v>
      </c>
      <c r="G189" s="239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37"/>
      <c r="E190" s="238"/>
      <c r="F190" s="239"/>
      <c r="G190" s="239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37" t="s">
        <v>48</v>
      </c>
      <c r="E191" s="238"/>
      <c r="F191" s="239"/>
      <c r="G191" s="239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37" t="s">
        <v>44</v>
      </c>
      <c r="E192" s="238" t="s">
        <v>8</v>
      </c>
      <c r="F192" s="239">
        <v>648050</v>
      </c>
      <c r="G192" s="239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37" t="s">
        <v>44</v>
      </c>
      <c r="E193" s="238" t="s">
        <v>8</v>
      </c>
      <c r="F193" s="239">
        <v>674300</v>
      </c>
      <c r="G193" s="239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37" t="s">
        <v>45</v>
      </c>
      <c r="E194" s="238" t="s">
        <v>8</v>
      </c>
      <c r="F194" s="239">
        <v>42100</v>
      </c>
      <c r="G194" s="239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37" t="s">
        <v>45</v>
      </c>
      <c r="E195" s="238" t="s">
        <v>8</v>
      </c>
      <c r="F195" s="239">
        <v>42100</v>
      </c>
      <c r="G195" s="239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37" t="s">
        <v>45</v>
      </c>
      <c r="E196" s="238" t="s">
        <v>8</v>
      </c>
      <c r="F196" s="239">
        <v>3800000</v>
      </c>
      <c r="G196" s="239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37" t="s">
        <v>48</v>
      </c>
      <c r="E197" s="238"/>
      <c r="F197" s="239"/>
      <c r="G197" s="239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37" t="s">
        <v>48</v>
      </c>
      <c r="E198" s="238"/>
      <c r="F198" s="239"/>
      <c r="G198" s="239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37" t="s">
        <v>45</v>
      </c>
      <c r="E199" s="238" t="s">
        <v>24</v>
      </c>
      <c r="F199" s="239">
        <v>280800000</v>
      </c>
      <c r="G199" s="239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37" t="s">
        <v>45</v>
      </c>
      <c r="E200" s="238" t="s">
        <v>8</v>
      </c>
      <c r="F200" s="239">
        <v>34688200</v>
      </c>
      <c r="G200" s="239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37" t="s">
        <v>45</v>
      </c>
      <c r="E201" s="238" t="s">
        <v>8</v>
      </c>
      <c r="F201" s="239">
        <v>24774500</v>
      </c>
      <c r="G201" s="239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37" t="s">
        <v>48</v>
      </c>
      <c r="E202" s="238"/>
      <c r="F202" s="239"/>
      <c r="G202" s="239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37" t="s">
        <v>48</v>
      </c>
      <c r="E203" s="238"/>
      <c r="F203" s="239"/>
      <c r="G203" s="239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37" t="s">
        <v>45</v>
      </c>
      <c r="E204" s="238" t="s">
        <v>100</v>
      </c>
      <c r="F204" s="239">
        <v>3036730</v>
      </c>
      <c r="G204" s="239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37" t="s">
        <v>45</v>
      </c>
      <c r="E205" s="240" t="s">
        <v>100</v>
      </c>
      <c r="F205" s="239">
        <v>4137730</v>
      </c>
      <c r="G205" s="239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37" t="s">
        <v>45</v>
      </c>
      <c r="E206" s="238" t="s">
        <v>100</v>
      </c>
      <c r="F206" s="239">
        <v>5206920</v>
      </c>
      <c r="G206" s="239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37" t="s">
        <v>45</v>
      </c>
      <c r="E207" s="238" t="s">
        <v>100</v>
      </c>
      <c r="F207" s="239">
        <v>5453270</v>
      </c>
      <c r="G207" s="239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37" t="s">
        <v>45</v>
      </c>
      <c r="E208" s="238" t="s">
        <v>100</v>
      </c>
      <c r="F208" s="239">
        <v>6453770</v>
      </c>
      <c r="G208" s="239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37" t="s">
        <v>45</v>
      </c>
      <c r="E209" s="238" t="s">
        <v>100</v>
      </c>
      <c r="F209" s="239">
        <v>7728790</v>
      </c>
      <c r="G209" s="239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37" t="s">
        <v>47</v>
      </c>
      <c r="E210" s="238" t="s">
        <v>100</v>
      </c>
      <c r="F210" s="239">
        <v>10066.666666666668</v>
      </c>
      <c r="G210" s="239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37" t="s">
        <v>45</v>
      </c>
      <c r="E211" s="238" t="s">
        <v>24</v>
      </c>
      <c r="F211" s="239">
        <v>200000</v>
      </c>
      <c r="G211" s="239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37" t="s">
        <v>48</v>
      </c>
      <c r="E212" s="238"/>
      <c r="F212" s="239"/>
      <c r="G212" s="239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37" t="s">
        <v>48</v>
      </c>
      <c r="E213" s="238"/>
      <c r="F213" s="239"/>
      <c r="G213" s="239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1561</v>
      </c>
      <c r="D214" s="237" t="s">
        <v>44</v>
      </c>
      <c r="E214" s="238" t="s">
        <v>8</v>
      </c>
      <c r="F214" s="239">
        <v>217470</v>
      </c>
      <c r="G214" s="239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37" t="s">
        <v>44</v>
      </c>
      <c r="E215" s="238" t="s">
        <v>8</v>
      </c>
      <c r="F215" s="239">
        <v>212320</v>
      </c>
      <c r="G215" s="239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1562</v>
      </c>
      <c r="D216" s="237" t="s">
        <v>44</v>
      </c>
      <c r="E216" s="238" t="s">
        <v>24</v>
      </c>
      <c r="F216" s="239">
        <v>394550</v>
      </c>
      <c r="G216" s="239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1563</v>
      </c>
      <c r="D217" s="237" t="s">
        <v>44</v>
      </c>
      <c r="E217" s="238" t="s">
        <v>24</v>
      </c>
      <c r="F217" s="239">
        <v>220800</v>
      </c>
      <c r="G217" s="239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37"/>
      <c r="E218" s="238"/>
      <c r="F218" s="239"/>
      <c r="G218" s="239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37" t="s">
        <v>48</v>
      </c>
      <c r="E219" s="238"/>
      <c r="F219" s="239"/>
      <c r="G219" s="239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37" t="s">
        <v>44</v>
      </c>
      <c r="E220" s="238" t="s">
        <v>7</v>
      </c>
      <c r="F220" s="239">
        <v>9831</v>
      </c>
      <c r="G220" s="239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37" t="s">
        <v>44</v>
      </c>
      <c r="E221" s="238" t="s">
        <v>7</v>
      </c>
      <c r="F221" s="239">
        <v>19368</v>
      </c>
      <c r="G221" s="239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37" t="s">
        <v>44</v>
      </c>
      <c r="E222" s="238" t="s">
        <v>7</v>
      </c>
      <c r="F222" s="239">
        <v>32428</v>
      </c>
      <c r="G222" s="239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37" t="s">
        <v>44</v>
      </c>
      <c r="E223" s="238" t="s">
        <v>7</v>
      </c>
      <c r="F223" s="239">
        <v>13740</v>
      </c>
      <c r="G223" s="239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37" t="s">
        <v>44</v>
      </c>
      <c r="E224" s="238" t="s">
        <v>7</v>
      </c>
      <c r="F224" s="239">
        <v>24590</v>
      </c>
      <c r="G224" s="239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37" t="s">
        <v>44</v>
      </c>
      <c r="E225" s="238" t="s">
        <v>7</v>
      </c>
      <c r="F225" s="239">
        <v>39175</v>
      </c>
      <c r="G225" s="239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37" t="s">
        <v>48</v>
      </c>
      <c r="E226" s="238"/>
      <c r="F226" s="239"/>
      <c r="G226" s="239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37" t="s">
        <v>48</v>
      </c>
      <c r="E227" s="238"/>
      <c r="F227" s="239"/>
      <c r="G227" s="239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37" t="s">
        <v>44</v>
      </c>
      <c r="E228" s="238" t="s">
        <v>7</v>
      </c>
      <c r="F228" s="239">
        <v>47850</v>
      </c>
      <c r="G228" s="239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37" t="s">
        <v>44</v>
      </c>
      <c r="E229" s="238" t="s">
        <v>7</v>
      </c>
      <c r="F229" s="239">
        <v>27280</v>
      </c>
      <c r="G229" s="239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37" t="s">
        <v>44</v>
      </c>
      <c r="E230" s="238" t="s">
        <v>7</v>
      </c>
      <c r="F230" s="239">
        <v>48905</v>
      </c>
      <c r="G230" s="239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37" t="s">
        <v>44</v>
      </c>
      <c r="E231" s="238" t="s">
        <v>7</v>
      </c>
      <c r="F231" s="239">
        <v>3780</v>
      </c>
      <c r="G231" s="239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37" t="s">
        <v>44</v>
      </c>
      <c r="E232" s="238" t="s">
        <v>7</v>
      </c>
      <c r="F232" s="239">
        <v>5890</v>
      </c>
      <c r="G232" s="239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37" t="s">
        <v>45</v>
      </c>
      <c r="E233" s="238" t="s">
        <v>7</v>
      </c>
      <c r="F233" s="239">
        <v>8900</v>
      </c>
      <c r="G233" s="239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37" t="s">
        <v>45</v>
      </c>
      <c r="E234" s="238" t="s">
        <v>7</v>
      </c>
      <c r="F234" s="239">
        <v>10000</v>
      </c>
      <c r="G234" s="239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37" t="s">
        <v>44</v>
      </c>
      <c r="E235" s="238" t="s">
        <v>7</v>
      </c>
      <c r="F235" s="239">
        <v>12120</v>
      </c>
      <c r="G235" s="239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37" t="s">
        <v>45</v>
      </c>
      <c r="E236" s="238" t="s">
        <v>7</v>
      </c>
      <c r="F236" s="239">
        <v>23600</v>
      </c>
      <c r="G236" s="239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37" t="s">
        <v>44</v>
      </c>
      <c r="E237" s="238" t="s">
        <v>7</v>
      </c>
      <c r="F237" s="239">
        <v>290975</v>
      </c>
      <c r="G237" s="239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37" t="s">
        <v>45</v>
      </c>
      <c r="E238" s="238" t="s">
        <v>7</v>
      </c>
      <c r="F238" s="239">
        <v>62800</v>
      </c>
      <c r="G238" s="239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37" t="s">
        <v>45</v>
      </c>
      <c r="E239" s="238" t="s">
        <v>7</v>
      </c>
      <c r="F239" s="239">
        <v>107300</v>
      </c>
      <c r="G239" s="239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37" t="s">
        <v>45</v>
      </c>
      <c r="E240" s="238" t="s">
        <v>7</v>
      </c>
      <c r="F240" s="239">
        <v>468300</v>
      </c>
      <c r="G240" s="239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37" t="s">
        <v>45</v>
      </c>
      <c r="E241" s="238" t="s">
        <v>7</v>
      </c>
      <c r="F241" s="239">
        <v>633500</v>
      </c>
      <c r="G241" s="239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37" t="s">
        <v>45</v>
      </c>
      <c r="E242" s="238" t="s">
        <v>7</v>
      </c>
      <c r="F242" s="239">
        <v>983500</v>
      </c>
      <c r="G242" s="239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37" t="s">
        <v>44</v>
      </c>
      <c r="E243" s="238" t="s">
        <v>7</v>
      </c>
      <c r="F243" s="239">
        <v>84991</v>
      </c>
      <c r="G243" s="239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37" t="s">
        <v>44</v>
      </c>
      <c r="E244" s="238" t="s">
        <v>7</v>
      </c>
      <c r="F244" s="239">
        <v>125850</v>
      </c>
      <c r="G244" s="239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37" t="s">
        <v>44</v>
      </c>
      <c r="E245" s="238" t="s">
        <v>7</v>
      </c>
      <c r="F245" s="239">
        <v>196270</v>
      </c>
      <c r="G245" s="239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37" t="s">
        <v>44</v>
      </c>
      <c r="E246" s="238" t="s">
        <v>7</v>
      </c>
      <c r="F246" s="239">
        <v>318390</v>
      </c>
      <c r="G246" s="239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37" t="s">
        <v>45</v>
      </c>
      <c r="E247" s="238" t="s">
        <v>7</v>
      </c>
      <c r="F247" s="239">
        <v>121560.8</v>
      </c>
      <c r="G247" s="239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37" t="s">
        <v>45</v>
      </c>
      <c r="E248" s="238" t="s">
        <v>7</v>
      </c>
      <c r="F248" s="239">
        <v>164883</v>
      </c>
      <c r="G248" s="239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37" t="s">
        <v>44</v>
      </c>
      <c r="E249" s="238" t="s">
        <v>7</v>
      </c>
      <c r="F249" s="239">
        <v>378330</v>
      </c>
      <c r="G249" s="239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37" t="s">
        <v>45</v>
      </c>
      <c r="E250" s="238" t="s">
        <v>7</v>
      </c>
      <c r="F250" s="239">
        <v>417044.06800000003</v>
      </c>
      <c r="G250" s="239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37" t="s">
        <v>45</v>
      </c>
      <c r="E251" s="238" t="s">
        <v>7</v>
      </c>
      <c r="F251" s="239">
        <v>82600</v>
      </c>
      <c r="G251" s="239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37" t="s">
        <v>45</v>
      </c>
      <c r="E252" s="238" t="s">
        <v>7</v>
      </c>
      <c r="F252" s="239">
        <v>116300</v>
      </c>
      <c r="G252" s="239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37" t="s">
        <v>45</v>
      </c>
      <c r="E253" s="238" t="s">
        <v>7</v>
      </c>
      <c r="F253" s="239">
        <v>139900</v>
      </c>
      <c r="G253" s="239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37" t="s">
        <v>45</v>
      </c>
      <c r="E254" s="238" t="s">
        <v>7</v>
      </c>
      <c r="F254" s="239">
        <v>154600</v>
      </c>
      <c r="G254" s="239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37" t="s">
        <v>45</v>
      </c>
      <c r="E255" s="238" t="s">
        <v>7</v>
      </c>
      <c r="F255" s="239">
        <v>103500</v>
      </c>
      <c r="G255" s="239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37" t="s">
        <v>45</v>
      </c>
      <c r="E256" s="238" t="s">
        <v>7</v>
      </c>
      <c r="F256" s="239">
        <v>106000</v>
      </c>
      <c r="G256" s="239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37" t="s">
        <v>45</v>
      </c>
      <c r="E257" s="238" t="s">
        <v>7</v>
      </c>
      <c r="F257" s="239">
        <v>135900</v>
      </c>
      <c r="G257" s="239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37" t="s">
        <v>45</v>
      </c>
      <c r="E258" s="238" t="s">
        <v>7</v>
      </c>
      <c r="F258" s="239">
        <v>160100</v>
      </c>
      <c r="G258" s="239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37" t="s">
        <v>44</v>
      </c>
      <c r="E259" s="238" t="s">
        <v>7</v>
      </c>
      <c r="F259" s="239">
        <v>362130</v>
      </c>
      <c r="G259" s="239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37" t="s">
        <v>44</v>
      </c>
      <c r="E260" s="238" t="s">
        <v>7</v>
      </c>
      <c r="F260" s="239">
        <v>418580</v>
      </c>
      <c r="G260" s="239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37" t="s">
        <v>44</v>
      </c>
      <c r="E261" s="238" t="s">
        <v>7</v>
      </c>
      <c r="F261" s="239">
        <v>447280</v>
      </c>
      <c r="G261" s="239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37" t="s">
        <v>45</v>
      </c>
      <c r="E262" s="238" t="s">
        <v>7</v>
      </c>
      <c r="F262" s="239">
        <v>3200</v>
      </c>
      <c r="G262" s="239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37" t="s">
        <v>45</v>
      </c>
      <c r="E263" s="238" t="s">
        <v>7</v>
      </c>
      <c r="F263" s="239">
        <v>4100</v>
      </c>
      <c r="G263" s="239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37" t="s">
        <v>45</v>
      </c>
      <c r="E264" s="238" t="s">
        <v>7</v>
      </c>
      <c r="F264" s="239">
        <v>6500</v>
      </c>
      <c r="G264" s="239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37" t="s">
        <v>45</v>
      </c>
      <c r="E265" s="238" t="s">
        <v>7</v>
      </c>
      <c r="F265" s="239">
        <v>11400</v>
      </c>
      <c r="G265" s="239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37" t="s">
        <v>45</v>
      </c>
      <c r="E266" s="238" t="s">
        <v>7</v>
      </c>
      <c r="F266" s="239">
        <v>16700</v>
      </c>
      <c r="G266" s="239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37" t="s">
        <v>45</v>
      </c>
      <c r="E267" s="238" t="s">
        <v>7</v>
      </c>
      <c r="F267" s="239">
        <v>9600</v>
      </c>
      <c r="G267" s="239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37" t="s">
        <v>45</v>
      </c>
      <c r="E268" s="238" t="s">
        <v>7</v>
      </c>
      <c r="F268" s="239">
        <v>11700</v>
      </c>
      <c r="G268" s="239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37" t="s">
        <v>45</v>
      </c>
      <c r="E269" s="238" t="s">
        <v>7</v>
      </c>
      <c r="F269" s="239">
        <v>13300</v>
      </c>
      <c r="G269" s="239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37" t="s">
        <v>45</v>
      </c>
      <c r="E270" s="238" t="s">
        <v>7</v>
      </c>
      <c r="F270" s="239">
        <v>17000</v>
      </c>
      <c r="G270" s="239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37" t="s">
        <v>44</v>
      </c>
      <c r="E271" s="238" t="s">
        <v>7</v>
      </c>
      <c r="F271" s="239">
        <v>297630</v>
      </c>
      <c r="G271" s="239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37" t="s">
        <v>44</v>
      </c>
      <c r="E272" s="238" t="s">
        <v>7</v>
      </c>
      <c r="F272" s="239">
        <v>361430</v>
      </c>
      <c r="G272" s="239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37" t="s">
        <v>48</v>
      </c>
      <c r="E273" s="238"/>
      <c r="F273" s="239"/>
      <c r="G273" s="239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37" t="s">
        <v>48</v>
      </c>
      <c r="E274" s="238"/>
      <c r="F274" s="239"/>
      <c r="G274" s="239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1564</v>
      </c>
      <c r="D275" s="237" t="s">
        <v>45</v>
      </c>
      <c r="E275" s="238" t="s">
        <v>8</v>
      </c>
      <c r="F275" s="239">
        <v>34700</v>
      </c>
      <c r="G275" s="239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1565</v>
      </c>
      <c r="D276" s="237" t="s">
        <v>45</v>
      </c>
      <c r="E276" s="238" t="s">
        <v>8</v>
      </c>
      <c r="F276" s="239">
        <v>40300</v>
      </c>
      <c r="G276" s="239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1566</v>
      </c>
      <c r="D277" s="237" t="s">
        <v>45</v>
      </c>
      <c r="E277" s="238" t="s">
        <v>8</v>
      </c>
      <c r="F277" s="239">
        <v>44000</v>
      </c>
      <c r="G277" s="239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1567</v>
      </c>
      <c r="D278" s="237" t="s">
        <v>45</v>
      </c>
      <c r="E278" s="238" t="s">
        <v>8</v>
      </c>
      <c r="F278" s="239">
        <v>57700</v>
      </c>
      <c r="G278" s="239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1568</v>
      </c>
      <c r="D279" s="237" t="s">
        <v>45</v>
      </c>
      <c r="E279" s="238" t="s">
        <v>8</v>
      </c>
      <c r="F279" s="239">
        <v>83000</v>
      </c>
      <c r="G279" s="239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1569</v>
      </c>
      <c r="D280" s="237" t="s">
        <v>45</v>
      </c>
      <c r="E280" s="238" t="s">
        <v>8</v>
      </c>
      <c r="F280" s="239">
        <v>90450</v>
      </c>
      <c r="G280" s="239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1570</v>
      </c>
      <c r="D281" s="237" t="s">
        <v>45</v>
      </c>
      <c r="E281" s="238" t="s">
        <v>8</v>
      </c>
      <c r="F281" s="239">
        <v>106000</v>
      </c>
      <c r="G281" s="239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1571</v>
      </c>
      <c r="D282" s="237" t="s">
        <v>45</v>
      </c>
      <c r="E282" s="238" t="s">
        <v>8</v>
      </c>
      <c r="F282" s="239">
        <v>115650</v>
      </c>
      <c r="G282" s="239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1572</v>
      </c>
      <c r="D283" s="237" t="s">
        <v>45</v>
      </c>
      <c r="E283" s="238" t="s">
        <v>8</v>
      </c>
      <c r="F283" s="239">
        <v>159200</v>
      </c>
      <c r="G283" s="239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1573</v>
      </c>
      <c r="D284" s="237" t="s">
        <v>45</v>
      </c>
      <c r="E284" s="238" t="s">
        <v>8</v>
      </c>
      <c r="F284" s="239">
        <v>49900</v>
      </c>
      <c r="G284" s="239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1574</v>
      </c>
      <c r="D285" s="237" t="s">
        <v>45</v>
      </c>
      <c r="E285" s="238" t="s">
        <v>8</v>
      </c>
      <c r="F285" s="239">
        <v>62200</v>
      </c>
      <c r="G285" s="239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1575</v>
      </c>
      <c r="D286" s="237" t="s">
        <v>45</v>
      </c>
      <c r="E286" s="238" t="s">
        <v>8</v>
      </c>
      <c r="F286" s="239">
        <v>65800</v>
      </c>
      <c r="G286" s="239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1576</v>
      </c>
      <c r="D287" s="237" t="s">
        <v>45</v>
      </c>
      <c r="E287" s="238" t="s">
        <v>8</v>
      </c>
      <c r="F287" s="239">
        <v>69100</v>
      </c>
      <c r="G287" s="239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1577</v>
      </c>
      <c r="D288" s="237" t="s">
        <v>45</v>
      </c>
      <c r="E288" s="238" t="s">
        <v>8</v>
      </c>
      <c r="F288" s="239">
        <v>87100</v>
      </c>
      <c r="G288" s="239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1578</v>
      </c>
      <c r="D289" s="237" t="s">
        <v>45</v>
      </c>
      <c r="E289" s="238" t="s">
        <v>8</v>
      </c>
      <c r="F289" s="239">
        <v>98500</v>
      </c>
      <c r="G289" s="239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1579</v>
      </c>
      <c r="D290" s="237" t="s">
        <v>45</v>
      </c>
      <c r="E290" s="238" t="s">
        <v>8</v>
      </c>
      <c r="F290" s="239">
        <v>137700</v>
      </c>
      <c r="G290" s="239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1580</v>
      </c>
      <c r="D291" s="237" t="s">
        <v>45</v>
      </c>
      <c r="E291" s="238" t="s">
        <v>8</v>
      </c>
      <c r="F291" s="239">
        <v>124300</v>
      </c>
      <c r="G291" s="239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1581</v>
      </c>
      <c r="D292" s="237" t="s">
        <v>45</v>
      </c>
      <c r="E292" s="238" t="s">
        <v>8</v>
      </c>
      <c r="F292" s="239">
        <v>114000</v>
      </c>
      <c r="G292" s="239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1582</v>
      </c>
      <c r="D293" s="237" t="s">
        <v>45</v>
      </c>
      <c r="E293" s="238" t="s">
        <v>8</v>
      </c>
      <c r="F293" s="239">
        <v>146000</v>
      </c>
      <c r="G293" s="239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1583</v>
      </c>
      <c r="D294" s="237" t="s">
        <v>45</v>
      </c>
      <c r="E294" s="238" t="s">
        <v>8</v>
      </c>
      <c r="F294" s="239">
        <v>156000</v>
      </c>
      <c r="G294" s="239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1584</v>
      </c>
      <c r="D295" s="237" t="s">
        <v>45</v>
      </c>
      <c r="E295" s="238" t="s">
        <v>8</v>
      </c>
      <c r="F295" s="239">
        <v>17200</v>
      </c>
      <c r="G295" s="239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1585</v>
      </c>
      <c r="D296" s="237" t="s">
        <v>45</v>
      </c>
      <c r="E296" s="238" t="s">
        <v>8</v>
      </c>
      <c r="F296" s="239">
        <v>21900</v>
      </c>
      <c r="G296" s="239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1586</v>
      </c>
      <c r="D297" s="237" t="s">
        <v>45</v>
      </c>
      <c r="E297" s="238" t="s">
        <v>8</v>
      </c>
      <c r="F297" s="239">
        <v>21900</v>
      </c>
      <c r="G297" s="239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1587</v>
      </c>
      <c r="D298" s="237" t="s">
        <v>45</v>
      </c>
      <c r="E298" s="238" t="s">
        <v>8</v>
      </c>
      <c r="F298" s="239">
        <v>23500</v>
      </c>
      <c r="G298" s="239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1588</v>
      </c>
      <c r="D299" s="237" t="s">
        <v>45</v>
      </c>
      <c r="E299" s="238" t="s">
        <v>8</v>
      </c>
      <c r="F299" s="239">
        <v>26100</v>
      </c>
      <c r="G299" s="239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1589</v>
      </c>
      <c r="D300" s="237" t="s">
        <v>45</v>
      </c>
      <c r="E300" s="238" t="s">
        <v>8</v>
      </c>
      <c r="F300" s="239">
        <v>35500</v>
      </c>
      <c r="G300" s="239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1590</v>
      </c>
      <c r="D301" s="237" t="s">
        <v>45</v>
      </c>
      <c r="E301" s="238" t="s">
        <v>8</v>
      </c>
      <c r="F301" s="239">
        <v>46200</v>
      </c>
      <c r="G301" s="239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1591</v>
      </c>
      <c r="D302" s="237" t="s">
        <v>45</v>
      </c>
      <c r="E302" s="238" t="s">
        <v>8</v>
      </c>
      <c r="F302" s="239">
        <v>68700</v>
      </c>
      <c r="G302" s="239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1592</v>
      </c>
      <c r="D303" s="237" t="s">
        <v>45</v>
      </c>
      <c r="E303" s="238" t="s">
        <v>8</v>
      </c>
      <c r="F303" s="239">
        <v>76800</v>
      </c>
      <c r="G303" s="239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1593</v>
      </c>
      <c r="D304" s="237" t="s">
        <v>45</v>
      </c>
      <c r="E304" s="238" t="s">
        <v>8</v>
      </c>
      <c r="F304" s="239">
        <v>23000</v>
      </c>
      <c r="G304" s="239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1594</v>
      </c>
      <c r="D305" s="237" t="s">
        <v>45</v>
      </c>
      <c r="E305" s="238" t="s">
        <v>8</v>
      </c>
      <c r="F305" s="239">
        <v>25700</v>
      </c>
      <c r="G305" s="239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1595</v>
      </c>
      <c r="D306" s="237" t="s">
        <v>45</v>
      </c>
      <c r="E306" s="238" t="s">
        <v>8</v>
      </c>
      <c r="F306" s="239">
        <v>38100</v>
      </c>
      <c r="G306" s="239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1596</v>
      </c>
      <c r="D307" s="237" t="s">
        <v>45</v>
      </c>
      <c r="E307" s="238" t="s">
        <v>8</v>
      </c>
      <c r="F307" s="239">
        <v>48000</v>
      </c>
      <c r="G307" s="239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1597</v>
      </c>
      <c r="D308" s="237" t="s">
        <v>45</v>
      </c>
      <c r="E308" s="238" t="s">
        <v>8</v>
      </c>
      <c r="F308" s="239">
        <v>60000</v>
      </c>
      <c r="G308" s="239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1598</v>
      </c>
      <c r="D309" s="237" t="s">
        <v>45</v>
      </c>
      <c r="E309" s="238" t="s">
        <v>8</v>
      </c>
      <c r="F309" s="239">
        <v>79000</v>
      </c>
      <c r="G309" s="239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1599</v>
      </c>
      <c r="D310" s="237" t="s">
        <v>45</v>
      </c>
      <c r="E310" s="238" t="s">
        <v>8</v>
      </c>
      <c r="F310" s="239">
        <v>99600</v>
      </c>
      <c r="G310" s="239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1600</v>
      </c>
      <c r="D311" s="237" t="s">
        <v>45</v>
      </c>
      <c r="E311" s="238" t="s">
        <v>8</v>
      </c>
      <c r="F311" s="239">
        <v>170800</v>
      </c>
      <c r="G311" s="239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37" t="s">
        <v>45</v>
      </c>
      <c r="E312" s="238" t="s">
        <v>8</v>
      </c>
      <c r="F312" s="239">
        <v>197400</v>
      </c>
      <c r="G312" s="239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37" t="s">
        <v>45</v>
      </c>
      <c r="E313" s="238" t="s">
        <v>8</v>
      </c>
      <c r="F313" s="239">
        <v>158100</v>
      </c>
      <c r="G313" s="239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37" t="s">
        <v>48</v>
      </c>
      <c r="E314" s="238"/>
      <c r="F314" s="239"/>
      <c r="G314" s="239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37" t="s">
        <v>48</v>
      </c>
      <c r="E315" s="238"/>
      <c r="F315" s="239"/>
      <c r="G315" s="239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37" t="s">
        <v>45</v>
      </c>
      <c r="E316" s="238" t="s">
        <v>112</v>
      </c>
      <c r="F316" s="239">
        <v>125000</v>
      </c>
      <c r="G316" s="239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37" t="s">
        <v>45</v>
      </c>
      <c r="E317" s="238" t="s">
        <v>114</v>
      </c>
      <c r="F317" s="239">
        <v>74000</v>
      </c>
      <c r="G317" s="239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37" t="s">
        <v>45</v>
      </c>
      <c r="E318" s="238" t="s">
        <v>8</v>
      </c>
      <c r="F318" s="239">
        <v>4500</v>
      </c>
      <c r="G318" s="239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37" t="s">
        <v>45</v>
      </c>
      <c r="E319" s="238" t="s">
        <v>24</v>
      </c>
      <c r="F319" s="239">
        <v>3888</v>
      </c>
      <c r="G319" s="239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37" t="s">
        <v>45</v>
      </c>
      <c r="E320" s="238" t="s">
        <v>24</v>
      </c>
      <c r="F320" s="239">
        <v>2900</v>
      </c>
      <c r="G320" s="239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37" t="s">
        <v>45</v>
      </c>
      <c r="E321" s="238" t="s">
        <v>24</v>
      </c>
      <c r="F321" s="239">
        <v>11500</v>
      </c>
      <c r="G321" s="239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37" t="s">
        <v>45</v>
      </c>
      <c r="E322" s="238" t="s">
        <v>24</v>
      </c>
      <c r="F322" s="239">
        <v>6100</v>
      </c>
      <c r="G322" s="239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37" t="s">
        <v>45</v>
      </c>
      <c r="E323" s="238" t="s">
        <v>8</v>
      </c>
      <c r="F323" s="239">
        <v>58600</v>
      </c>
      <c r="G323" s="239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37" t="s">
        <v>45</v>
      </c>
      <c r="E324" s="238" t="s">
        <v>24</v>
      </c>
      <c r="F324" s="239">
        <v>15400</v>
      </c>
      <c r="G324" s="239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37" t="s">
        <v>45</v>
      </c>
      <c r="E325" s="238" t="s">
        <v>24</v>
      </c>
      <c r="F325" s="239">
        <v>5300</v>
      </c>
      <c r="G325" s="239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37" t="s">
        <v>45</v>
      </c>
      <c r="E326" s="238" t="s">
        <v>24</v>
      </c>
      <c r="F326" s="239">
        <v>8900</v>
      </c>
      <c r="G326" s="239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37" t="s">
        <v>45</v>
      </c>
      <c r="E327" s="238" t="s">
        <v>24</v>
      </c>
      <c r="F327" s="239">
        <v>15800</v>
      </c>
      <c r="G327" s="239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37" t="s">
        <v>45</v>
      </c>
      <c r="E328" s="238" t="s">
        <v>24</v>
      </c>
      <c r="F328" s="239">
        <v>13800</v>
      </c>
      <c r="G328" s="239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37" t="s">
        <v>45</v>
      </c>
      <c r="E329" s="238" t="s">
        <v>24</v>
      </c>
      <c r="F329" s="239">
        <v>18080</v>
      </c>
      <c r="G329" s="239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37" t="s">
        <v>45</v>
      </c>
      <c r="E330" s="238" t="s">
        <v>24</v>
      </c>
      <c r="F330" s="239">
        <v>19700</v>
      </c>
      <c r="G330" s="239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37" t="s">
        <v>45</v>
      </c>
      <c r="E331" s="238" t="s">
        <v>24</v>
      </c>
      <c r="F331" s="239">
        <v>23000</v>
      </c>
      <c r="G331" s="239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37" t="s">
        <v>45</v>
      </c>
      <c r="E332" s="238" t="s">
        <v>24</v>
      </c>
      <c r="F332" s="239">
        <v>38400</v>
      </c>
      <c r="G332" s="239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37" t="s">
        <v>45</v>
      </c>
      <c r="E333" s="238" t="s">
        <v>24</v>
      </c>
      <c r="F333" s="239">
        <v>22900</v>
      </c>
      <c r="G333" s="239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37" t="s">
        <v>45</v>
      </c>
      <c r="E334" s="238" t="s">
        <v>24</v>
      </c>
      <c r="F334" s="239">
        <v>25000</v>
      </c>
      <c r="G334" s="239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37" t="s">
        <v>45</v>
      </c>
      <c r="E335" s="238" t="s">
        <v>24</v>
      </c>
      <c r="F335" s="239">
        <v>25000</v>
      </c>
      <c r="G335" s="239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37" t="s">
        <v>45</v>
      </c>
      <c r="E336" s="238" t="s">
        <v>24</v>
      </c>
      <c r="F336" s="239">
        <v>18400</v>
      </c>
      <c r="G336" s="239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37" t="s">
        <v>45</v>
      </c>
      <c r="E337" s="238" t="s">
        <v>24</v>
      </c>
      <c r="F337" s="239">
        <v>18400</v>
      </c>
      <c r="G337" s="239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37" t="s">
        <v>45</v>
      </c>
      <c r="E338" s="238" t="s">
        <v>24</v>
      </c>
      <c r="F338" s="239">
        <v>18400</v>
      </c>
      <c r="G338" s="239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37" t="s">
        <v>45</v>
      </c>
      <c r="E339" s="238" t="s">
        <v>24</v>
      </c>
      <c r="F339" s="239">
        <v>61300</v>
      </c>
      <c r="G339" s="239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37" t="s">
        <v>45</v>
      </c>
      <c r="E340" s="238" t="s">
        <v>24</v>
      </c>
      <c r="F340" s="239">
        <v>61300</v>
      </c>
      <c r="G340" s="239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37" t="s">
        <v>45</v>
      </c>
      <c r="E341" s="238" t="s">
        <v>24</v>
      </c>
      <c r="F341" s="239">
        <v>61300</v>
      </c>
      <c r="G341" s="239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37" t="s">
        <v>45</v>
      </c>
      <c r="E342" s="238" t="s">
        <v>24</v>
      </c>
      <c r="F342" s="239">
        <v>64500</v>
      </c>
      <c r="G342" s="239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37" t="s">
        <v>45</v>
      </c>
      <c r="E343" s="238" t="s">
        <v>24</v>
      </c>
      <c r="F343" s="239">
        <v>69000</v>
      </c>
      <c r="G343" s="239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37" t="s">
        <v>45</v>
      </c>
      <c r="E344" s="238" t="s">
        <v>24</v>
      </c>
      <c r="F344" s="239">
        <v>82500</v>
      </c>
      <c r="G344" s="239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37" t="s">
        <v>45</v>
      </c>
      <c r="E345" s="238" t="s">
        <v>24</v>
      </c>
      <c r="F345" s="239">
        <v>79800</v>
      </c>
      <c r="G345" s="239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37" t="s">
        <v>45</v>
      </c>
      <c r="E346" s="238" t="s">
        <v>24</v>
      </c>
      <c r="F346" s="239">
        <v>72100</v>
      </c>
      <c r="G346" s="239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37" t="s">
        <v>45</v>
      </c>
      <c r="E347" s="238" t="s">
        <v>24</v>
      </c>
      <c r="F347" s="239">
        <v>86800</v>
      </c>
      <c r="G347" s="239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37" t="s">
        <v>45</v>
      </c>
      <c r="E348" s="238" t="s">
        <v>24</v>
      </c>
      <c r="F348" s="239">
        <v>105600</v>
      </c>
      <c r="G348" s="239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37" t="s">
        <v>45</v>
      </c>
      <c r="E349" s="238" t="s">
        <v>24</v>
      </c>
      <c r="F349" s="239">
        <v>491900</v>
      </c>
      <c r="G349" s="239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37" t="s">
        <v>45</v>
      </c>
      <c r="E350" s="238" t="s">
        <v>24</v>
      </c>
      <c r="F350" s="239">
        <v>29555</v>
      </c>
      <c r="G350" s="239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37" t="s">
        <v>45</v>
      </c>
      <c r="E351" s="238" t="s">
        <v>24</v>
      </c>
      <c r="F351" s="239">
        <v>37200</v>
      </c>
      <c r="G351" s="239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37" t="s">
        <v>45</v>
      </c>
      <c r="E352" s="238" t="s">
        <v>24</v>
      </c>
      <c r="F352" s="239">
        <v>29600</v>
      </c>
      <c r="G352" s="239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37" t="s">
        <v>45</v>
      </c>
      <c r="E353" s="238" t="s">
        <v>24</v>
      </c>
      <c r="F353" s="239">
        <v>37144</v>
      </c>
      <c r="G353" s="239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37" t="s">
        <v>45</v>
      </c>
      <c r="E354" s="238" t="s">
        <v>24</v>
      </c>
      <c r="F354" s="239">
        <v>5700</v>
      </c>
      <c r="G354" s="239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37" t="s">
        <v>45</v>
      </c>
      <c r="E355" s="238" t="s">
        <v>24</v>
      </c>
      <c r="F355" s="239">
        <v>5700</v>
      </c>
      <c r="G355" s="239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37" t="s">
        <v>45</v>
      </c>
      <c r="E356" s="238" t="s">
        <v>24</v>
      </c>
      <c r="F356" s="239">
        <v>10700</v>
      </c>
      <c r="G356" s="239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37" t="s">
        <v>45</v>
      </c>
      <c r="E357" s="238" t="s">
        <v>24</v>
      </c>
      <c r="F357" s="239">
        <v>6200</v>
      </c>
      <c r="G357" s="239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37" t="s">
        <v>45</v>
      </c>
      <c r="E358" s="238" t="s">
        <v>100</v>
      </c>
      <c r="F358" s="239">
        <v>446100</v>
      </c>
      <c r="G358" s="239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37" t="s">
        <v>45</v>
      </c>
      <c r="E359" s="238" t="s">
        <v>100</v>
      </c>
      <c r="F359" s="239">
        <v>45796</v>
      </c>
      <c r="G359" s="239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37" t="s">
        <v>48</v>
      </c>
      <c r="E360" s="238"/>
      <c r="F360" s="239"/>
      <c r="G360" s="239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37" t="s">
        <v>48</v>
      </c>
      <c r="E361" s="238"/>
      <c r="F361" s="239"/>
      <c r="G361" s="239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37" t="s">
        <v>45</v>
      </c>
      <c r="E362" s="238" t="s">
        <v>24</v>
      </c>
      <c r="F362" s="239">
        <v>37000</v>
      </c>
      <c r="G362" s="239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37" t="s">
        <v>45</v>
      </c>
      <c r="E363" s="238" t="s">
        <v>24</v>
      </c>
      <c r="F363" s="239">
        <v>55500</v>
      </c>
      <c r="G363" s="239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37" t="s">
        <v>45</v>
      </c>
      <c r="E364" s="238" t="s">
        <v>24</v>
      </c>
      <c r="F364" s="239">
        <v>67800</v>
      </c>
      <c r="G364" s="239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37" t="s">
        <v>45</v>
      </c>
      <c r="E365" s="238" t="s">
        <v>24</v>
      </c>
      <c r="F365" s="239">
        <v>98600</v>
      </c>
      <c r="G365" s="239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37" t="s">
        <v>45</v>
      </c>
      <c r="E366" s="238" t="s">
        <v>24</v>
      </c>
      <c r="F366" s="239">
        <v>135199</v>
      </c>
      <c r="G366" s="239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37" t="s">
        <v>45</v>
      </c>
      <c r="E367" s="238" t="s">
        <v>7</v>
      </c>
      <c r="F367" s="239">
        <v>7789</v>
      </c>
      <c r="G367" s="239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37" t="s">
        <v>45</v>
      </c>
      <c r="E368" s="238" t="s">
        <v>8</v>
      </c>
      <c r="F368" s="239">
        <v>47459</v>
      </c>
      <c r="G368" s="239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37" t="s">
        <v>45</v>
      </c>
      <c r="E369" s="238" t="s">
        <v>8</v>
      </c>
      <c r="F369" s="239">
        <v>112500</v>
      </c>
      <c r="G369" s="239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37" t="s">
        <v>45</v>
      </c>
      <c r="E370" s="238" t="s">
        <v>8</v>
      </c>
      <c r="F370" s="239">
        <v>35800</v>
      </c>
      <c r="G370" s="239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37" t="s">
        <v>45</v>
      </c>
      <c r="E371" s="238" t="s">
        <v>8</v>
      </c>
      <c r="F371" s="239">
        <v>36000</v>
      </c>
      <c r="G371" s="239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37" t="s">
        <v>45</v>
      </c>
      <c r="E372" s="238" t="s">
        <v>8</v>
      </c>
      <c r="F372" s="239">
        <v>36000</v>
      </c>
      <c r="G372" s="239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37" t="s">
        <v>45</v>
      </c>
      <c r="E373" s="238" t="s">
        <v>8</v>
      </c>
      <c r="F373" s="239">
        <v>40000</v>
      </c>
      <c r="G373" s="239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37" t="s">
        <v>45</v>
      </c>
      <c r="E374" s="238" t="s">
        <v>8</v>
      </c>
      <c r="F374" s="239">
        <v>55000</v>
      </c>
      <c r="G374" s="239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37" t="s">
        <v>45</v>
      </c>
      <c r="E375" s="238" t="s">
        <v>8</v>
      </c>
      <c r="F375" s="239">
        <v>45500</v>
      </c>
      <c r="G375" s="239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37" t="s">
        <v>45</v>
      </c>
      <c r="E376" s="238" t="s">
        <v>8</v>
      </c>
      <c r="F376" s="239">
        <v>45500</v>
      </c>
      <c r="G376" s="239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37" t="s">
        <v>45</v>
      </c>
      <c r="E377" s="238" t="s">
        <v>8</v>
      </c>
      <c r="F377" s="239">
        <v>45500</v>
      </c>
      <c r="G377" s="239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37" t="s">
        <v>45</v>
      </c>
      <c r="E378" s="238" t="s">
        <v>8</v>
      </c>
      <c r="F378" s="239">
        <v>45500</v>
      </c>
      <c r="G378" s="239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37" t="s">
        <v>45</v>
      </c>
      <c r="E379" s="238" t="s">
        <v>8</v>
      </c>
      <c r="F379" s="239">
        <v>7938</v>
      </c>
      <c r="G379" s="239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37" t="s">
        <v>45</v>
      </c>
      <c r="E380" s="238" t="s">
        <v>8</v>
      </c>
      <c r="F380" s="239">
        <v>30000</v>
      </c>
      <c r="G380" s="239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37" t="s">
        <v>45</v>
      </c>
      <c r="E381" s="238" t="s">
        <v>8</v>
      </c>
      <c r="F381" s="239">
        <v>26500</v>
      </c>
      <c r="G381" s="239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37" t="s">
        <v>45</v>
      </c>
      <c r="E382" s="238" t="s">
        <v>8</v>
      </c>
      <c r="F382" s="239">
        <v>26500</v>
      </c>
      <c r="G382" s="239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37" t="s">
        <v>45</v>
      </c>
      <c r="E383" s="238" t="s">
        <v>8</v>
      </c>
      <c r="F383" s="239">
        <v>26500</v>
      </c>
      <c r="G383" s="239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37" t="s">
        <v>45</v>
      </c>
      <c r="E384" s="238" t="s">
        <v>8</v>
      </c>
      <c r="F384" s="239">
        <v>26500</v>
      </c>
      <c r="G384" s="239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37" t="s">
        <v>45</v>
      </c>
      <c r="E385" s="238" t="s">
        <v>8</v>
      </c>
      <c r="F385" s="239">
        <v>33600</v>
      </c>
      <c r="G385" s="239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37" t="s">
        <v>45</v>
      </c>
      <c r="E386" s="238" t="s">
        <v>8</v>
      </c>
      <c r="F386" s="239">
        <v>33600</v>
      </c>
      <c r="G386" s="239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37" t="s">
        <v>45</v>
      </c>
      <c r="E387" s="238" t="s">
        <v>8</v>
      </c>
      <c r="F387" s="239">
        <v>33600</v>
      </c>
      <c r="G387" s="239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37" t="s">
        <v>45</v>
      </c>
      <c r="E388" s="238" t="s">
        <v>8</v>
      </c>
      <c r="F388" s="239">
        <v>33600</v>
      </c>
      <c r="G388" s="239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37" t="s">
        <v>45</v>
      </c>
      <c r="E389" s="238" t="s">
        <v>8</v>
      </c>
      <c r="F389" s="239">
        <v>32600</v>
      </c>
      <c r="G389" s="239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37" t="s">
        <v>45</v>
      </c>
      <c r="E390" s="238" t="s">
        <v>8</v>
      </c>
      <c r="F390" s="239">
        <v>45000</v>
      </c>
      <c r="G390" s="239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37" t="s">
        <v>45</v>
      </c>
      <c r="E391" s="238" t="s">
        <v>8</v>
      </c>
      <c r="F391" s="239">
        <v>92500</v>
      </c>
      <c r="G391" s="239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37" t="s">
        <v>45</v>
      </c>
      <c r="E392" s="238" t="s">
        <v>8</v>
      </c>
      <c r="F392" s="239">
        <v>67700</v>
      </c>
      <c r="G392" s="239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37" t="s">
        <v>45</v>
      </c>
      <c r="E393" s="238" t="s">
        <v>8</v>
      </c>
      <c r="F393" s="239">
        <v>13100</v>
      </c>
      <c r="G393" s="239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37" t="s">
        <v>45</v>
      </c>
      <c r="E394" s="238" t="s">
        <v>8</v>
      </c>
      <c r="F394" s="239">
        <v>404600</v>
      </c>
      <c r="G394" s="239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37" t="s">
        <v>45</v>
      </c>
      <c r="E395" s="238" t="s">
        <v>8</v>
      </c>
      <c r="F395" s="239">
        <v>445573.55999999994</v>
      </c>
      <c r="G395" s="239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37" t="s">
        <v>45</v>
      </c>
      <c r="E396" s="238" t="s">
        <v>8</v>
      </c>
      <c r="F396" s="239">
        <v>89200</v>
      </c>
      <c r="G396" s="239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37" t="s">
        <v>45</v>
      </c>
      <c r="E397" s="238" t="s">
        <v>8</v>
      </c>
      <c r="F397" s="239">
        <v>95000</v>
      </c>
      <c r="G397" s="239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37" t="s">
        <v>45</v>
      </c>
      <c r="E398" s="238" t="s">
        <v>8</v>
      </c>
      <c r="F398" s="239">
        <v>15500</v>
      </c>
      <c r="G398" s="239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37" t="s">
        <v>45</v>
      </c>
      <c r="E399" s="238" t="s">
        <v>8</v>
      </c>
      <c r="F399" s="239">
        <v>37700</v>
      </c>
      <c r="G399" s="239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37" t="s">
        <v>45</v>
      </c>
      <c r="E400" s="238" t="s">
        <v>8</v>
      </c>
      <c r="F400" s="239">
        <v>28000</v>
      </c>
      <c r="G400" s="239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37" t="s">
        <v>45</v>
      </c>
      <c r="E401" s="238" t="s">
        <v>8</v>
      </c>
      <c r="F401" s="239">
        <v>22400</v>
      </c>
      <c r="G401" s="239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37" t="s">
        <v>45</v>
      </c>
      <c r="E402" s="238" t="s">
        <v>8</v>
      </c>
      <c r="F402" s="239">
        <v>15800</v>
      </c>
      <c r="G402" s="239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37" t="s">
        <v>45</v>
      </c>
      <c r="E403" s="238" t="s">
        <v>8</v>
      </c>
      <c r="F403" s="239">
        <v>22400</v>
      </c>
      <c r="G403" s="239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37" t="s">
        <v>45</v>
      </c>
      <c r="E404" s="238" t="s">
        <v>8</v>
      </c>
      <c r="F404" s="239">
        <v>36500</v>
      </c>
      <c r="G404" s="239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37" t="s">
        <v>45</v>
      </c>
      <c r="E405" s="238" t="s">
        <v>8</v>
      </c>
      <c r="F405" s="239">
        <v>10800</v>
      </c>
      <c r="G405" s="239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37" t="s">
        <v>45</v>
      </c>
      <c r="E406" s="238" t="s">
        <v>8</v>
      </c>
      <c r="F406" s="239">
        <v>13600</v>
      </c>
      <c r="G406" s="239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37" t="s">
        <v>45</v>
      </c>
      <c r="E407" s="238" t="s">
        <v>8</v>
      </c>
      <c r="F407" s="239">
        <v>17100</v>
      </c>
      <c r="G407" s="239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37" t="s">
        <v>45</v>
      </c>
      <c r="E408" s="238" t="s">
        <v>8</v>
      </c>
      <c r="F408" s="239">
        <v>32400</v>
      </c>
      <c r="G408" s="239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37" t="s">
        <v>45</v>
      </c>
      <c r="E409" s="238" t="s">
        <v>8</v>
      </c>
      <c r="F409" s="239">
        <v>40400</v>
      </c>
      <c r="G409" s="239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37" t="s">
        <v>45</v>
      </c>
      <c r="E410" s="238" t="s">
        <v>8</v>
      </c>
      <c r="F410" s="239">
        <v>282000</v>
      </c>
      <c r="G410" s="239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37" t="s">
        <v>45</v>
      </c>
      <c r="E411" s="238" t="s">
        <v>8</v>
      </c>
      <c r="F411" s="239">
        <v>379000</v>
      </c>
      <c r="G411" s="239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37" t="s">
        <v>45</v>
      </c>
      <c r="E412" s="238" t="s">
        <v>8</v>
      </c>
      <c r="F412" s="239">
        <v>557000</v>
      </c>
      <c r="G412" s="239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37" t="s">
        <v>45</v>
      </c>
      <c r="E413" s="238" t="s">
        <v>8</v>
      </c>
      <c r="F413" s="239">
        <v>41800</v>
      </c>
      <c r="G413" s="239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37" t="s">
        <v>45</v>
      </c>
      <c r="E414" s="238" t="s">
        <v>8</v>
      </c>
      <c r="F414" s="239">
        <v>78500</v>
      </c>
      <c r="G414" s="239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37" t="s">
        <v>45</v>
      </c>
      <c r="E415" s="238" t="s">
        <v>8</v>
      </c>
      <c r="F415" s="239">
        <v>120000</v>
      </c>
      <c r="G415" s="239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37" t="s">
        <v>45</v>
      </c>
      <c r="E416" s="238" t="s">
        <v>8</v>
      </c>
      <c r="F416" s="239">
        <v>120900</v>
      </c>
      <c r="G416" s="239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37" t="s">
        <v>45</v>
      </c>
      <c r="E417" s="238" t="s">
        <v>8</v>
      </c>
      <c r="F417" s="239">
        <v>78500</v>
      </c>
      <c r="G417" s="239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37" t="s">
        <v>45</v>
      </c>
      <c r="E418" s="238" t="s">
        <v>8</v>
      </c>
      <c r="F418" s="239">
        <v>85300</v>
      </c>
      <c r="G418" s="239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37" t="s">
        <v>45</v>
      </c>
      <c r="E419" s="238" t="s">
        <v>8</v>
      </c>
      <c r="F419" s="239">
        <v>107300</v>
      </c>
      <c r="G419" s="239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37" t="s">
        <v>45</v>
      </c>
      <c r="E420" s="238" t="s">
        <v>8</v>
      </c>
      <c r="F420" s="239">
        <v>112100</v>
      </c>
      <c r="G420" s="239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37" t="s">
        <v>45</v>
      </c>
      <c r="E421" s="238" t="s">
        <v>8</v>
      </c>
      <c r="F421" s="239">
        <v>75400</v>
      </c>
      <c r="G421" s="239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37" t="s">
        <v>45</v>
      </c>
      <c r="E422" s="238" t="s">
        <v>8</v>
      </c>
      <c r="F422" s="239">
        <v>23500</v>
      </c>
      <c r="G422" s="239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37" t="s">
        <v>45</v>
      </c>
      <c r="E423" s="238" t="s">
        <v>8</v>
      </c>
      <c r="F423" s="239">
        <v>26500</v>
      </c>
      <c r="G423" s="239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37" t="s">
        <v>45</v>
      </c>
      <c r="E424" s="238" t="s">
        <v>8</v>
      </c>
      <c r="F424" s="239">
        <v>34000</v>
      </c>
      <c r="G424" s="239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37" t="s">
        <v>45</v>
      </c>
      <c r="E425" s="238" t="s">
        <v>8</v>
      </c>
      <c r="F425" s="239">
        <v>49600</v>
      </c>
      <c r="G425" s="239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37" t="s">
        <v>45</v>
      </c>
      <c r="E426" s="238" t="s">
        <v>8</v>
      </c>
      <c r="F426" s="239">
        <v>56300</v>
      </c>
      <c r="G426" s="239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37" t="s">
        <v>45</v>
      </c>
      <c r="E427" s="238" t="s">
        <v>7</v>
      </c>
      <c r="F427" s="239">
        <v>33800</v>
      </c>
      <c r="G427" s="239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37" t="s">
        <v>45</v>
      </c>
      <c r="E428" s="238" t="s">
        <v>7</v>
      </c>
      <c r="F428" s="239">
        <v>40200</v>
      </c>
      <c r="G428" s="239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37" t="s">
        <v>45</v>
      </c>
      <c r="E429" s="238" t="s">
        <v>7</v>
      </c>
      <c r="F429" s="239">
        <v>46800</v>
      </c>
      <c r="G429" s="239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37" t="s">
        <v>45</v>
      </c>
      <c r="E430" s="238" t="s">
        <v>8</v>
      </c>
      <c r="F430" s="239">
        <v>9500</v>
      </c>
      <c r="G430" s="239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37" t="s">
        <v>45</v>
      </c>
      <c r="E431" s="238" t="s">
        <v>8</v>
      </c>
      <c r="F431" s="239">
        <v>184500</v>
      </c>
      <c r="G431" s="239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37" t="s">
        <v>45</v>
      </c>
      <c r="E432" s="238" t="s">
        <v>8</v>
      </c>
      <c r="F432" s="239">
        <v>175000</v>
      </c>
      <c r="G432" s="239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37" t="s">
        <v>45</v>
      </c>
      <c r="E433" s="238" t="s">
        <v>7</v>
      </c>
      <c r="F433" s="239">
        <v>30000</v>
      </c>
      <c r="G433" s="239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37" t="s">
        <v>45</v>
      </c>
      <c r="E434" s="238" t="s">
        <v>7</v>
      </c>
      <c r="F434" s="239">
        <v>49500</v>
      </c>
      <c r="G434" s="239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37" t="s">
        <v>45</v>
      </c>
      <c r="E435" s="238" t="s">
        <v>7</v>
      </c>
      <c r="F435" s="239">
        <v>120000</v>
      </c>
      <c r="G435" s="239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37" t="s">
        <v>45</v>
      </c>
      <c r="E436" s="238" t="s">
        <v>8</v>
      </c>
      <c r="F436" s="239">
        <v>4880</v>
      </c>
      <c r="G436" s="239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37" t="s">
        <v>45</v>
      </c>
      <c r="E437" s="238" t="s">
        <v>8</v>
      </c>
      <c r="F437" s="239">
        <v>1308700</v>
      </c>
      <c r="G437" s="239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37" t="s">
        <v>45</v>
      </c>
      <c r="E438" s="238" t="s">
        <v>8</v>
      </c>
      <c r="F438" s="239">
        <v>12500</v>
      </c>
      <c r="G438" s="239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37" t="s">
        <v>45</v>
      </c>
      <c r="E439" s="238" t="s">
        <v>7</v>
      </c>
      <c r="F439" s="239">
        <v>9700</v>
      </c>
      <c r="G439" s="239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37" t="s">
        <v>45</v>
      </c>
      <c r="E440" s="238" t="s">
        <v>7</v>
      </c>
      <c r="F440" s="239">
        <v>24300</v>
      </c>
      <c r="G440" s="239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37" t="s">
        <v>45</v>
      </c>
      <c r="E441" s="238" t="s">
        <v>7</v>
      </c>
      <c r="F441" s="239">
        <v>39204</v>
      </c>
      <c r="G441" s="239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37" t="s">
        <v>45</v>
      </c>
      <c r="E442" s="238" t="s">
        <v>7</v>
      </c>
      <c r="F442" s="239">
        <v>491900</v>
      </c>
      <c r="G442" s="239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37" t="s">
        <v>45</v>
      </c>
      <c r="E443" s="238" t="s">
        <v>8</v>
      </c>
      <c r="F443" s="239">
        <v>78069</v>
      </c>
      <c r="G443" s="239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37" t="s">
        <v>45</v>
      </c>
      <c r="E444" s="238" t="s">
        <v>8</v>
      </c>
      <c r="F444" s="239">
        <v>155631</v>
      </c>
      <c r="G444" s="239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32" t="s">
        <v>598</v>
      </c>
      <c r="D445" s="237" t="s">
        <v>45</v>
      </c>
      <c r="E445" s="238" t="s">
        <v>8</v>
      </c>
      <c r="F445" s="239">
        <v>3965</v>
      </c>
      <c r="G445" s="239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37" t="s">
        <v>45</v>
      </c>
      <c r="E446" s="238" t="s">
        <v>8</v>
      </c>
      <c r="F446" s="239">
        <v>31800</v>
      </c>
      <c r="G446" s="239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37" t="s">
        <v>45</v>
      </c>
      <c r="E447" s="238" t="s">
        <v>8</v>
      </c>
      <c r="F447" s="239">
        <v>33800</v>
      </c>
      <c r="G447" s="239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37" t="s">
        <v>45</v>
      </c>
      <c r="E448" s="238" t="s">
        <v>8</v>
      </c>
      <c r="F448" s="239">
        <v>38500</v>
      </c>
      <c r="G448" s="239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37" t="s">
        <v>45</v>
      </c>
      <c r="E449" s="238" t="s">
        <v>8</v>
      </c>
      <c r="F449" s="239">
        <v>76000</v>
      </c>
      <c r="G449" s="239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37" t="s">
        <v>45</v>
      </c>
      <c r="E450" s="238" t="s">
        <v>8</v>
      </c>
      <c r="F450" s="239">
        <v>97000</v>
      </c>
      <c r="G450" s="239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37" t="s">
        <v>45</v>
      </c>
      <c r="E451" s="238" t="s">
        <v>7</v>
      </c>
      <c r="F451" s="239">
        <v>4520</v>
      </c>
      <c r="G451" s="239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37" t="s">
        <v>45</v>
      </c>
      <c r="E452" s="238" t="s">
        <v>8</v>
      </c>
      <c r="F452" s="239">
        <v>7290</v>
      </c>
      <c r="G452" s="239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37" t="s">
        <v>45</v>
      </c>
      <c r="E453" s="238" t="s">
        <v>8</v>
      </c>
      <c r="F453" s="239">
        <v>4500</v>
      </c>
      <c r="G453" s="239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37" t="s">
        <v>45</v>
      </c>
      <c r="E454" s="238" t="s">
        <v>8</v>
      </c>
      <c r="F454" s="239">
        <v>106300</v>
      </c>
      <c r="G454" s="239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37" t="s">
        <v>45</v>
      </c>
      <c r="E455" s="238" t="s">
        <v>8</v>
      </c>
      <c r="F455" s="239">
        <v>116800</v>
      </c>
      <c r="G455" s="239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37" t="s">
        <v>45</v>
      </c>
      <c r="E456" s="238" t="s">
        <v>8</v>
      </c>
      <c r="F456" s="239">
        <v>11400</v>
      </c>
      <c r="G456" s="239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37" t="s">
        <v>45</v>
      </c>
      <c r="E457" s="238" t="s">
        <v>8</v>
      </c>
      <c r="F457" s="239">
        <v>29600</v>
      </c>
      <c r="G457" s="239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37" t="s">
        <v>45</v>
      </c>
      <c r="E458" s="238" t="s">
        <v>8</v>
      </c>
      <c r="F458" s="239">
        <v>290142</v>
      </c>
      <c r="G458" s="239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37" t="s">
        <v>45</v>
      </c>
      <c r="E459" s="238" t="s">
        <v>8</v>
      </c>
      <c r="F459" s="239">
        <v>265680</v>
      </c>
      <c r="G459" s="239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37" t="s">
        <v>45</v>
      </c>
      <c r="E460" s="238" t="s">
        <v>8</v>
      </c>
      <c r="F460" s="239">
        <v>265680</v>
      </c>
      <c r="G460" s="239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37" t="s">
        <v>45</v>
      </c>
      <c r="E461" s="238" t="s">
        <v>8</v>
      </c>
      <c r="F461" s="239">
        <v>20898</v>
      </c>
      <c r="G461" s="239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37" t="s">
        <v>45</v>
      </c>
      <c r="E462" s="238" t="s">
        <v>8</v>
      </c>
      <c r="F462" s="239">
        <v>20700</v>
      </c>
      <c r="G462" s="239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37" t="s">
        <v>45</v>
      </c>
      <c r="E463" s="238" t="s">
        <v>8</v>
      </c>
      <c r="F463" s="239">
        <v>13600</v>
      </c>
      <c r="G463" s="239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37" t="s">
        <v>45</v>
      </c>
      <c r="E464" s="238" t="s">
        <v>8</v>
      </c>
      <c r="F464" s="239">
        <v>27900</v>
      </c>
      <c r="G464" s="239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37" t="s">
        <v>45</v>
      </c>
      <c r="E465" s="238" t="s">
        <v>8</v>
      </c>
      <c r="F465" s="239">
        <v>27815</v>
      </c>
      <c r="G465" s="239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37" t="s">
        <v>45</v>
      </c>
      <c r="E466" s="238" t="s">
        <v>8</v>
      </c>
      <c r="F466" s="239">
        <v>20800</v>
      </c>
      <c r="G466" s="239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37" t="s">
        <v>45</v>
      </c>
      <c r="E467" s="238" t="s">
        <v>8</v>
      </c>
      <c r="F467" s="239">
        <v>23936</v>
      </c>
      <c r="G467" s="239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37" t="s">
        <v>45</v>
      </c>
      <c r="E468" s="238" t="s">
        <v>8</v>
      </c>
      <c r="F468" s="239">
        <v>31590</v>
      </c>
      <c r="G468" s="239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37" t="s">
        <v>45</v>
      </c>
      <c r="E469" s="238" t="s">
        <v>8</v>
      </c>
      <c r="F469" s="239">
        <v>32500</v>
      </c>
      <c r="G469" s="239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37" t="s">
        <v>45</v>
      </c>
      <c r="E470" s="238" t="s">
        <v>8</v>
      </c>
      <c r="F470" s="239">
        <v>47300</v>
      </c>
      <c r="G470" s="239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37" t="s">
        <v>45</v>
      </c>
      <c r="E471" s="238" t="s">
        <v>8</v>
      </c>
      <c r="F471" s="239">
        <v>61560</v>
      </c>
      <c r="G471" s="239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37" t="s">
        <v>45</v>
      </c>
      <c r="E472" s="238" t="s">
        <v>8</v>
      </c>
      <c r="F472" s="239">
        <v>79056</v>
      </c>
      <c r="G472" s="239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37" t="s">
        <v>45</v>
      </c>
      <c r="E473" s="238" t="s">
        <v>8</v>
      </c>
      <c r="F473" s="239">
        <v>81984</v>
      </c>
      <c r="G473" s="239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37" t="s">
        <v>45</v>
      </c>
      <c r="E474" s="238" t="s">
        <v>8</v>
      </c>
      <c r="F474" s="239">
        <v>7320</v>
      </c>
      <c r="G474" s="239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37" t="s">
        <v>45</v>
      </c>
      <c r="E475" s="238" t="s">
        <v>8</v>
      </c>
      <c r="F475" s="239">
        <v>8784</v>
      </c>
      <c r="G475" s="239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37" t="s">
        <v>45</v>
      </c>
      <c r="E476" s="238" t="s">
        <v>8</v>
      </c>
      <c r="F476" s="239">
        <v>52704</v>
      </c>
      <c r="G476" s="239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37" t="s">
        <v>45</v>
      </c>
      <c r="E477" s="238" t="s">
        <v>8</v>
      </c>
      <c r="F477" s="239">
        <v>67344</v>
      </c>
      <c r="G477" s="239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37" t="s">
        <v>45</v>
      </c>
      <c r="E478" s="238" t="s">
        <v>8</v>
      </c>
      <c r="F478" s="239">
        <v>40000</v>
      </c>
      <c r="G478" s="239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37" t="s">
        <v>45</v>
      </c>
      <c r="E479" s="238" t="s">
        <v>8</v>
      </c>
      <c r="F479" s="239">
        <v>150000</v>
      </c>
      <c r="G479" s="239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37" t="s">
        <v>45</v>
      </c>
      <c r="E480" s="238" t="s">
        <v>8</v>
      </c>
      <c r="F480" s="239">
        <v>4212</v>
      </c>
      <c r="G480" s="239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37" t="s">
        <v>45</v>
      </c>
      <c r="E481" s="238" t="s">
        <v>8</v>
      </c>
      <c r="F481" s="239">
        <v>50000</v>
      </c>
      <c r="G481" s="239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37" t="s">
        <v>45</v>
      </c>
      <c r="E482" s="238" t="s">
        <v>8</v>
      </c>
      <c r="F482" s="239">
        <v>32500</v>
      </c>
      <c r="G482" s="239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37" t="s">
        <v>45</v>
      </c>
      <c r="E483" s="238" t="s">
        <v>8</v>
      </c>
      <c r="F483" s="239">
        <v>37500</v>
      </c>
      <c r="G483" s="239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37" t="s">
        <v>45</v>
      </c>
      <c r="E484" s="238" t="s">
        <v>8</v>
      </c>
      <c r="F484" s="239">
        <v>47800</v>
      </c>
      <c r="G484" s="239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37" t="s">
        <v>45</v>
      </c>
      <c r="E485" s="238" t="s">
        <v>8</v>
      </c>
      <c r="F485" s="239">
        <v>52500</v>
      </c>
      <c r="G485" s="239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37" t="s">
        <v>45</v>
      </c>
      <c r="E486" s="238" t="s">
        <v>8</v>
      </c>
      <c r="F486" s="239">
        <v>63500</v>
      </c>
      <c r="G486" s="239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37" t="s">
        <v>45</v>
      </c>
      <c r="E487" s="238" t="s">
        <v>8</v>
      </c>
      <c r="F487" s="239">
        <v>67500</v>
      </c>
      <c r="G487" s="239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37" t="s">
        <v>45</v>
      </c>
      <c r="E488" s="238" t="s">
        <v>8</v>
      </c>
      <c r="F488" s="239">
        <v>53000</v>
      </c>
      <c r="G488" s="239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37" t="s">
        <v>45</v>
      </c>
      <c r="E489" s="238" t="s">
        <v>8</v>
      </c>
      <c r="F489" s="239">
        <v>34000</v>
      </c>
      <c r="G489" s="239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37" t="s">
        <v>45</v>
      </c>
      <c r="E490" s="238" t="s">
        <v>8</v>
      </c>
      <c r="F490" s="239">
        <v>39500</v>
      </c>
      <c r="G490" s="239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37" t="s">
        <v>45</v>
      </c>
      <c r="E491" s="238" t="s">
        <v>8</v>
      </c>
      <c r="F491" s="239">
        <v>41900</v>
      </c>
      <c r="G491" s="239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37" t="s">
        <v>45</v>
      </c>
      <c r="E492" s="238" t="s">
        <v>8</v>
      </c>
      <c r="F492" s="239">
        <v>44400</v>
      </c>
      <c r="G492" s="239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37" t="s">
        <v>45</v>
      </c>
      <c r="E493" s="238" t="s">
        <v>8</v>
      </c>
      <c r="F493" s="239">
        <v>61800</v>
      </c>
      <c r="G493" s="239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37" t="s">
        <v>45</v>
      </c>
      <c r="E494" s="238" t="s">
        <v>8</v>
      </c>
      <c r="F494" s="239">
        <v>68600</v>
      </c>
      <c r="G494" s="239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37" t="s">
        <v>45</v>
      </c>
      <c r="E495" s="238" t="s">
        <v>8</v>
      </c>
      <c r="F495" s="239">
        <v>68600</v>
      </c>
      <c r="G495" s="239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37" t="s">
        <v>45</v>
      </c>
      <c r="E496" s="238" t="s">
        <v>8</v>
      </c>
      <c r="F496" s="239">
        <v>29600</v>
      </c>
      <c r="G496" s="239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37" t="s">
        <v>45</v>
      </c>
      <c r="E497" s="238" t="s">
        <v>8</v>
      </c>
      <c r="F497" s="239">
        <v>34500</v>
      </c>
      <c r="G497" s="239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37" t="s">
        <v>45</v>
      </c>
      <c r="E498" s="238" t="s">
        <v>8</v>
      </c>
      <c r="F498" s="239">
        <v>44800</v>
      </c>
      <c r="G498" s="239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37" t="s">
        <v>45</v>
      </c>
      <c r="E499" s="238" t="s">
        <v>8</v>
      </c>
      <c r="F499" s="239">
        <v>49500</v>
      </c>
      <c r="G499" s="239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37" t="s">
        <v>45</v>
      </c>
      <c r="E500" s="238" t="s">
        <v>8</v>
      </c>
      <c r="F500" s="239">
        <v>57690</v>
      </c>
      <c r="G500" s="239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37" t="s">
        <v>45</v>
      </c>
      <c r="E501" s="238" t="s">
        <v>8</v>
      </c>
      <c r="F501" s="239">
        <v>60300</v>
      </c>
      <c r="G501" s="239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37" t="s">
        <v>45</v>
      </c>
      <c r="E502" s="238" t="s">
        <v>8</v>
      </c>
      <c r="F502" s="239">
        <v>39900</v>
      </c>
      <c r="G502" s="239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37" t="s">
        <v>45</v>
      </c>
      <c r="E503" s="238" t="s">
        <v>8</v>
      </c>
      <c r="F503" s="239">
        <v>34500</v>
      </c>
      <c r="G503" s="239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37" t="s">
        <v>45</v>
      </c>
      <c r="E504" s="238" t="s">
        <v>8</v>
      </c>
      <c r="F504" s="239">
        <v>37000</v>
      </c>
      <c r="G504" s="239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37" t="s">
        <v>45</v>
      </c>
      <c r="E505" s="238" t="s">
        <v>8</v>
      </c>
      <c r="F505" s="239">
        <v>39500</v>
      </c>
      <c r="G505" s="239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37" t="s">
        <v>45</v>
      </c>
      <c r="E506" s="238" t="s">
        <v>8</v>
      </c>
      <c r="F506" s="239">
        <v>41900</v>
      </c>
      <c r="G506" s="239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37" t="s">
        <v>45</v>
      </c>
      <c r="E507" s="238" t="s">
        <v>8</v>
      </c>
      <c r="F507" s="239">
        <v>51100</v>
      </c>
      <c r="G507" s="239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37" t="s">
        <v>45</v>
      </c>
      <c r="E508" s="238" t="s">
        <v>8</v>
      </c>
      <c r="F508" s="239">
        <v>51800</v>
      </c>
      <c r="G508" s="239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37" t="s">
        <v>45</v>
      </c>
      <c r="E509" s="238" t="s">
        <v>8</v>
      </c>
      <c r="F509" s="239">
        <v>51800</v>
      </c>
      <c r="G509" s="239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37" t="s">
        <v>45</v>
      </c>
      <c r="E510" s="238" t="s">
        <v>8</v>
      </c>
      <c r="F510" s="239">
        <v>75420</v>
      </c>
      <c r="G510" s="239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37" t="s">
        <v>45</v>
      </c>
      <c r="E511" s="238" t="s">
        <v>8</v>
      </c>
      <c r="F511" s="239">
        <v>118440</v>
      </c>
      <c r="G511" s="239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37" t="s">
        <v>45</v>
      </c>
      <c r="E512" s="238" t="s">
        <v>8</v>
      </c>
      <c r="F512" s="239">
        <v>136980</v>
      </c>
      <c r="G512" s="239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37" t="s">
        <v>45</v>
      </c>
      <c r="E513" s="238" t="s">
        <v>8</v>
      </c>
      <c r="F513" s="239">
        <v>172350</v>
      </c>
      <c r="G513" s="239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37" t="s">
        <v>45</v>
      </c>
      <c r="E514" s="238" t="s">
        <v>8</v>
      </c>
      <c r="F514" s="239">
        <v>180000</v>
      </c>
      <c r="G514" s="239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37" t="s">
        <v>45</v>
      </c>
      <c r="E515" s="238" t="s">
        <v>8</v>
      </c>
      <c r="F515" s="239">
        <v>135800</v>
      </c>
      <c r="G515" s="239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37" t="s">
        <v>45</v>
      </c>
      <c r="E516" s="238" t="s">
        <v>8</v>
      </c>
      <c r="F516" s="239">
        <v>104200</v>
      </c>
      <c r="G516" s="239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37" t="s">
        <v>45</v>
      </c>
      <c r="E517" s="238" t="s">
        <v>8</v>
      </c>
      <c r="F517" s="239">
        <v>16000</v>
      </c>
      <c r="G517" s="239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37" t="s">
        <v>45</v>
      </c>
      <c r="E518" s="238" t="s">
        <v>8</v>
      </c>
      <c r="F518" s="239">
        <v>118530</v>
      </c>
      <c r="G518" s="239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32" t="s">
        <v>474</v>
      </c>
      <c r="D519" s="237" t="s">
        <v>45</v>
      </c>
      <c r="E519" s="238" t="s">
        <v>8</v>
      </c>
      <c r="F519" s="239">
        <v>3711.24</v>
      </c>
      <c r="G519" s="239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37" t="s">
        <v>45</v>
      </c>
      <c r="E520" s="238" t="s">
        <v>8</v>
      </c>
      <c r="F520" s="239">
        <v>28000</v>
      </c>
      <c r="G520" s="239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37" t="s">
        <v>45</v>
      </c>
      <c r="E521" s="238" t="s">
        <v>8</v>
      </c>
      <c r="F521" s="239">
        <v>33501.866666666669</v>
      </c>
      <c r="G521" s="239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37" t="s">
        <v>45</v>
      </c>
      <c r="E522" s="238" t="s">
        <v>7</v>
      </c>
      <c r="F522" s="239">
        <v>23310</v>
      </c>
      <c r="G522" s="239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37" t="s">
        <v>45</v>
      </c>
      <c r="E523" s="238" t="s">
        <v>8</v>
      </c>
      <c r="F523" s="239">
        <v>129000</v>
      </c>
      <c r="G523" s="239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37" t="s">
        <v>45</v>
      </c>
      <c r="E524" s="238" t="s">
        <v>8</v>
      </c>
      <c r="F524" s="239">
        <v>145400</v>
      </c>
      <c r="G524" s="239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37" t="s">
        <v>45</v>
      </c>
      <c r="E525" s="238" t="s">
        <v>8</v>
      </c>
      <c r="F525" s="239">
        <v>351751.73281450948</v>
      </c>
      <c r="G525" s="239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37" t="s">
        <v>45</v>
      </c>
      <c r="E526" s="238" t="s">
        <v>8</v>
      </c>
      <c r="F526" s="239">
        <v>250000</v>
      </c>
      <c r="G526" s="239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37" t="s">
        <v>45</v>
      </c>
      <c r="E527" s="238" t="s">
        <v>8</v>
      </c>
      <c r="F527" s="239">
        <v>485097.76536861184</v>
      </c>
      <c r="G527" s="239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37" t="s">
        <v>45</v>
      </c>
      <c r="E528" s="238" t="s">
        <v>8</v>
      </c>
      <c r="F528" s="239">
        <v>423009.82499999995</v>
      </c>
      <c r="G528" s="239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37" t="s">
        <v>45</v>
      </c>
      <c r="E529" s="238" t="s">
        <v>8</v>
      </c>
      <c r="F529" s="239">
        <v>302149.875</v>
      </c>
      <c r="G529" s="239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37" t="s">
        <v>45</v>
      </c>
      <c r="E530" s="238" t="s">
        <v>8</v>
      </c>
      <c r="F530" s="239">
        <v>335990.66099999991</v>
      </c>
      <c r="G530" s="239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37" t="s">
        <v>45</v>
      </c>
      <c r="E531" s="238" t="s">
        <v>8</v>
      </c>
      <c r="F531" s="239">
        <v>2300</v>
      </c>
      <c r="G531" s="239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37" t="s">
        <v>45</v>
      </c>
      <c r="E532" s="238" t="s">
        <v>8</v>
      </c>
      <c r="F532" s="239">
        <v>88000</v>
      </c>
      <c r="G532" s="239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37" t="s">
        <v>45</v>
      </c>
      <c r="E533" s="238" t="s">
        <v>8</v>
      </c>
      <c r="F533" s="239">
        <v>72400</v>
      </c>
      <c r="G533" s="239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37" t="s">
        <v>45</v>
      </c>
      <c r="E534" s="238" t="s">
        <v>8</v>
      </c>
      <c r="F534" s="239">
        <v>123500</v>
      </c>
      <c r="G534" s="239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37" t="s">
        <v>45</v>
      </c>
      <c r="E535" s="238" t="s">
        <v>8</v>
      </c>
      <c r="F535" s="239">
        <v>225000</v>
      </c>
      <c r="G535" s="239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37" t="s">
        <v>45</v>
      </c>
      <c r="E536" s="238" t="s">
        <v>8</v>
      </c>
      <c r="F536" s="239">
        <v>71000</v>
      </c>
      <c r="G536" s="239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37" t="s">
        <v>45</v>
      </c>
      <c r="E537" s="238" t="s">
        <v>8</v>
      </c>
      <c r="F537" s="239">
        <v>36000</v>
      </c>
      <c r="G537" s="239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37" t="s">
        <v>45</v>
      </c>
      <c r="E538" s="238" t="s">
        <v>8</v>
      </c>
      <c r="F538" s="239">
        <v>17820</v>
      </c>
      <c r="G538" s="239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37" t="s">
        <v>45</v>
      </c>
      <c r="E539" s="238" t="s">
        <v>8</v>
      </c>
      <c r="F539" s="239">
        <v>22900</v>
      </c>
      <c r="G539" s="239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37" t="s">
        <v>45</v>
      </c>
      <c r="E540" s="238" t="s">
        <v>8</v>
      </c>
      <c r="F540" s="239">
        <v>30800</v>
      </c>
      <c r="G540" s="239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37" t="s">
        <v>45</v>
      </c>
      <c r="E541" s="238" t="s">
        <v>8</v>
      </c>
      <c r="F541" s="239">
        <v>33900</v>
      </c>
      <c r="G541" s="239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37" t="s">
        <v>45</v>
      </c>
      <c r="E542" s="238" t="s">
        <v>8</v>
      </c>
      <c r="F542" s="239">
        <v>30800</v>
      </c>
      <c r="G542" s="239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37" t="s">
        <v>45</v>
      </c>
      <c r="E543" s="238" t="s">
        <v>8</v>
      </c>
      <c r="F543" s="239">
        <v>33900</v>
      </c>
      <c r="G543" s="239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37" t="s">
        <v>45</v>
      </c>
      <c r="E544" s="238" t="s">
        <v>8</v>
      </c>
      <c r="F544" s="239">
        <v>12510</v>
      </c>
      <c r="G544" s="239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37" t="s">
        <v>45</v>
      </c>
      <c r="E545" s="238" t="s">
        <v>8</v>
      </c>
      <c r="F545" s="239">
        <v>15500</v>
      </c>
      <c r="G545" s="239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37" t="s">
        <v>45</v>
      </c>
      <c r="E546" s="238" t="s">
        <v>8</v>
      </c>
      <c r="F546" s="239">
        <v>19500</v>
      </c>
      <c r="G546" s="239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37" t="s">
        <v>45</v>
      </c>
      <c r="E547" s="238" t="s">
        <v>8</v>
      </c>
      <c r="F547" s="239">
        <v>28400</v>
      </c>
      <c r="G547" s="239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37" t="s">
        <v>45</v>
      </c>
      <c r="E548" s="238" t="s">
        <v>8</v>
      </c>
      <c r="F548" s="239">
        <v>28314</v>
      </c>
      <c r="G548" s="239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37" t="s">
        <v>45</v>
      </c>
      <c r="E549" s="238" t="s">
        <v>8</v>
      </c>
      <c r="F549" s="239">
        <v>3510</v>
      </c>
      <c r="G549" s="239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37" t="s">
        <v>45</v>
      </c>
      <c r="E550" s="238" t="s">
        <v>8</v>
      </c>
      <c r="F550" s="239">
        <v>2100</v>
      </c>
      <c r="G550" s="239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37" t="s">
        <v>45</v>
      </c>
      <c r="E551" s="238" t="s">
        <v>8</v>
      </c>
      <c r="F551" s="239">
        <v>40000</v>
      </c>
      <c r="G551" s="239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37" t="s">
        <v>45</v>
      </c>
      <c r="E552" s="238" t="s">
        <v>7</v>
      </c>
      <c r="F552" s="239">
        <v>8550</v>
      </c>
      <c r="G552" s="239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37" t="s">
        <v>45</v>
      </c>
      <c r="E553" s="238" t="s">
        <v>8</v>
      </c>
      <c r="F553" s="239">
        <v>45000</v>
      </c>
      <c r="G553" s="239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37" t="s">
        <v>45</v>
      </c>
      <c r="E554" s="238" t="s">
        <v>8</v>
      </c>
      <c r="F554" s="239">
        <v>2500</v>
      </c>
      <c r="G554" s="239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37" t="s">
        <v>45</v>
      </c>
      <c r="E555" s="238" t="s">
        <v>8</v>
      </c>
      <c r="F555" s="239">
        <v>2500</v>
      </c>
      <c r="G555" s="239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37" t="s">
        <v>48</v>
      </c>
      <c r="E556" s="238"/>
      <c r="F556" s="239"/>
      <c r="G556" s="239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37" t="s">
        <v>48</v>
      </c>
      <c r="E557" s="238"/>
      <c r="F557" s="239"/>
      <c r="G557" s="239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37" t="s">
        <v>45</v>
      </c>
      <c r="E558" s="238" t="s">
        <v>24</v>
      </c>
      <c r="F558" s="239">
        <v>5950800</v>
      </c>
      <c r="G558" s="239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37" t="s">
        <v>45</v>
      </c>
      <c r="E559" s="238" t="s">
        <v>24</v>
      </c>
      <c r="F559" s="239">
        <v>5950800</v>
      </c>
      <c r="G559" s="239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37" t="s">
        <v>45</v>
      </c>
      <c r="E560" s="238" t="s">
        <v>24</v>
      </c>
      <c r="F560" s="239">
        <v>5950800</v>
      </c>
      <c r="G560" s="239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37" t="s">
        <v>45</v>
      </c>
      <c r="E561" s="238" t="s">
        <v>24</v>
      </c>
      <c r="F561" s="239">
        <v>6374600</v>
      </c>
      <c r="G561" s="239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37" t="s">
        <v>45</v>
      </c>
      <c r="E562" s="238" t="s">
        <v>24</v>
      </c>
      <c r="F562" s="239">
        <v>6374600</v>
      </c>
      <c r="G562" s="239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37" t="s">
        <v>45</v>
      </c>
      <c r="E563" s="238" t="s">
        <v>24</v>
      </c>
      <c r="F563" s="239">
        <v>6374600</v>
      </c>
      <c r="G563" s="239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37" t="s">
        <v>45</v>
      </c>
      <c r="E564" s="238" t="s">
        <v>24</v>
      </c>
      <c r="F564" s="239">
        <v>6374600</v>
      </c>
      <c r="G564" s="239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37" t="s">
        <v>45</v>
      </c>
      <c r="E565" s="238" t="s">
        <v>24</v>
      </c>
      <c r="F565" s="239">
        <v>4927200</v>
      </c>
      <c r="G565" s="239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37" t="s">
        <v>45</v>
      </c>
      <c r="E566" s="238" t="s">
        <v>24</v>
      </c>
      <c r="F566" s="239">
        <v>4927200</v>
      </c>
      <c r="G566" s="239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37" t="s">
        <v>45</v>
      </c>
      <c r="E567" s="238" t="s">
        <v>24</v>
      </c>
      <c r="F567" s="239">
        <v>4927200</v>
      </c>
      <c r="G567" s="239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37" t="s">
        <v>45</v>
      </c>
      <c r="E568" s="238" t="s">
        <v>24</v>
      </c>
      <c r="F568" s="239">
        <v>5602300</v>
      </c>
      <c r="G568" s="239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37" t="s">
        <v>45</v>
      </c>
      <c r="E569" s="238" t="s">
        <v>24</v>
      </c>
      <c r="F569" s="239">
        <v>5602300</v>
      </c>
      <c r="G569" s="239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37" t="s">
        <v>45</v>
      </c>
      <c r="E570" s="238" t="s">
        <v>24</v>
      </c>
      <c r="F570" s="239">
        <v>5602300</v>
      </c>
      <c r="G570" s="239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37" t="s">
        <v>45</v>
      </c>
      <c r="E571" s="238" t="s">
        <v>24</v>
      </c>
      <c r="F571" s="239">
        <v>5529300</v>
      </c>
      <c r="G571" s="239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37" t="s">
        <v>45</v>
      </c>
      <c r="E572" s="238" t="s">
        <v>24</v>
      </c>
      <c r="F572" s="239">
        <v>5529300</v>
      </c>
      <c r="G572" s="239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37" t="s">
        <v>45</v>
      </c>
      <c r="E573" s="238" t="s">
        <v>24</v>
      </c>
      <c r="F573" s="239">
        <v>5529300</v>
      </c>
      <c r="G573" s="239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37" t="s">
        <v>45</v>
      </c>
      <c r="E574" s="238" t="s">
        <v>24</v>
      </c>
      <c r="F574" s="239">
        <v>5030000</v>
      </c>
      <c r="G574" s="239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37" t="s">
        <v>45</v>
      </c>
      <c r="E575" s="238" t="s">
        <v>24</v>
      </c>
      <c r="F575" s="239">
        <v>7223500</v>
      </c>
      <c r="G575" s="239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37" t="s">
        <v>45</v>
      </c>
      <c r="E576" s="238" t="s">
        <v>24</v>
      </c>
      <c r="F576" s="241">
        <v>7275900</v>
      </c>
      <c r="G576" s="241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37" t="s">
        <v>45</v>
      </c>
      <c r="E577" s="238" t="s">
        <v>24</v>
      </c>
      <c r="F577" s="239">
        <v>7275900</v>
      </c>
      <c r="G577" s="239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37" t="s">
        <v>45</v>
      </c>
      <c r="E578" s="238" t="s">
        <v>24</v>
      </c>
      <c r="F578" s="239">
        <v>5224600</v>
      </c>
      <c r="G578" s="239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37" t="s">
        <v>45</v>
      </c>
      <c r="E579" s="238" t="s">
        <v>24</v>
      </c>
      <c r="F579" s="239">
        <v>5224600</v>
      </c>
      <c r="G579" s="239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37" t="s">
        <v>45</v>
      </c>
      <c r="E580" s="238" t="s">
        <v>24</v>
      </c>
      <c r="F580" s="239">
        <v>2857700</v>
      </c>
      <c r="G580" s="239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37" t="s">
        <v>45</v>
      </c>
      <c r="E581" s="238" t="s">
        <v>24</v>
      </c>
      <c r="F581" s="239">
        <v>2857700</v>
      </c>
      <c r="G581" s="239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37" t="s">
        <v>45</v>
      </c>
      <c r="E582" s="238" t="s">
        <v>24</v>
      </c>
      <c r="F582" s="239">
        <v>3401800</v>
      </c>
      <c r="G582" s="239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37" t="s">
        <v>45</v>
      </c>
      <c r="E583" s="238" t="s">
        <v>24</v>
      </c>
      <c r="F583" s="239">
        <v>2935500</v>
      </c>
      <c r="G583" s="239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37" t="s">
        <v>45</v>
      </c>
      <c r="E584" s="238" t="s">
        <v>24</v>
      </c>
      <c r="F584" s="239">
        <v>4180700</v>
      </c>
      <c r="G584" s="239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37" t="s">
        <v>45</v>
      </c>
      <c r="E585" s="238" t="s">
        <v>24</v>
      </c>
      <c r="F585" s="239">
        <v>7316100</v>
      </c>
      <c r="G585" s="239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37" t="s">
        <v>45</v>
      </c>
      <c r="E586" s="238" t="s">
        <v>8</v>
      </c>
      <c r="F586" s="239">
        <v>34800</v>
      </c>
      <c r="G586" s="239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37" t="s">
        <v>45</v>
      </c>
      <c r="E587" s="238" t="s">
        <v>8</v>
      </c>
      <c r="F587" s="239">
        <v>11200</v>
      </c>
      <c r="G587" s="239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37" t="s">
        <v>45</v>
      </c>
      <c r="E588" s="238" t="s">
        <v>8</v>
      </c>
      <c r="F588" s="239">
        <v>6100</v>
      </c>
      <c r="G588" s="239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37" t="s">
        <v>45</v>
      </c>
      <c r="E589" s="238" t="s">
        <v>8</v>
      </c>
      <c r="F589" s="239">
        <v>18200</v>
      </c>
      <c r="G589" s="239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37" t="s">
        <v>45</v>
      </c>
      <c r="E590" s="238" t="s">
        <v>8</v>
      </c>
      <c r="F590" s="239">
        <v>83900</v>
      </c>
      <c r="G590" s="239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37" t="s">
        <v>45</v>
      </c>
      <c r="E591" s="238" t="s">
        <v>8</v>
      </c>
      <c r="F591" s="239">
        <v>148000</v>
      </c>
      <c r="G591" s="239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37" t="s">
        <v>45</v>
      </c>
      <c r="E592" s="238" t="s">
        <v>8</v>
      </c>
      <c r="F592" s="239">
        <v>1000000</v>
      </c>
      <c r="G592" s="239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37" t="s">
        <v>45</v>
      </c>
      <c r="E593" s="238" t="s">
        <v>8</v>
      </c>
      <c r="F593" s="239">
        <v>22500</v>
      </c>
      <c r="G593" s="239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37" t="s">
        <v>45</v>
      </c>
      <c r="E594" s="238" t="s">
        <v>8</v>
      </c>
      <c r="F594" s="239">
        <v>8000</v>
      </c>
      <c r="G594" s="239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37" t="s">
        <v>45</v>
      </c>
      <c r="E595" s="238" t="s">
        <v>8</v>
      </c>
      <c r="F595" s="239">
        <v>3700</v>
      </c>
      <c r="G595" s="239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37" t="s">
        <v>45</v>
      </c>
      <c r="E596" s="238" t="s">
        <v>8</v>
      </c>
      <c r="F596" s="239">
        <v>200000</v>
      </c>
      <c r="G596" s="239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37" t="s">
        <v>48</v>
      </c>
      <c r="E597" s="238"/>
      <c r="F597" s="239"/>
      <c r="G597" s="239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37" t="s">
        <v>48</v>
      </c>
      <c r="E598" s="238"/>
      <c r="F598" s="239"/>
      <c r="G598" s="239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37" t="s">
        <v>45</v>
      </c>
      <c r="E599" s="238" t="s">
        <v>1090</v>
      </c>
      <c r="F599" s="239">
        <v>200000</v>
      </c>
      <c r="G599" s="239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37" t="s">
        <v>45</v>
      </c>
      <c r="E600" s="238" t="s">
        <v>1090</v>
      </c>
      <c r="F600" s="239">
        <v>2172500</v>
      </c>
      <c r="G600" s="239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37" t="s">
        <v>45</v>
      </c>
      <c r="E601" s="238" t="s">
        <v>1090</v>
      </c>
      <c r="F601" s="239">
        <v>700000</v>
      </c>
      <c r="G601" s="239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37" t="s">
        <v>45</v>
      </c>
      <c r="E602" s="238" t="s">
        <v>1090</v>
      </c>
      <c r="F602" s="239">
        <v>490000</v>
      </c>
      <c r="G602" s="239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37" t="s">
        <v>45</v>
      </c>
      <c r="E603" s="238" t="s">
        <v>1090</v>
      </c>
      <c r="F603" s="239">
        <v>224000</v>
      </c>
      <c r="G603" s="239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37" t="s">
        <v>45</v>
      </c>
      <c r="E604" s="238" t="s">
        <v>14</v>
      </c>
      <c r="F604" s="239">
        <v>15000</v>
      </c>
      <c r="G604" s="239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37" t="s">
        <v>45</v>
      </c>
      <c r="E605" s="238" t="s">
        <v>1090</v>
      </c>
      <c r="F605" s="239">
        <v>1510245</v>
      </c>
      <c r="G605" s="239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37" t="s">
        <v>48</v>
      </c>
      <c r="E606" s="238"/>
      <c r="F606" s="239"/>
      <c r="G606" s="239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37" t="s">
        <v>48</v>
      </c>
      <c r="E607" s="238"/>
      <c r="F607" s="239"/>
      <c r="G607" s="239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37" t="s">
        <v>45</v>
      </c>
      <c r="E608" s="238" t="s">
        <v>8</v>
      </c>
      <c r="F608" s="239">
        <v>16226</v>
      </c>
      <c r="G608" s="239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37" t="s">
        <v>45</v>
      </c>
      <c r="E609" s="238" t="s">
        <v>8</v>
      </c>
      <c r="F609" s="239">
        <v>19947</v>
      </c>
      <c r="G609" s="239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37" t="s">
        <v>45</v>
      </c>
      <c r="E610" s="238" t="s">
        <v>8</v>
      </c>
      <c r="F610" s="239">
        <v>26711.899999999998</v>
      </c>
      <c r="G610" s="239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37" t="s">
        <v>45</v>
      </c>
      <c r="E611" s="238" t="s">
        <v>8</v>
      </c>
      <c r="F611" s="239">
        <v>84820.5</v>
      </c>
      <c r="G611" s="239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37" t="s">
        <v>45</v>
      </c>
      <c r="E612" s="238" t="s">
        <v>8</v>
      </c>
      <c r="F612" s="239">
        <v>33550</v>
      </c>
      <c r="G612" s="239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37" t="s">
        <v>45</v>
      </c>
      <c r="E613" s="238" t="s">
        <v>8</v>
      </c>
      <c r="F613" s="239">
        <v>16833.560000000001</v>
      </c>
      <c r="G613" s="239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37" t="s">
        <v>45</v>
      </c>
      <c r="E614" s="238" t="s">
        <v>8</v>
      </c>
      <c r="F614" s="239">
        <v>72742.5</v>
      </c>
      <c r="G614" s="239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37" t="s">
        <v>45</v>
      </c>
      <c r="E615" s="238" t="s">
        <v>8</v>
      </c>
      <c r="F615" s="239">
        <v>45445</v>
      </c>
      <c r="G615" s="239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37" t="s">
        <v>45</v>
      </c>
      <c r="E616" s="238" t="s">
        <v>8</v>
      </c>
      <c r="F616" s="239">
        <v>84820.5</v>
      </c>
      <c r="G616" s="239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37" t="s">
        <v>45</v>
      </c>
      <c r="E617" s="238" t="s">
        <v>8</v>
      </c>
      <c r="F617" s="239">
        <v>53866.659999999996</v>
      </c>
      <c r="G617" s="239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37" t="s">
        <v>45</v>
      </c>
      <c r="E618" s="238" t="s">
        <v>8</v>
      </c>
      <c r="F618" s="239">
        <v>38499.54</v>
      </c>
      <c r="G618" s="239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37" t="s">
        <v>45</v>
      </c>
      <c r="E619" s="238" t="s">
        <v>7</v>
      </c>
      <c r="F619" s="239">
        <v>31720</v>
      </c>
      <c r="G619" s="239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37" t="s">
        <v>45</v>
      </c>
      <c r="E620" s="238" t="s">
        <v>7</v>
      </c>
      <c r="F620" s="239">
        <v>51240</v>
      </c>
      <c r="G620" s="239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37" t="s">
        <v>45</v>
      </c>
      <c r="E621" s="238" t="s">
        <v>8</v>
      </c>
      <c r="F621" s="239">
        <v>3477</v>
      </c>
      <c r="G621" s="239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37" t="s">
        <v>45</v>
      </c>
      <c r="E622" s="238" t="s">
        <v>8</v>
      </c>
      <c r="F622" s="239">
        <v>3477</v>
      </c>
      <c r="G622" s="239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37" t="s">
        <v>45</v>
      </c>
      <c r="E623" s="238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37" t="s">
        <v>45</v>
      </c>
      <c r="E624" s="238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37" t="s">
        <v>45</v>
      </c>
      <c r="E625" s="238" t="s">
        <v>8</v>
      </c>
      <c r="F625" s="239">
        <v>154106.74</v>
      </c>
      <c r="G625" s="239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37" t="s">
        <v>45</v>
      </c>
      <c r="E626" s="238" t="s">
        <v>8</v>
      </c>
      <c r="F626" s="239">
        <v>16226</v>
      </c>
      <c r="G626" s="239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37" t="s">
        <v>45</v>
      </c>
      <c r="E627" s="238" t="s">
        <v>8</v>
      </c>
      <c r="F627" s="239">
        <v>61732</v>
      </c>
      <c r="G627" s="239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37" t="s">
        <v>45</v>
      </c>
      <c r="E628" s="238" t="s">
        <v>8</v>
      </c>
      <c r="F628" s="239">
        <v>34299.08</v>
      </c>
      <c r="G628" s="239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37" t="s">
        <v>45</v>
      </c>
      <c r="E629" s="238" t="s">
        <v>8</v>
      </c>
      <c r="F629" s="239">
        <v>19825</v>
      </c>
      <c r="G629" s="239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37" t="s">
        <v>45</v>
      </c>
      <c r="E630" s="238" t="s">
        <v>8</v>
      </c>
      <c r="F630" s="239">
        <v>5874300</v>
      </c>
      <c r="G630" s="239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37" t="s">
        <v>45</v>
      </c>
      <c r="E631" s="238" t="s">
        <v>8</v>
      </c>
      <c r="F631" s="239">
        <v>23180</v>
      </c>
      <c r="G631" s="239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37" t="s">
        <v>45</v>
      </c>
      <c r="E632" s="238" t="s">
        <v>8</v>
      </c>
      <c r="F632" s="239">
        <v>482893.08</v>
      </c>
      <c r="G632" s="239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37" t="s">
        <v>48</v>
      </c>
      <c r="E633" s="238"/>
      <c r="F633" s="239"/>
      <c r="G633" s="239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37" t="s">
        <v>48</v>
      </c>
      <c r="E634" s="238"/>
      <c r="F634" s="239" t="s">
        <v>48</v>
      </c>
      <c r="G634" s="239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37" t="s">
        <v>48</v>
      </c>
      <c r="E635" s="238"/>
      <c r="F635" s="239" t="s">
        <v>48</v>
      </c>
      <c r="G635" s="239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37" t="s">
        <v>47</v>
      </c>
      <c r="E636" s="238" t="s">
        <v>1121</v>
      </c>
      <c r="F636" s="239">
        <v>300000</v>
      </c>
      <c r="G636" s="239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37" t="s">
        <v>47</v>
      </c>
      <c r="E637" s="238" t="s">
        <v>1122</v>
      </c>
      <c r="F637" s="239">
        <v>95147.5</v>
      </c>
      <c r="G637" s="239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37" t="s">
        <v>47</v>
      </c>
      <c r="E638" s="238" t="s">
        <v>1123</v>
      </c>
      <c r="F638" s="239">
        <v>74125</v>
      </c>
      <c r="G638" s="239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37" t="s">
        <v>47</v>
      </c>
      <c r="E639" s="238" t="s">
        <v>1123</v>
      </c>
      <c r="F639" s="239">
        <v>150000</v>
      </c>
      <c r="G639" s="239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37" t="s">
        <v>45</v>
      </c>
      <c r="E640" s="238" t="s">
        <v>1123</v>
      </c>
      <c r="F640" s="239">
        <v>242999.99999999997</v>
      </c>
      <c r="G640" s="239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37" t="s">
        <v>45</v>
      </c>
      <c r="E641" s="238" t="s">
        <v>1123</v>
      </c>
      <c r="F641" s="239">
        <v>1124962.5</v>
      </c>
      <c r="G641" s="239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37" t="s">
        <v>45</v>
      </c>
      <c r="E642" s="238" t="s">
        <v>1123</v>
      </c>
      <c r="F642" s="239">
        <v>5065452.75</v>
      </c>
      <c r="G642" s="239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37" t="s">
        <v>45</v>
      </c>
      <c r="E643" s="238" t="s">
        <v>1123</v>
      </c>
      <c r="F643" s="239">
        <v>5065452.75</v>
      </c>
      <c r="G643" s="239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37" t="s">
        <v>45</v>
      </c>
      <c r="E644" s="238" t="s">
        <v>1124</v>
      </c>
      <c r="F644" s="239">
        <v>185000</v>
      </c>
      <c r="G644" s="239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37" t="s">
        <v>48</v>
      </c>
      <c r="E645" s="238"/>
      <c r="F645" s="239"/>
      <c r="G645" s="239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37" t="s">
        <v>48</v>
      </c>
      <c r="E646" s="238"/>
      <c r="F646" s="239"/>
      <c r="G646" s="239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37" t="s">
        <v>47</v>
      </c>
      <c r="E647" s="238" t="s">
        <v>7</v>
      </c>
      <c r="F647" s="239">
        <v>200000</v>
      </c>
      <c r="G647" s="239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37" t="s">
        <v>47</v>
      </c>
      <c r="E648" s="238" t="s">
        <v>1123</v>
      </c>
      <c r="F648" s="239">
        <v>230000</v>
      </c>
      <c r="G648" s="239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37" t="s">
        <v>47</v>
      </c>
      <c r="E649" s="238" t="s">
        <v>1123</v>
      </c>
      <c r="F649" s="239">
        <v>55000</v>
      </c>
      <c r="G649" s="239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37" t="s">
        <v>47</v>
      </c>
      <c r="E650" s="238" t="s">
        <v>7</v>
      </c>
      <c r="F650" s="239">
        <v>93000</v>
      </c>
      <c r="G650" s="239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37" t="s">
        <v>47</v>
      </c>
      <c r="E651" s="238" t="s">
        <v>7</v>
      </c>
      <c r="F651" s="239">
        <v>85000</v>
      </c>
      <c r="G651" s="239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37" t="s">
        <v>48</v>
      </c>
      <c r="E652" s="238"/>
      <c r="F652" s="239"/>
      <c r="G652" s="239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37" t="s">
        <v>45</v>
      </c>
      <c r="E653" s="238" t="s">
        <v>8</v>
      </c>
      <c r="F653" s="239">
        <v>12000</v>
      </c>
      <c r="G653" s="239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37" t="s">
        <v>48</v>
      </c>
      <c r="E654" s="238"/>
      <c r="F654" s="239"/>
      <c r="G654" s="239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37" t="s">
        <v>48</v>
      </c>
      <c r="E655" s="238"/>
      <c r="F655" s="239"/>
      <c r="G655" s="239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37" t="s">
        <v>48</v>
      </c>
      <c r="E656" s="238"/>
      <c r="F656" s="239"/>
      <c r="G656" s="239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37" t="s">
        <v>47</v>
      </c>
      <c r="E657" s="238" t="s">
        <v>14</v>
      </c>
      <c r="F657" s="239">
        <v>19800</v>
      </c>
      <c r="G657" s="239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37" t="s">
        <v>47</v>
      </c>
      <c r="E658" s="238" t="s">
        <v>14</v>
      </c>
      <c r="F658" s="239">
        <v>20500</v>
      </c>
      <c r="G658" s="239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37" t="s">
        <v>47</v>
      </c>
      <c r="E659" s="238" t="s">
        <v>14</v>
      </c>
      <c r="F659" s="239">
        <v>27500</v>
      </c>
      <c r="G659" s="239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37" t="s">
        <v>47</v>
      </c>
      <c r="E660" s="238" t="s">
        <v>14</v>
      </c>
      <c r="F660" s="239">
        <v>14900</v>
      </c>
      <c r="G660" s="239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37" t="s">
        <v>47</v>
      </c>
      <c r="E661" s="238" t="s">
        <v>14</v>
      </c>
      <c r="F661" s="239">
        <v>27900</v>
      </c>
      <c r="G661" s="239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37" t="s">
        <v>47</v>
      </c>
      <c r="E662" s="238" t="s">
        <v>14</v>
      </c>
      <c r="F662" s="239">
        <v>33000</v>
      </c>
      <c r="G662" s="239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37" t="s">
        <v>47</v>
      </c>
      <c r="E663" s="238" t="s">
        <v>14</v>
      </c>
      <c r="F663" s="239">
        <v>27900</v>
      </c>
      <c r="G663" s="239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37" t="s">
        <v>47</v>
      </c>
      <c r="E664" s="238" t="s">
        <v>14</v>
      </c>
      <c r="F664" s="239">
        <v>37600</v>
      </c>
      <c r="G664" s="239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37" t="s">
        <v>47</v>
      </c>
      <c r="E665" s="238" t="s">
        <v>14</v>
      </c>
      <c r="F665" s="239">
        <v>27900</v>
      </c>
      <c r="G665" s="239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37" t="s">
        <v>47</v>
      </c>
      <c r="E666" s="238" t="s">
        <v>14</v>
      </c>
      <c r="F666" s="239">
        <v>39800</v>
      </c>
      <c r="G666" s="239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37" t="s">
        <v>47</v>
      </c>
      <c r="E667" s="238" t="s">
        <v>14</v>
      </c>
      <c r="F667" s="239">
        <v>24700</v>
      </c>
      <c r="G667" s="239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37" t="s">
        <v>47</v>
      </c>
      <c r="E668" s="238" t="s">
        <v>14</v>
      </c>
      <c r="F668" s="239">
        <v>33700</v>
      </c>
      <c r="G668" s="239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37" t="s">
        <v>47</v>
      </c>
      <c r="E669" s="238" t="s">
        <v>14</v>
      </c>
      <c r="F669" s="239">
        <v>25800</v>
      </c>
      <c r="G669" s="239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37" t="s">
        <v>47</v>
      </c>
      <c r="E670" s="238" t="s">
        <v>14</v>
      </c>
      <c r="F670" s="239">
        <v>19100</v>
      </c>
      <c r="G670" s="239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37" t="s">
        <v>47</v>
      </c>
      <c r="E671" s="238" t="s">
        <v>14</v>
      </c>
      <c r="F671" s="239">
        <v>19800</v>
      </c>
      <c r="G671" s="239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37" t="s">
        <v>47</v>
      </c>
      <c r="E672" s="238" t="s">
        <v>14</v>
      </c>
      <c r="F672" s="239">
        <v>19800</v>
      </c>
      <c r="G672" s="239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37" t="s">
        <v>47</v>
      </c>
      <c r="E673" s="238" t="s">
        <v>14</v>
      </c>
      <c r="F673" s="239">
        <v>20500</v>
      </c>
      <c r="G673" s="239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37" t="s">
        <v>47</v>
      </c>
      <c r="E674" s="238" t="s">
        <v>14</v>
      </c>
      <c r="F674" s="239">
        <v>20500</v>
      </c>
      <c r="G674" s="239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37" t="s">
        <v>47</v>
      </c>
      <c r="E675" s="238" t="s">
        <v>14</v>
      </c>
      <c r="F675" s="239">
        <v>27500</v>
      </c>
      <c r="G675" s="239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37" t="s">
        <v>47</v>
      </c>
      <c r="E676" s="238" t="s">
        <v>14</v>
      </c>
      <c r="F676" s="239">
        <v>27500</v>
      </c>
      <c r="G676" s="239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37" t="s">
        <v>47</v>
      </c>
      <c r="E677" s="238" t="s">
        <v>14</v>
      </c>
      <c r="F677" s="239">
        <v>22100</v>
      </c>
      <c r="G677" s="239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37" t="s">
        <v>48</v>
      </c>
      <c r="E678" s="238"/>
      <c r="F678" s="239"/>
      <c r="G678" s="239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37" t="s">
        <v>48</v>
      </c>
      <c r="E679" s="238"/>
      <c r="F679" s="239"/>
      <c r="G679" s="239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37" t="s">
        <v>47</v>
      </c>
      <c r="E680" s="238" t="s">
        <v>14</v>
      </c>
      <c r="F680" s="239">
        <v>53200</v>
      </c>
      <c r="G680" s="239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37" t="s">
        <v>47</v>
      </c>
      <c r="E681" s="238" t="s">
        <v>14</v>
      </c>
      <c r="F681" s="239">
        <v>57800</v>
      </c>
      <c r="G681" s="239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37" t="s">
        <v>47</v>
      </c>
      <c r="E682" s="238" t="s">
        <v>14</v>
      </c>
      <c r="F682" s="239">
        <v>57800</v>
      </c>
      <c r="G682" s="239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37" t="s">
        <v>47</v>
      </c>
      <c r="E683" s="238" t="s">
        <v>14</v>
      </c>
      <c r="F683" s="239">
        <v>80100</v>
      </c>
      <c r="G683" s="239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37" t="s">
        <v>47</v>
      </c>
      <c r="E684" s="238" t="s">
        <v>14</v>
      </c>
      <c r="F684" s="239">
        <v>30000</v>
      </c>
      <c r="G684" s="239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37" t="s">
        <v>47</v>
      </c>
      <c r="E685" s="238" t="s">
        <v>14</v>
      </c>
      <c r="F685" s="239">
        <v>80100</v>
      </c>
      <c r="G685" s="239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37" t="s">
        <v>47</v>
      </c>
      <c r="E686" s="238" t="s">
        <v>14</v>
      </c>
      <c r="F686" s="239">
        <v>84000</v>
      </c>
      <c r="G686" s="239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37" t="s">
        <v>47</v>
      </c>
      <c r="E687" s="238" t="s">
        <v>14</v>
      </c>
      <c r="F687" s="239">
        <v>44000</v>
      </c>
      <c r="G687" s="239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37" t="s">
        <v>47</v>
      </c>
      <c r="E688" s="238" t="s">
        <v>14</v>
      </c>
      <c r="F688" s="239">
        <v>70300</v>
      </c>
      <c r="G688" s="239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37" t="s">
        <v>47</v>
      </c>
      <c r="E689" s="238" t="s">
        <v>14</v>
      </c>
      <c r="F689" s="239">
        <v>70300</v>
      </c>
      <c r="G689" s="239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37" t="s">
        <v>47</v>
      </c>
      <c r="E690" s="238" t="s">
        <v>14</v>
      </c>
      <c r="F690" s="239">
        <v>45200</v>
      </c>
      <c r="G690" s="239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37" t="s">
        <v>47</v>
      </c>
      <c r="E691" s="238" t="s">
        <v>14</v>
      </c>
      <c r="F691" s="239">
        <v>80900</v>
      </c>
      <c r="G691" s="239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37" t="s">
        <v>47</v>
      </c>
      <c r="E692" s="238" t="s">
        <v>14</v>
      </c>
      <c r="F692" s="239">
        <v>80900</v>
      </c>
      <c r="G692" s="239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37" t="s">
        <v>47</v>
      </c>
      <c r="E693" s="238" t="s">
        <v>14</v>
      </c>
      <c r="F693" s="239">
        <v>82500</v>
      </c>
      <c r="G693" s="239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37" t="s">
        <v>47</v>
      </c>
      <c r="E694" s="238" t="s">
        <v>14</v>
      </c>
      <c r="F694" s="239">
        <v>42100</v>
      </c>
      <c r="G694" s="239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37" t="s">
        <v>47</v>
      </c>
      <c r="E695" s="238" t="s">
        <v>14</v>
      </c>
      <c r="F695" s="239">
        <v>42100</v>
      </c>
      <c r="G695" s="239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37" t="s">
        <v>47</v>
      </c>
      <c r="E696" s="238" t="s">
        <v>14</v>
      </c>
      <c r="F696" s="239">
        <v>45200</v>
      </c>
      <c r="G696" s="239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37" t="s">
        <v>47</v>
      </c>
      <c r="E697" s="238" t="s">
        <v>14</v>
      </c>
      <c r="F697" s="239">
        <v>45200</v>
      </c>
      <c r="G697" s="239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37" t="s">
        <v>47</v>
      </c>
      <c r="E698" s="238" t="s">
        <v>14</v>
      </c>
      <c r="F698" s="239">
        <v>45200</v>
      </c>
      <c r="G698" s="239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37" t="s">
        <v>47</v>
      </c>
      <c r="E699" s="238" t="s">
        <v>14</v>
      </c>
      <c r="F699" s="239">
        <v>45200</v>
      </c>
      <c r="G699" s="239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37" t="s">
        <v>47</v>
      </c>
      <c r="E700" s="238" t="s">
        <v>14</v>
      </c>
      <c r="F700" s="239">
        <v>40200</v>
      </c>
      <c r="G700" s="239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37" t="s">
        <v>47</v>
      </c>
      <c r="E701" s="238" t="s">
        <v>14</v>
      </c>
      <c r="F701" s="239">
        <v>37200</v>
      </c>
      <c r="G701" s="239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37" t="s">
        <v>47</v>
      </c>
      <c r="E702" s="238" t="s">
        <v>14</v>
      </c>
      <c r="F702" s="239">
        <v>37200</v>
      </c>
      <c r="G702" s="239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37" t="s">
        <v>47</v>
      </c>
      <c r="E703" s="238" t="s">
        <v>14</v>
      </c>
      <c r="F703" s="239">
        <v>37200</v>
      </c>
      <c r="G703" s="239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37" t="s">
        <v>47</v>
      </c>
      <c r="E704" s="238" t="s">
        <v>14</v>
      </c>
      <c r="F704" s="239">
        <v>326300</v>
      </c>
      <c r="G704" s="239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37" t="s">
        <v>47</v>
      </c>
      <c r="E705" s="238" t="s">
        <v>14</v>
      </c>
      <c r="F705" s="239">
        <v>78300</v>
      </c>
      <c r="G705" s="239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37" t="s">
        <v>47</v>
      </c>
      <c r="E706" s="238" t="s">
        <v>14</v>
      </c>
      <c r="F706" s="239">
        <v>78300</v>
      </c>
      <c r="G706" s="239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37" t="s">
        <v>47</v>
      </c>
      <c r="E707" s="238" t="s">
        <v>14</v>
      </c>
      <c r="F707" s="239">
        <v>74600</v>
      </c>
      <c r="G707" s="239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37" t="s">
        <v>47</v>
      </c>
      <c r="E708" s="238" t="s">
        <v>14</v>
      </c>
      <c r="F708" s="239">
        <v>51900</v>
      </c>
      <c r="G708" s="239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37" t="s">
        <v>47</v>
      </c>
      <c r="E709" s="238" t="s">
        <v>14</v>
      </c>
      <c r="F709" s="239">
        <v>51900</v>
      </c>
      <c r="G709" s="239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37" t="s">
        <v>47</v>
      </c>
      <c r="E710" s="238" t="s">
        <v>14</v>
      </c>
      <c r="F710" s="239">
        <v>75600</v>
      </c>
      <c r="G710" s="239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37" t="s">
        <v>47</v>
      </c>
      <c r="E711" s="238" t="s">
        <v>14</v>
      </c>
      <c r="F711" s="239">
        <v>75600</v>
      </c>
      <c r="G711" s="239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37" t="s">
        <v>47</v>
      </c>
      <c r="E712" s="238" t="s">
        <v>14</v>
      </c>
      <c r="F712" s="239">
        <v>66800</v>
      </c>
      <c r="G712" s="239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37" t="s">
        <v>47</v>
      </c>
      <c r="E713" s="238" t="s">
        <v>14</v>
      </c>
      <c r="F713" s="239">
        <v>62400</v>
      </c>
      <c r="G713" s="239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37" t="s">
        <v>47</v>
      </c>
      <c r="E714" s="238" t="s">
        <v>14</v>
      </c>
      <c r="F714" s="239">
        <v>81300</v>
      </c>
      <c r="G714" s="239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37" t="s">
        <v>47</v>
      </c>
      <c r="E715" s="238" t="s">
        <v>14</v>
      </c>
      <c r="F715" s="239">
        <v>94400</v>
      </c>
      <c r="G715" s="239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37" t="s">
        <v>47</v>
      </c>
      <c r="E716" s="238" t="s">
        <v>14</v>
      </c>
      <c r="F716" s="239">
        <v>82500</v>
      </c>
      <c r="G716" s="239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37" t="s">
        <v>47</v>
      </c>
      <c r="E717" s="238" t="s">
        <v>14</v>
      </c>
      <c r="F717" s="239">
        <v>109200</v>
      </c>
      <c r="G717" s="239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37" t="s">
        <v>47</v>
      </c>
      <c r="E718" s="238" t="s">
        <v>14</v>
      </c>
      <c r="F718" s="239">
        <v>106900</v>
      </c>
      <c r="G718" s="239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37" t="s">
        <v>47</v>
      </c>
      <c r="E719" s="238" t="s">
        <v>14</v>
      </c>
      <c r="F719" s="239">
        <v>104400</v>
      </c>
      <c r="G719" s="239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37" t="s">
        <v>47</v>
      </c>
      <c r="E720" s="238" t="s">
        <v>14</v>
      </c>
      <c r="F720" s="239">
        <v>103500</v>
      </c>
      <c r="G720" s="239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37" t="s">
        <v>47</v>
      </c>
      <c r="E721" s="238" t="s">
        <v>14</v>
      </c>
      <c r="F721" s="239">
        <v>111100</v>
      </c>
      <c r="G721" s="239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37" t="s">
        <v>47</v>
      </c>
      <c r="E722" s="238" t="s">
        <v>14</v>
      </c>
      <c r="F722" s="239">
        <v>108700</v>
      </c>
      <c r="G722" s="239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37" t="s">
        <v>47</v>
      </c>
      <c r="E723" s="238" t="s">
        <v>14</v>
      </c>
      <c r="F723" s="239">
        <v>218400</v>
      </c>
      <c r="G723" s="239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37" t="s">
        <v>47</v>
      </c>
      <c r="E724" s="238" t="s">
        <v>14</v>
      </c>
      <c r="F724" s="239">
        <v>222500</v>
      </c>
      <c r="G724" s="239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37" t="s">
        <v>47</v>
      </c>
      <c r="E725" s="238" t="s">
        <v>14</v>
      </c>
      <c r="F725" s="239">
        <v>173300</v>
      </c>
      <c r="G725" s="239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37" t="s">
        <v>47</v>
      </c>
      <c r="E726" s="238" t="s">
        <v>14</v>
      </c>
      <c r="F726" s="239">
        <v>279500</v>
      </c>
      <c r="G726" s="239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37" t="s">
        <v>47</v>
      </c>
      <c r="E727" s="238" t="s">
        <v>14</v>
      </c>
      <c r="F727" s="239">
        <v>89800</v>
      </c>
      <c r="G727" s="239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37" t="s">
        <v>47</v>
      </c>
      <c r="E728" s="238" t="s">
        <v>14</v>
      </c>
      <c r="F728" s="239">
        <v>102600</v>
      </c>
      <c r="G728" s="239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37" t="s">
        <v>47</v>
      </c>
      <c r="E729" s="238" t="s">
        <v>14</v>
      </c>
      <c r="F729" s="239">
        <v>109700</v>
      </c>
      <c r="G729" s="239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37" t="s">
        <v>48</v>
      </c>
      <c r="E730" s="238"/>
      <c r="F730" s="239"/>
      <c r="G730" s="239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37" t="s">
        <v>48</v>
      </c>
      <c r="E731" s="238"/>
      <c r="F731" s="239"/>
      <c r="G731" s="239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37" t="s">
        <v>47</v>
      </c>
      <c r="E732" s="238" t="s">
        <v>14</v>
      </c>
      <c r="F732" s="239">
        <v>71900</v>
      </c>
      <c r="G732" s="239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37" t="s">
        <v>47</v>
      </c>
      <c r="E733" s="238" t="s">
        <v>14</v>
      </c>
      <c r="F733" s="239">
        <v>64700</v>
      </c>
      <c r="G733" s="239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37" t="s">
        <v>47</v>
      </c>
      <c r="E734" s="238" t="s">
        <v>14</v>
      </c>
      <c r="F734" s="239">
        <v>88700</v>
      </c>
      <c r="G734" s="239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37" t="s">
        <v>47</v>
      </c>
      <c r="E735" s="238" t="s">
        <v>14</v>
      </c>
      <c r="F735" s="239">
        <v>92500</v>
      </c>
      <c r="G735" s="239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37" t="s">
        <v>47</v>
      </c>
      <c r="E736" s="238" t="s">
        <v>14</v>
      </c>
      <c r="F736" s="239">
        <v>119100</v>
      </c>
      <c r="G736" s="239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37" t="s">
        <v>47</v>
      </c>
      <c r="E737" s="238" t="s">
        <v>14</v>
      </c>
      <c r="F737" s="239">
        <v>202200</v>
      </c>
      <c r="G737" s="239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37" t="s">
        <v>48</v>
      </c>
      <c r="E738" s="238"/>
      <c r="F738" s="239"/>
      <c r="G738" s="239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37" t="s">
        <v>48</v>
      </c>
      <c r="E739" s="238"/>
      <c r="F739" s="239"/>
      <c r="G739" s="239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37" t="s">
        <v>47</v>
      </c>
      <c r="E740" s="238" t="s">
        <v>14</v>
      </c>
      <c r="F740" s="239">
        <v>83600</v>
      </c>
      <c r="G740" s="239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37" t="s">
        <v>47</v>
      </c>
      <c r="E741" s="238" t="s">
        <v>14</v>
      </c>
      <c r="F741" s="239">
        <v>83300</v>
      </c>
      <c r="G741" s="239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37" t="s">
        <v>47</v>
      </c>
      <c r="E742" s="238" t="s">
        <v>14</v>
      </c>
      <c r="F742" s="239">
        <v>83300</v>
      </c>
      <c r="G742" s="239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37" t="s">
        <v>47</v>
      </c>
      <c r="E743" s="238" t="s">
        <v>14</v>
      </c>
      <c r="F743" s="239">
        <v>88300</v>
      </c>
      <c r="G743" s="239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37" t="s">
        <v>47</v>
      </c>
      <c r="E744" s="238" t="s">
        <v>14</v>
      </c>
      <c r="F744" s="239">
        <v>93300</v>
      </c>
      <c r="G744" s="239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37" t="s">
        <v>47</v>
      </c>
      <c r="E745" s="238" t="s">
        <v>14</v>
      </c>
      <c r="F745" s="239">
        <v>81300</v>
      </c>
      <c r="G745" s="239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37" t="s">
        <v>47</v>
      </c>
      <c r="E746" s="238" t="s">
        <v>14</v>
      </c>
      <c r="F746" s="239">
        <v>84900</v>
      </c>
      <c r="G746" s="239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37" t="s">
        <v>47</v>
      </c>
      <c r="E747" s="238" t="s">
        <v>14</v>
      </c>
      <c r="F747" s="239">
        <v>94400</v>
      </c>
      <c r="G747" s="239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37" t="s">
        <v>47</v>
      </c>
      <c r="E748" s="238" t="s">
        <v>14</v>
      </c>
      <c r="F748" s="239">
        <v>89400</v>
      </c>
      <c r="G748" s="239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37" t="s">
        <v>47</v>
      </c>
      <c r="E749" s="238" t="s">
        <v>14</v>
      </c>
      <c r="F749" s="239">
        <v>87600</v>
      </c>
      <c r="G749" s="239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42" t="s">
        <v>1511</v>
      </c>
      <c r="D750" s="237" t="s">
        <v>47</v>
      </c>
      <c r="E750" s="238" t="s">
        <v>14</v>
      </c>
      <c r="F750" s="239">
        <v>87600</v>
      </c>
      <c r="G750" s="239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37" t="s">
        <v>47</v>
      </c>
      <c r="E751" s="238" t="s">
        <v>14</v>
      </c>
      <c r="F751" s="239">
        <v>111100</v>
      </c>
      <c r="G751" s="239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37" t="s">
        <v>47</v>
      </c>
      <c r="E752" s="238" t="s">
        <v>14</v>
      </c>
      <c r="F752" s="239">
        <v>102000</v>
      </c>
      <c r="G752" s="239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37" t="s">
        <v>47</v>
      </c>
      <c r="E753" s="238" t="s">
        <v>14</v>
      </c>
      <c r="F753" s="239">
        <v>82500</v>
      </c>
      <c r="G753" s="239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37" t="s">
        <v>47</v>
      </c>
      <c r="E754" s="238" t="s">
        <v>14</v>
      </c>
      <c r="F754" s="239">
        <v>106900</v>
      </c>
      <c r="G754" s="239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37" t="s">
        <v>47</v>
      </c>
      <c r="E755" s="238" t="s">
        <v>14</v>
      </c>
      <c r="F755" s="239">
        <v>109200</v>
      </c>
      <c r="G755" s="239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37" t="s">
        <v>47</v>
      </c>
      <c r="E756" s="238" t="s">
        <v>14</v>
      </c>
      <c r="F756" s="239">
        <v>96900</v>
      </c>
      <c r="G756" s="239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37" t="s">
        <v>47</v>
      </c>
      <c r="E757" s="238" t="s">
        <v>14</v>
      </c>
      <c r="F757" s="239">
        <v>107700</v>
      </c>
      <c r="G757" s="239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37" t="s">
        <v>47</v>
      </c>
      <c r="E758" s="238" t="s">
        <v>14</v>
      </c>
      <c r="F758" s="239">
        <v>104400</v>
      </c>
      <c r="G758" s="239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37" t="s">
        <v>47</v>
      </c>
      <c r="E759" s="238" t="s">
        <v>14</v>
      </c>
      <c r="F759" s="239">
        <v>194600</v>
      </c>
      <c r="G759" s="239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37" t="s">
        <v>47</v>
      </c>
      <c r="E760" s="238" t="s">
        <v>14</v>
      </c>
      <c r="F760" s="239">
        <v>106600</v>
      </c>
      <c r="G760" s="239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37" t="s">
        <v>47</v>
      </c>
      <c r="E761" s="238" t="s">
        <v>14</v>
      </c>
      <c r="F761" s="239">
        <v>113200</v>
      </c>
      <c r="G761" s="239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37" t="s">
        <v>47</v>
      </c>
      <c r="E762" s="238" t="s">
        <v>14</v>
      </c>
      <c r="F762" s="239">
        <v>133200</v>
      </c>
      <c r="G762" s="239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37" t="s">
        <v>47</v>
      </c>
      <c r="E763" s="238" t="s">
        <v>14</v>
      </c>
      <c r="F763" s="239">
        <v>113200</v>
      </c>
      <c r="G763" s="239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37" t="s">
        <v>47</v>
      </c>
      <c r="E764" s="238" t="s">
        <v>14</v>
      </c>
      <c r="F764" s="239">
        <v>103500</v>
      </c>
      <c r="G764" s="239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37" t="s">
        <v>47</v>
      </c>
      <c r="E765" s="238" t="s">
        <v>14</v>
      </c>
      <c r="F765" s="239">
        <v>108700</v>
      </c>
      <c r="G765" s="239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42" t="s">
        <v>1512</v>
      </c>
      <c r="D766" s="237" t="s">
        <v>47</v>
      </c>
      <c r="E766" s="238" t="s">
        <v>14</v>
      </c>
      <c r="F766" s="239">
        <v>111100</v>
      </c>
      <c r="G766" s="239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37" t="s">
        <v>47</v>
      </c>
      <c r="E767" s="238" t="s">
        <v>14</v>
      </c>
      <c r="F767" s="239">
        <v>214300</v>
      </c>
      <c r="G767" s="239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37" t="s">
        <v>47</v>
      </c>
      <c r="E768" s="238" t="s">
        <v>14</v>
      </c>
      <c r="F768" s="239">
        <v>197500</v>
      </c>
      <c r="G768" s="239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37" t="s">
        <v>47</v>
      </c>
      <c r="E769" s="238" t="s">
        <v>14</v>
      </c>
      <c r="F769" s="239">
        <v>219500</v>
      </c>
      <c r="G769" s="239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42" t="s">
        <v>1513</v>
      </c>
      <c r="D770" s="237" t="s">
        <v>47</v>
      </c>
      <c r="E770" s="238" t="s">
        <v>14</v>
      </c>
      <c r="F770" s="239">
        <v>197500</v>
      </c>
      <c r="G770" s="239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37" t="s">
        <v>47</v>
      </c>
      <c r="E771" s="238" t="s">
        <v>14</v>
      </c>
      <c r="F771" s="239">
        <v>218400</v>
      </c>
      <c r="G771" s="239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37" t="s">
        <v>47</v>
      </c>
      <c r="E772" s="238" t="s">
        <v>14</v>
      </c>
      <c r="F772" s="239">
        <v>222500</v>
      </c>
      <c r="G772" s="239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42" t="s">
        <v>1514</v>
      </c>
      <c r="D773" s="237" t="s">
        <v>47</v>
      </c>
      <c r="E773" s="238" t="s">
        <v>14</v>
      </c>
      <c r="F773" s="239">
        <v>173300</v>
      </c>
      <c r="G773" s="239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42" t="s">
        <v>1515</v>
      </c>
      <c r="D774" s="237" t="s">
        <v>47</v>
      </c>
      <c r="E774" s="238" t="s">
        <v>14</v>
      </c>
      <c r="F774" s="239">
        <v>279500</v>
      </c>
      <c r="G774" s="239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37" t="s">
        <v>47</v>
      </c>
      <c r="E775" s="238" t="s">
        <v>14</v>
      </c>
      <c r="F775" s="239">
        <v>93500</v>
      </c>
      <c r="G775" s="239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37" t="s">
        <v>47</v>
      </c>
      <c r="E776" s="238" t="s">
        <v>14</v>
      </c>
      <c r="F776" s="239">
        <v>93500</v>
      </c>
      <c r="G776" s="239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37" t="s">
        <v>47</v>
      </c>
      <c r="E777" s="238" t="s">
        <v>14</v>
      </c>
      <c r="F777" s="239">
        <v>89800</v>
      </c>
      <c r="G777" s="239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37" t="s">
        <v>47</v>
      </c>
      <c r="E778" s="238" t="s">
        <v>14</v>
      </c>
      <c r="F778" s="239">
        <v>113300</v>
      </c>
      <c r="G778" s="239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37" t="s">
        <v>47</v>
      </c>
      <c r="E779" s="238" t="s">
        <v>14</v>
      </c>
      <c r="F779" s="239">
        <v>113300</v>
      </c>
      <c r="G779" s="239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37" t="s">
        <v>47</v>
      </c>
      <c r="E780" s="238" t="s">
        <v>14</v>
      </c>
      <c r="F780" s="239">
        <v>102600</v>
      </c>
      <c r="G780" s="239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37" t="s">
        <v>47</v>
      </c>
      <c r="E781" s="238" t="s">
        <v>14</v>
      </c>
      <c r="F781" s="239">
        <v>114600</v>
      </c>
      <c r="G781" s="239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37" t="s">
        <v>47</v>
      </c>
      <c r="E782" s="238" t="s">
        <v>14</v>
      </c>
      <c r="F782" s="239">
        <v>118400</v>
      </c>
      <c r="G782" s="239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37" t="s">
        <v>47</v>
      </c>
      <c r="E783" s="238" t="s">
        <v>14</v>
      </c>
      <c r="F783" s="239">
        <v>109700</v>
      </c>
      <c r="G783" s="239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37" t="s">
        <v>48</v>
      </c>
      <c r="E784" s="238"/>
      <c r="F784" s="239"/>
      <c r="G784" s="239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37" t="s">
        <v>48</v>
      </c>
      <c r="E785" s="238"/>
      <c r="F785" s="239"/>
      <c r="G785" s="239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37" t="s">
        <v>47</v>
      </c>
      <c r="E786" s="238" t="s">
        <v>14</v>
      </c>
      <c r="F786" s="239">
        <v>166200</v>
      </c>
      <c r="G786" s="239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37" t="s">
        <v>47</v>
      </c>
      <c r="E787" s="238" t="s">
        <v>14</v>
      </c>
      <c r="F787" s="239">
        <v>169000</v>
      </c>
      <c r="G787" s="239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37" t="s">
        <v>47</v>
      </c>
      <c r="E788" s="238" t="s">
        <v>14</v>
      </c>
      <c r="F788" s="239">
        <v>169000</v>
      </c>
      <c r="G788" s="239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37" t="s">
        <v>47</v>
      </c>
      <c r="E789" s="238" t="s">
        <v>14</v>
      </c>
      <c r="F789" s="239">
        <v>177200</v>
      </c>
      <c r="G789" s="239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37" t="s">
        <v>47</v>
      </c>
      <c r="E790" s="238" t="s">
        <v>14</v>
      </c>
      <c r="F790" s="239">
        <v>177200</v>
      </c>
      <c r="G790" s="239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37" t="s">
        <v>47</v>
      </c>
      <c r="E791" s="238" t="s">
        <v>14</v>
      </c>
      <c r="F791" s="239">
        <v>215500</v>
      </c>
      <c r="G791" s="239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37" t="s">
        <v>47</v>
      </c>
      <c r="E792" s="238" t="s">
        <v>14</v>
      </c>
      <c r="F792" s="239">
        <v>213100</v>
      </c>
      <c r="G792" s="239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37" t="s">
        <v>47</v>
      </c>
      <c r="E793" s="238" t="s">
        <v>14</v>
      </c>
      <c r="F793" s="239">
        <v>213100</v>
      </c>
      <c r="G793" s="239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37" t="s">
        <v>47</v>
      </c>
      <c r="E794" s="238" t="s">
        <v>14</v>
      </c>
      <c r="F794" s="239">
        <v>213100</v>
      </c>
      <c r="G794" s="239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42" t="s">
        <v>1517</v>
      </c>
      <c r="D795" s="237" t="s">
        <v>47</v>
      </c>
      <c r="E795" s="238" t="s">
        <v>14</v>
      </c>
      <c r="F795" s="239">
        <v>213100</v>
      </c>
      <c r="G795" s="239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37" t="s">
        <v>47</v>
      </c>
      <c r="E796" s="238" t="s">
        <v>14</v>
      </c>
      <c r="F796" s="239">
        <v>218400</v>
      </c>
      <c r="G796" s="239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37" t="s">
        <v>47</v>
      </c>
      <c r="E797" s="238" t="s">
        <v>14</v>
      </c>
      <c r="F797" s="239">
        <v>253600</v>
      </c>
      <c r="G797" s="239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37" t="s">
        <v>47</v>
      </c>
      <c r="E798" s="238" t="s">
        <v>14</v>
      </c>
      <c r="F798" s="239">
        <v>404400</v>
      </c>
      <c r="G798" s="239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37" t="s">
        <v>47</v>
      </c>
      <c r="E799" s="238" t="s">
        <v>14</v>
      </c>
      <c r="F799" s="239">
        <v>404400</v>
      </c>
      <c r="G799" s="239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37" t="s">
        <v>48</v>
      </c>
      <c r="E800" s="238"/>
      <c r="F800" s="239"/>
      <c r="G800" s="239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37" t="s">
        <v>48</v>
      </c>
      <c r="E801" s="238"/>
      <c r="F801" s="239"/>
      <c r="G801" s="239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37" t="s">
        <v>47</v>
      </c>
      <c r="E802" s="238" t="s">
        <v>14</v>
      </c>
      <c r="F802" s="239">
        <v>36000</v>
      </c>
      <c r="G802" s="239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37" t="s">
        <v>47</v>
      </c>
      <c r="E803" s="238" t="s">
        <v>14</v>
      </c>
      <c r="F803" s="239">
        <v>48100</v>
      </c>
      <c r="G803" s="239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37" t="s">
        <v>47</v>
      </c>
      <c r="E804" s="238" t="s">
        <v>14</v>
      </c>
      <c r="F804" s="239">
        <v>55300</v>
      </c>
      <c r="G804" s="239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37" t="s">
        <v>47</v>
      </c>
      <c r="E805" s="238" t="s">
        <v>14</v>
      </c>
      <c r="F805" s="239">
        <v>51500</v>
      </c>
      <c r="G805" s="239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37" t="s">
        <v>47</v>
      </c>
      <c r="E806" s="238" t="s">
        <v>14</v>
      </c>
      <c r="F806" s="239">
        <v>67900</v>
      </c>
      <c r="G806" s="239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37" t="s">
        <v>47</v>
      </c>
      <c r="E807" s="238" t="s">
        <v>14</v>
      </c>
      <c r="F807" s="239">
        <v>56700</v>
      </c>
      <c r="G807" s="239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37" t="s">
        <v>47</v>
      </c>
      <c r="E808" s="238" t="s">
        <v>14</v>
      </c>
      <c r="F808" s="239">
        <v>596900</v>
      </c>
      <c r="G808" s="239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37" t="s">
        <v>47</v>
      </c>
      <c r="E809" s="238" t="s">
        <v>14</v>
      </c>
      <c r="F809" s="239">
        <v>401500</v>
      </c>
      <c r="G809" s="239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37" t="s">
        <v>48</v>
      </c>
      <c r="E810" s="238"/>
      <c r="F810" s="239"/>
      <c r="G810" s="239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37" t="s">
        <v>48</v>
      </c>
      <c r="E811" s="238"/>
      <c r="F811" s="239"/>
      <c r="G811" s="239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37" t="s">
        <v>47</v>
      </c>
      <c r="E812" s="238" t="s">
        <v>14</v>
      </c>
      <c r="F812" s="239">
        <v>56400</v>
      </c>
      <c r="G812" s="239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37" t="s">
        <v>47</v>
      </c>
      <c r="E813" s="238" t="s">
        <v>14</v>
      </c>
      <c r="F813" s="239">
        <v>65400</v>
      </c>
      <c r="G813" s="239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37" t="s">
        <v>47</v>
      </c>
      <c r="E814" s="238" t="s">
        <v>14</v>
      </c>
      <c r="F814" s="239">
        <v>13600</v>
      </c>
      <c r="G814" s="239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37" t="s">
        <v>47</v>
      </c>
      <c r="E815" s="238" t="s">
        <v>14</v>
      </c>
      <c r="F815" s="239">
        <v>17800</v>
      </c>
      <c r="G815" s="239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37" t="s">
        <v>47</v>
      </c>
      <c r="E816" s="238" t="s">
        <v>14</v>
      </c>
      <c r="F816" s="239">
        <v>173100</v>
      </c>
      <c r="G816" s="239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37" t="s">
        <v>47</v>
      </c>
      <c r="E817" s="238" t="s">
        <v>14</v>
      </c>
      <c r="F817" s="239">
        <v>1539900</v>
      </c>
      <c r="G817" s="239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37" t="s">
        <v>47</v>
      </c>
      <c r="E818" s="238" t="s">
        <v>14</v>
      </c>
      <c r="F818" s="239">
        <v>26200</v>
      </c>
      <c r="G818" s="239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37" t="s">
        <v>47</v>
      </c>
      <c r="E819" s="238" t="s">
        <v>14</v>
      </c>
      <c r="F819" s="239">
        <v>22300</v>
      </c>
      <c r="G819" s="239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37" t="s">
        <v>47</v>
      </c>
      <c r="E820" s="238" t="s">
        <v>14</v>
      </c>
      <c r="F820" s="239">
        <v>26200</v>
      </c>
      <c r="G820" s="239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37" t="s">
        <v>47</v>
      </c>
      <c r="E821" s="238" t="s">
        <v>14</v>
      </c>
      <c r="F821" s="239">
        <v>26200</v>
      </c>
      <c r="G821" s="239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37" t="s">
        <v>47</v>
      </c>
      <c r="E822" s="238" t="s">
        <v>14</v>
      </c>
      <c r="F822" s="239">
        <v>58400</v>
      </c>
      <c r="G822" s="239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37" t="s">
        <v>47</v>
      </c>
      <c r="E823" s="238" t="s">
        <v>14</v>
      </c>
      <c r="F823" s="239">
        <v>45900</v>
      </c>
      <c r="G823" s="239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37" t="s">
        <v>47</v>
      </c>
      <c r="E824" s="238" t="s">
        <v>14</v>
      </c>
      <c r="F824" s="239">
        <v>58400</v>
      </c>
      <c r="G824" s="239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37" t="s">
        <v>47</v>
      </c>
      <c r="E825" s="238" t="s">
        <v>14</v>
      </c>
      <c r="F825" s="239">
        <v>58400</v>
      </c>
      <c r="G825" s="239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37" t="s">
        <v>47</v>
      </c>
      <c r="E826" s="238" t="s">
        <v>14</v>
      </c>
      <c r="F826" s="239">
        <v>45900</v>
      </c>
      <c r="G826" s="239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37" t="s">
        <v>47</v>
      </c>
      <c r="E827" s="238" t="s">
        <v>14</v>
      </c>
      <c r="F827" s="239">
        <v>43100</v>
      </c>
      <c r="G827" s="239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37" t="s">
        <v>47</v>
      </c>
      <c r="E828" s="238" t="s">
        <v>14</v>
      </c>
      <c r="F828" s="239">
        <v>57400</v>
      </c>
      <c r="G828" s="239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37" t="s">
        <v>47</v>
      </c>
      <c r="E829" s="238" t="s">
        <v>14</v>
      </c>
      <c r="F829" s="239">
        <v>45900</v>
      </c>
      <c r="G829" s="239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37" t="s">
        <v>47</v>
      </c>
      <c r="E830" s="238" t="s">
        <v>14</v>
      </c>
      <c r="F830" s="239">
        <v>3843100</v>
      </c>
      <c r="G830" s="239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37" t="s">
        <v>47</v>
      </c>
      <c r="E831" s="238" t="s">
        <v>14</v>
      </c>
      <c r="F831" s="239">
        <v>39700</v>
      </c>
      <c r="G831" s="239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37" t="s">
        <v>47</v>
      </c>
      <c r="E832" s="238" t="s">
        <v>14</v>
      </c>
      <c r="F832" s="239">
        <v>58000</v>
      </c>
      <c r="G832" s="239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37" t="s">
        <v>47</v>
      </c>
      <c r="E833" s="238" t="s">
        <v>14</v>
      </c>
      <c r="F833" s="239">
        <v>31300</v>
      </c>
      <c r="G833" s="239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37" t="s">
        <v>47</v>
      </c>
      <c r="E834" s="238" t="s">
        <v>14</v>
      </c>
      <c r="F834" s="239">
        <v>45600</v>
      </c>
      <c r="G834" s="239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37" t="s">
        <v>47</v>
      </c>
      <c r="E835" s="238" t="s">
        <v>14</v>
      </c>
      <c r="F835" s="239">
        <v>36600</v>
      </c>
      <c r="G835" s="239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37" t="s">
        <v>47</v>
      </c>
      <c r="E836" s="238" t="s">
        <v>14</v>
      </c>
      <c r="F836" s="239">
        <v>36600</v>
      </c>
      <c r="G836" s="239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37" t="s">
        <v>47</v>
      </c>
      <c r="E837" s="238" t="s">
        <v>14</v>
      </c>
      <c r="F837" s="239">
        <v>36600</v>
      </c>
      <c r="G837" s="239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37" t="s">
        <v>47</v>
      </c>
      <c r="E838" s="238" t="s">
        <v>14</v>
      </c>
      <c r="F838" s="239">
        <v>50900</v>
      </c>
      <c r="G838" s="239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37" t="s">
        <v>47</v>
      </c>
      <c r="E839" s="238" t="s">
        <v>14</v>
      </c>
      <c r="F839" s="239">
        <v>50900</v>
      </c>
      <c r="G839" s="239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37" t="s">
        <v>47</v>
      </c>
      <c r="E840" s="238" t="s">
        <v>14</v>
      </c>
      <c r="F840" s="239">
        <v>50900</v>
      </c>
      <c r="G840" s="239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37" t="s">
        <v>47</v>
      </c>
      <c r="E841" s="238" t="s">
        <v>14</v>
      </c>
      <c r="F841" s="239">
        <v>142600</v>
      </c>
      <c r="G841" s="239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37" t="s">
        <v>47</v>
      </c>
      <c r="E842" s="238" t="s">
        <v>14</v>
      </c>
      <c r="F842" s="239">
        <v>142600</v>
      </c>
      <c r="G842" s="239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37" t="s">
        <v>47</v>
      </c>
      <c r="E843" s="238" t="s">
        <v>14</v>
      </c>
      <c r="F843" s="239">
        <v>54400</v>
      </c>
      <c r="G843" s="239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37" t="s">
        <v>47</v>
      </c>
      <c r="E844" s="238" t="s">
        <v>14</v>
      </c>
      <c r="F844" s="239">
        <v>50700</v>
      </c>
      <c r="G844" s="239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37" t="s">
        <v>47</v>
      </c>
      <c r="E845" s="238" t="s">
        <v>14</v>
      </c>
      <c r="F845" s="239">
        <v>50700</v>
      </c>
      <c r="G845" s="239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37" t="s">
        <v>47</v>
      </c>
      <c r="E846" s="238" t="s">
        <v>14</v>
      </c>
      <c r="F846" s="239">
        <v>762100</v>
      </c>
      <c r="G846" s="239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37" t="s">
        <v>47</v>
      </c>
      <c r="E847" s="238" t="s">
        <v>14</v>
      </c>
      <c r="F847" s="239">
        <v>13000</v>
      </c>
      <c r="G847" s="239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37" t="s">
        <v>47</v>
      </c>
      <c r="E848" s="238" t="s">
        <v>14</v>
      </c>
      <c r="F848" s="239">
        <v>614700</v>
      </c>
      <c r="G848" s="239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37" t="s">
        <v>47</v>
      </c>
      <c r="E849" s="238" t="s">
        <v>14</v>
      </c>
      <c r="F849" s="239">
        <v>829000</v>
      </c>
      <c r="G849" s="239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37" t="s">
        <v>47</v>
      </c>
      <c r="E850" s="238" t="s">
        <v>14</v>
      </c>
      <c r="F850" s="239">
        <v>179200</v>
      </c>
      <c r="G850" s="239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37" t="s">
        <v>47</v>
      </c>
      <c r="E851" s="238" t="s">
        <v>473</v>
      </c>
      <c r="F851" s="239">
        <v>14370.766666666666</v>
      </c>
      <c r="G851" s="239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37" t="s">
        <v>48</v>
      </c>
      <c r="E852" s="238"/>
      <c r="F852" s="239"/>
      <c r="G852" s="239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37" t="s">
        <v>48</v>
      </c>
      <c r="E853" s="238"/>
      <c r="F853" s="239"/>
      <c r="G853" s="239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37" t="s">
        <v>47</v>
      </c>
      <c r="E854" s="238" t="s">
        <v>14</v>
      </c>
      <c r="F854" s="239">
        <v>1568200</v>
      </c>
      <c r="G854" s="239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37" t="s">
        <v>47</v>
      </c>
      <c r="E855" s="238" t="s">
        <v>14</v>
      </c>
      <c r="F855" s="239">
        <v>3467100</v>
      </c>
      <c r="G855" s="239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37" t="s">
        <v>47</v>
      </c>
      <c r="E856" s="238" t="s">
        <v>14</v>
      </c>
      <c r="F856" s="239">
        <v>3467100</v>
      </c>
      <c r="G856" s="239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37" t="s">
        <v>47</v>
      </c>
      <c r="E857" s="238" t="s">
        <v>14</v>
      </c>
      <c r="F857" s="239">
        <v>1515700</v>
      </c>
      <c r="G857" s="239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37"/>
      <c r="E858" s="238"/>
      <c r="F858" s="239"/>
      <c r="G858" s="239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37" t="s">
        <v>48</v>
      </c>
      <c r="E859" s="238"/>
      <c r="F859" s="239"/>
      <c r="G859" s="239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37" t="s">
        <v>47</v>
      </c>
      <c r="E860" s="238" t="s">
        <v>297</v>
      </c>
      <c r="F860" s="239">
        <v>475700</v>
      </c>
      <c r="G860" s="239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37" t="s">
        <v>47</v>
      </c>
      <c r="E861" s="238" t="s">
        <v>297</v>
      </c>
      <c r="F861" s="239">
        <v>475700</v>
      </c>
      <c r="G861" s="239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37" t="s">
        <v>47</v>
      </c>
      <c r="E862" s="238" t="s">
        <v>297</v>
      </c>
      <c r="F862" s="239">
        <v>371300</v>
      </c>
      <c r="G862" s="239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37" t="s">
        <v>47</v>
      </c>
      <c r="E863" s="238" t="s">
        <v>297</v>
      </c>
      <c r="F863" s="239">
        <v>351700</v>
      </c>
      <c r="G863" s="239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37" t="s">
        <v>47</v>
      </c>
      <c r="E864" s="238" t="s">
        <v>297</v>
      </c>
      <c r="F864" s="239">
        <v>300100</v>
      </c>
      <c r="G864" s="239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37" t="s">
        <v>47</v>
      </c>
      <c r="E865" s="238" t="s">
        <v>297</v>
      </c>
      <c r="F865" s="239">
        <v>290900</v>
      </c>
      <c r="G865" s="239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37" t="s">
        <v>47</v>
      </c>
      <c r="E866" s="238" t="s">
        <v>297</v>
      </c>
      <c r="F866" s="239">
        <v>290600</v>
      </c>
      <c r="G866" s="239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37" t="s">
        <v>47</v>
      </c>
      <c r="E867" s="238" t="s">
        <v>297</v>
      </c>
      <c r="F867" s="239">
        <v>247000</v>
      </c>
      <c r="G867" s="239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37" t="s">
        <v>47</v>
      </c>
      <c r="E868" s="238" t="s">
        <v>297</v>
      </c>
      <c r="F868" s="239">
        <v>276000</v>
      </c>
      <c r="G868" s="239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37" t="s">
        <v>47</v>
      </c>
      <c r="E869" s="238" t="s">
        <v>297</v>
      </c>
      <c r="F869" s="239">
        <v>268100</v>
      </c>
      <c r="G869" s="239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37" t="s">
        <v>47</v>
      </c>
      <c r="E870" s="238" t="s">
        <v>297</v>
      </c>
      <c r="F870" s="239">
        <v>222400</v>
      </c>
      <c r="G870" s="239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37" t="s">
        <v>47</v>
      </c>
      <c r="E871" s="238" t="s">
        <v>297</v>
      </c>
      <c r="F871" s="239">
        <v>222400</v>
      </c>
      <c r="G871" s="239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37" t="s">
        <v>47</v>
      </c>
      <c r="E872" s="238" t="s">
        <v>297</v>
      </c>
      <c r="F872" s="239">
        <v>197300</v>
      </c>
      <c r="G872" s="239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37" t="s">
        <v>47</v>
      </c>
      <c r="E873" s="238" t="s">
        <v>297</v>
      </c>
      <c r="F873" s="239">
        <v>149200</v>
      </c>
      <c r="G873" s="239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37" t="s">
        <v>47</v>
      </c>
      <c r="E874" s="238" t="s">
        <v>297</v>
      </c>
      <c r="F874" s="239">
        <v>390200</v>
      </c>
      <c r="G874" s="239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37" t="s">
        <v>47</v>
      </c>
      <c r="E875" s="238" t="s">
        <v>297</v>
      </c>
      <c r="F875" s="239">
        <v>307600</v>
      </c>
      <c r="G875" s="239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37" t="s">
        <v>47</v>
      </c>
      <c r="E876" s="238" t="s">
        <v>297</v>
      </c>
      <c r="F876" s="239">
        <v>261600</v>
      </c>
      <c r="G876" s="239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37" t="s">
        <v>47</v>
      </c>
      <c r="E877" s="238" t="s">
        <v>297</v>
      </c>
      <c r="F877" s="239">
        <v>198700</v>
      </c>
      <c r="G877" s="239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37" t="s">
        <v>47</v>
      </c>
      <c r="E878" s="238" t="s">
        <v>297</v>
      </c>
      <c r="F878" s="239">
        <v>272600</v>
      </c>
      <c r="G878" s="239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37" t="s">
        <v>47</v>
      </c>
      <c r="E879" s="238" t="s">
        <v>297</v>
      </c>
      <c r="F879" s="239">
        <v>243400</v>
      </c>
      <c r="G879" s="239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37" t="s">
        <v>47</v>
      </c>
      <c r="E880" s="238" t="s">
        <v>297</v>
      </c>
      <c r="F880" s="239">
        <v>179300</v>
      </c>
      <c r="G880" s="239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37" t="s">
        <v>47</v>
      </c>
      <c r="E881" s="238" t="s">
        <v>297</v>
      </c>
      <c r="F881" s="239">
        <v>151900</v>
      </c>
      <c r="G881" s="239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37" t="s">
        <v>47</v>
      </c>
      <c r="E882" s="238" t="s">
        <v>297</v>
      </c>
      <c r="F882" s="239">
        <v>136485.10978061482</v>
      </c>
      <c r="G882" s="239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37" t="s">
        <v>47</v>
      </c>
      <c r="E883" s="238" t="s">
        <v>297</v>
      </c>
      <c r="F883" s="239">
        <v>125481.16630030893</v>
      </c>
      <c r="G883" s="239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37" t="s">
        <v>47</v>
      </c>
      <c r="E884" s="238" t="s">
        <v>297</v>
      </c>
      <c r="F884" s="239">
        <v>115200</v>
      </c>
      <c r="G884" s="239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37" t="s">
        <v>47</v>
      </c>
      <c r="E885" s="238" t="s">
        <v>297</v>
      </c>
      <c r="F885" s="239">
        <v>115000</v>
      </c>
      <c r="G885" s="239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37" t="s">
        <v>47</v>
      </c>
      <c r="E886" s="238" t="s">
        <v>297</v>
      </c>
      <c r="F886" s="239">
        <v>101800</v>
      </c>
      <c r="G886" s="239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37" t="s">
        <v>47</v>
      </c>
      <c r="E887" s="238" t="s">
        <v>297</v>
      </c>
      <c r="F887" s="239">
        <v>523270.00000000006</v>
      </c>
      <c r="G887" s="239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37" t="s">
        <v>47</v>
      </c>
      <c r="E888" s="238" t="s">
        <v>297</v>
      </c>
      <c r="F888" s="239">
        <v>523270.00000000006</v>
      </c>
      <c r="G888" s="239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37" t="s">
        <v>47</v>
      </c>
      <c r="E889" s="238" t="s">
        <v>297</v>
      </c>
      <c r="F889" s="239">
        <v>408430.00000000006</v>
      </c>
      <c r="G889" s="239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37" t="s">
        <v>47</v>
      </c>
      <c r="E890" s="238" t="s">
        <v>297</v>
      </c>
      <c r="F890" s="239">
        <v>386870.00000000006</v>
      </c>
      <c r="G890" s="239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37" t="s">
        <v>47</v>
      </c>
      <c r="E891" s="238" t="s">
        <v>297</v>
      </c>
      <c r="F891" s="239">
        <v>330110</v>
      </c>
      <c r="G891" s="239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37" t="s">
        <v>47</v>
      </c>
      <c r="E892" s="238" t="s">
        <v>297</v>
      </c>
      <c r="F892" s="239">
        <v>319990</v>
      </c>
      <c r="G892" s="239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37" t="s">
        <v>47</v>
      </c>
      <c r="E893" s="238" t="s">
        <v>297</v>
      </c>
      <c r="F893" s="239">
        <v>319660</v>
      </c>
      <c r="G893" s="239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37" t="s">
        <v>47</v>
      </c>
      <c r="E894" s="238" t="s">
        <v>297</v>
      </c>
      <c r="F894" s="239">
        <v>271700</v>
      </c>
      <c r="G894" s="239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37" t="s">
        <v>47</v>
      </c>
      <c r="E895" s="238" t="s">
        <v>297</v>
      </c>
      <c r="F895" s="239">
        <v>303600</v>
      </c>
      <c r="G895" s="239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37" t="s">
        <v>47</v>
      </c>
      <c r="E896" s="238" t="s">
        <v>297</v>
      </c>
      <c r="F896" s="239">
        <v>294910</v>
      </c>
      <c r="G896" s="239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37" t="s">
        <v>47</v>
      </c>
      <c r="E897" s="238" t="s">
        <v>297</v>
      </c>
      <c r="F897" s="239">
        <v>244640.00000000003</v>
      </c>
      <c r="G897" s="239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37" t="s">
        <v>47</v>
      </c>
      <c r="E898" s="238" t="s">
        <v>297</v>
      </c>
      <c r="F898" s="239">
        <v>244640.00000000003</v>
      </c>
      <c r="G898" s="239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37" t="s">
        <v>47</v>
      </c>
      <c r="E899" s="238" t="s">
        <v>297</v>
      </c>
      <c r="F899" s="239">
        <v>217030.00000000003</v>
      </c>
      <c r="G899" s="239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37" t="s">
        <v>47</v>
      </c>
      <c r="E900" s="238" t="s">
        <v>297</v>
      </c>
      <c r="F900" s="239">
        <v>164120</v>
      </c>
      <c r="G900" s="239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37" t="s">
        <v>47</v>
      </c>
      <c r="E901" s="238" t="s">
        <v>297</v>
      </c>
      <c r="F901" s="239">
        <v>429220.00000000006</v>
      </c>
      <c r="G901" s="239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37" t="s">
        <v>47</v>
      </c>
      <c r="E902" s="238" t="s">
        <v>297</v>
      </c>
      <c r="F902" s="239">
        <v>338360</v>
      </c>
      <c r="G902" s="239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37" t="s">
        <v>47</v>
      </c>
      <c r="E903" s="238" t="s">
        <v>297</v>
      </c>
      <c r="F903" s="239">
        <v>287760</v>
      </c>
      <c r="G903" s="239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37" t="s">
        <v>47</v>
      </c>
      <c r="E904" s="238" t="s">
        <v>297</v>
      </c>
      <c r="F904" s="239">
        <v>218570.00000000003</v>
      </c>
      <c r="G904" s="239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37" t="s">
        <v>47</v>
      </c>
      <c r="E905" s="238" t="s">
        <v>297</v>
      </c>
      <c r="F905" s="239">
        <v>299860</v>
      </c>
      <c r="G905" s="239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37" t="s">
        <v>47</v>
      </c>
      <c r="E906" s="238" t="s">
        <v>297</v>
      </c>
      <c r="F906" s="239">
        <v>267740</v>
      </c>
      <c r="G906" s="239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37" t="s">
        <v>47</v>
      </c>
      <c r="E907" s="238" t="s">
        <v>297</v>
      </c>
      <c r="F907" s="239">
        <v>197230.00000000003</v>
      </c>
      <c r="G907" s="239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37" t="s">
        <v>47</v>
      </c>
      <c r="E908" s="238" t="s">
        <v>297</v>
      </c>
      <c r="F908" s="239">
        <v>167090</v>
      </c>
      <c r="G908" s="239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37" t="s">
        <v>47</v>
      </c>
      <c r="E909" s="238" t="s">
        <v>297</v>
      </c>
      <c r="F909" s="239">
        <v>150133.62075867632</v>
      </c>
      <c r="G909" s="239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37" t="s">
        <v>47</v>
      </c>
      <c r="E910" s="238" t="s">
        <v>297</v>
      </c>
      <c r="F910" s="239">
        <v>138029.28293033983</v>
      </c>
      <c r="G910" s="239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37" t="s">
        <v>47</v>
      </c>
      <c r="E911" s="238" t="s">
        <v>297</v>
      </c>
      <c r="F911" s="239">
        <v>126720.00000000001</v>
      </c>
      <c r="G911" s="239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37" t="s">
        <v>47</v>
      </c>
      <c r="E912" s="238" t="s">
        <v>297</v>
      </c>
      <c r="F912" s="239">
        <v>126500.00000000001</v>
      </c>
      <c r="G912" s="239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37" t="s">
        <v>47</v>
      </c>
      <c r="E913" s="238" t="s">
        <v>297</v>
      </c>
      <c r="F913" s="239">
        <v>111980.00000000001</v>
      </c>
      <c r="G913" s="239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1601</v>
      </c>
      <c r="D914" s="237" t="s">
        <v>47</v>
      </c>
      <c r="E914" s="238" t="s">
        <v>297</v>
      </c>
      <c r="F914" s="239">
        <v>382439</v>
      </c>
      <c r="G914" s="239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37" t="s">
        <v>47</v>
      </c>
      <c r="E915" s="238" t="s">
        <v>297</v>
      </c>
      <c r="F915" s="239">
        <v>662141.63144094404</v>
      </c>
      <c r="G915" s="239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37" t="s">
        <v>48</v>
      </c>
      <c r="E916" s="238"/>
      <c r="F916" s="239"/>
      <c r="G916" s="239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37" t="s">
        <v>48</v>
      </c>
      <c r="E917" s="238"/>
      <c r="F917" s="239"/>
      <c r="G917" s="239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37" t="s">
        <v>47</v>
      </c>
      <c r="E918" s="238" t="s">
        <v>297</v>
      </c>
      <c r="F918" s="239">
        <v>285500</v>
      </c>
      <c r="G918" s="239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37" t="s">
        <v>47</v>
      </c>
      <c r="E919" s="238" t="s">
        <v>297</v>
      </c>
      <c r="F919" s="239">
        <v>240000</v>
      </c>
      <c r="G919" s="239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37" t="s">
        <v>47</v>
      </c>
      <c r="E920" s="238" t="s">
        <v>297</v>
      </c>
      <c r="F920" s="239">
        <v>220800</v>
      </c>
      <c r="G920" s="239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37" t="s">
        <v>47</v>
      </c>
      <c r="E921" s="238" t="s">
        <v>297</v>
      </c>
      <c r="F921" s="239">
        <v>164300</v>
      </c>
      <c r="G921" s="239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37" t="s">
        <v>47</v>
      </c>
      <c r="E922" s="238" t="s">
        <v>297</v>
      </c>
      <c r="F922" s="239">
        <v>111700</v>
      </c>
      <c r="G922" s="239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37" t="s">
        <v>47</v>
      </c>
      <c r="E923" s="238" t="s">
        <v>297</v>
      </c>
      <c r="F923" s="239">
        <v>223500</v>
      </c>
      <c r="G923" s="239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37" t="s">
        <v>47</v>
      </c>
      <c r="E924" s="238" t="s">
        <v>297</v>
      </c>
      <c r="F924" s="239">
        <v>179000</v>
      </c>
      <c r="G924" s="239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37" t="s">
        <v>48</v>
      </c>
      <c r="E925" s="238"/>
      <c r="F925" s="239"/>
      <c r="G925" s="239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37" t="s">
        <v>48</v>
      </c>
      <c r="E926" s="238"/>
      <c r="F926" s="239"/>
      <c r="G926" s="239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37" t="s">
        <v>47</v>
      </c>
      <c r="E927" s="238" t="s">
        <v>1102</v>
      </c>
      <c r="F927" s="239">
        <v>9514000</v>
      </c>
      <c r="G927" s="239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37" t="s">
        <v>47</v>
      </c>
      <c r="E928" s="238" t="s">
        <v>1102</v>
      </c>
      <c r="F928" s="239">
        <v>9514000</v>
      </c>
      <c r="G928" s="239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37" t="s">
        <v>47</v>
      </c>
      <c r="E929" s="238" t="s">
        <v>1102</v>
      </c>
      <c r="F929" s="239">
        <v>7426000</v>
      </c>
      <c r="G929" s="239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37" t="s">
        <v>47</v>
      </c>
      <c r="E930" s="238" t="s">
        <v>1102</v>
      </c>
      <c r="F930" s="239">
        <v>7034000</v>
      </c>
      <c r="G930" s="239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37" t="s">
        <v>47</v>
      </c>
      <c r="E931" s="238" t="s">
        <v>1102</v>
      </c>
      <c r="F931" s="239">
        <v>6002000</v>
      </c>
      <c r="G931" s="239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37" t="s">
        <v>47</v>
      </c>
      <c r="E932" s="238" t="s">
        <v>1102</v>
      </c>
      <c r="F932" s="239">
        <v>5818000</v>
      </c>
      <c r="G932" s="239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37" t="s">
        <v>47</v>
      </c>
      <c r="E933" s="238" t="s">
        <v>1102</v>
      </c>
      <c r="F933" s="239">
        <v>5812000</v>
      </c>
      <c r="G933" s="239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37" t="s">
        <v>47</v>
      </c>
      <c r="E934" s="238" t="s">
        <v>1102</v>
      </c>
      <c r="F934" s="239">
        <v>4940000</v>
      </c>
      <c r="G934" s="239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37" t="s">
        <v>47</v>
      </c>
      <c r="E935" s="238" t="s">
        <v>1102</v>
      </c>
      <c r="F935" s="239">
        <v>5520000</v>
      </c>
      <c r="G935" s="239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37" t="s">
        <v>47</v>
      </c>
      <c r="E936" s="238" t="s">
        <v>1102</v>
      </c>
      <c r="F936" s="239">
        <v>5362000</v>
      </c>
      <c r="G936" s="239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37" t="s">
        <v>47</v>
      </c>
      <c r="E937" s="238" t="s">
        <v>1102</v>
      </c>
      <c r="F937" s="239">
        <v>4448000</v>
      </c>
      <c r="G937" s="239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37" t="s">
        <v>47</v>
      </c>
      <c r="E938" s="238" t="s">
        <v>1102</v>
      </c>
      <c r="F938" s="239">
        <v>4448000</v>
      </c>
      <c r="G938" s="239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37" t="s">
        <v>47</v>
      </c>
      <c r="E939" s="238" t="s">
        <v>1102</v>
      </c>
      <c r="F939" s="239">
        <v>3946000</v>
      </c>
      <c r="G939" s="239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37" t="s">
        <v>47</v>
      </c>
      <c r="E940" s="238" t="s">
        <v>1102</v>
      </c>
      <c r="F940" s="239">
        <v>2984000</v>
      </c>
      <c r="G940" s="239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37" t="s">
        <v>47</v>
      </c>
      <c r="E941" s="238" t="s">
        <v>1102</v>
      </c>
      <c r="F941" s="239">
        <v>7804000</v>
      </c>
      <c r="G941" s="239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37" t="s">
        <v>47</v>
      </c>
      <c r="E942" s="238" t="s">
        <v>1102</v>
      </c>
      <c r="F942" s="239">
        <v>6152000</v>
      </c>
      <c r="G942" s="239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37" t="s">
        <v>47</v>
      </c>
      <c r="E943" s="238" t="s">
        <v>1102</v>
      </c>
      <c r="F943" s="239">
        <v>5232000</v>
      </c>
      <c r="G943" s="239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37" t="s">
        <v>47</v>
      </c>
      <c r="E944" s="238" t="s">
        <v>1102</v>
      </c>
      <c r="F944" s="239">
        <v>3974000</v>
      </c>
      <c r="G944" s="239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37" t="s">
        <v>47</v>
      </c>
      <c r="E945" s="238" t="s">
        <v>1102</v>
      </c>
      <c r="F945" s="239">
        <v>5452000</v>
      </c>
      <c r="G945" s="239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37" t="s">
        <v>47</v>
      </c>
      <c r="E946" s="238" t="s">
        <v>1102</v>
      </c>
      <c r="F946" s="239">
        <v>4868000</v>
      </c>
      <c r="G946" s="239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37" t="s">
        <v>47</v>
      </c>
      <c r="E947" s="238" t="s">
        <v>1102</v>
      </c>
      <c r="F947" s="239">
        <v>3586000</v>
      </c>
      <c r="G947" s="239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37" t="s">
        <v>47</v>
      </c>
      <c r="E948" s="238" t="s">
        <v>1102</v>
      </c>
      <c r="F948" s="239">
        <v>3038000</v>
      </c>
      <c r="G948" s="239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37" t="s">
        <v>47</v>
      </c>
      <c r="E949" s="238" t="s">
        <v>1102</v>
      </c>
      <c r="F949" s="239">
        <v>2729702.1956122965</v>
      </c>
      <c r="G949" s="239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37" t="s">
        <v>47</v>
      </c>
      <c r="E950" s="238" t="s">
        <v>1102</v>
      </c>
      <c r="F950" s="239">
        <v>2509623.3260061787</v>
      </c>
      <c r="G950" s="239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37" t="s">
        <v>47</v>
      </c>
      <c r="E951" s="238" t="s">
        <v>1102</v>
      </c>
      <c r="F951" s="239">
        <v>2304000</v>
      </c>
      <c r="G951" s="239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37" t="s">
        <v>47</v>
      </c>
      <c r="E952" s="238" t="s">
        <v>1102</v>
      </c>
      <c r="F952" s="239">
        <v>2300000</v>
      </c>
      <c r="G952" s="239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37" t="s">
        <v>47</v>
      </c>
      <c r="E953" s="238" t="s">
        <v>1102</v>
      </c>
      <c r="F953" s="239">
        <v>2036000</v>
      </c>
      <c r="G953" s="239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37" t="s">
        <v>47</v>
      </c>
      <c r="E954" s="238" t="s">
        <v>1102</v>
      </c>
      <c r="F954" s="239">
        <v>10465400.000000002</v>
      </c>
      <c r="G954" s="239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37" t="s">
        <v>47</v>
      </c>
      <c r="E955" s="238" t="s">
        <v>1102</v>
      </c>
      <c r="F955" s="239">
        <v>10465400.000000002</v>
      </c>
      <c r="G955" s="239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37" t="s">
        <v>47</v>
      </c>
      <c r="E956" s="238" t="s">
        <v>1102</v>
      </c>
      <c r="F956" s="239">
        <v>8168600.0000000009</v>
      </c>
      <c r="G956" s="239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37" t="s">
        <v>47</v>
      </c>
      <c r="E957" s="238" t="s">
        <v>1102</v>
      </c>
      <c r="F957" s="239">
        <v>7737400.0000000009</v>
      </c>
      <c r="G957" s="239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37" t="s">
        <v>47</v>
      </c>
      <c r="E958" s="238" t="s">
        <v>1102</v>
      </c>
      <c r="F958" s="239">
        <v>6602200</v>
      </c>
      <c r="G958" s="239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37" t="s">
        <v>47</v>
      </c>
      <c r="E959" s="238" t="s">
        <v>1102</v>
      </c>
      <c r="F959" s="239">
        <v>6399800</v>
      </c>
      <c r="G959" s="239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37" t="s">
        <v>47</v>
      </c>
      <c r="E960" s="238" t="s">
        <v>1102</v>
      </c>
      <c r="F960" s="239">
        <v>6393200</v>
      </c>
      <c r="G960" s="239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37" t="s">
        <v>47</v>
      </c>
      <c r="E961" s="238" t="s">
        <v>1102</v>
      </c>
      <c r="F961" s="239">
        <v>5434000</v>
      </c>
      <c r="G961" s="239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37" t="s">
        <v>47</v>
      </c>
      <c r="E962" s="238" t="s">
        <v>1102</v>
      </c>
      <c r="F962" s="239">
        <v>6072000</v>
      </c>
      <c r="G962" s="239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37" t="s">
        <v>47</v>
      </c>
      <c r="E963" s="238" t="s">
        <v>1102</v>
      </c>
      <c r="F963" s="239">
        <v>5898200</v>
      </c>
      <c r="G963" s="239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37" t="s">
        <v>47</v>
      </c>
      <c r="E964" s="238" t="s">
        <v>1102</v>
      </c>
      <c r="F964" s="239">
        <v>4892800.0000000009</v>
      </c>
      <c r="G964" s="239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37" t="s">
        <v>47</v>
      </c>
      <c r="E965" s="238" t="s">
        <v>1102</v>
      </c>
      <c r="F965" s="239">
        <v>4892800.0000000009</v>
      </c>
      <c r="G965" s="239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37" t="s">
        <v>47</v>
      </c>
      <c r="E966" s="238" t="s">
        <v>1102</v>
      </c>
      <c r="F966" s="239">
        <v>4340600.0000000009</v>
      </c>
      <c r="G966" s="239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37" t="s">
        <v>47</v>
      </c>
      <c r="E967" s="238" t="s">
        <v>1102</v>
      </c>
      <c r="F967" s="239">
        <v>3282400</v>
      </c>
      <c r="G967" s="239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37" t="s">
        <v>47</v>
      </c>
      <c r="E968" s="238" t="s">
        <v>1102</v>
      </c>
      <c r="F968" s="239">
        <v>8584400.0000000019</v>
      </c>
      <c r="G968" s="239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37" t="s">
        <v>47</v>
      </c>
      <c r="E969" s="238" t="s">
        <v>1102</v>
      </c>
      <c r="F969" s="239">
        <v>6767200</v>
      </c>
      <c r="G969" s="239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37" t="s">
        <v>47</v>
      </c>
      <c r="E970" s="238" t="s">
        <v>1102</v>
      </c>
      <c r="F970" s="239">
        <v>5755200</v>
      </c>
      <c r="G970" s="239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37" t="s">
        <v>47</v>
      </c>
      <c r="E971" s="238" t="s">
        <v>1102</v>
      </c>
      <c r="F971" s="239">
        <v>4371400.0000000009</v>
      </c>
      <c r="G971" s="239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37" t="s">
        <v>47</v>
      </c>
      <c r="E972" s="238" t="s">
        <v>1102</v>
      </c>
      <c r="F972" s="239">
        <v>5997200</v>
      </c>
      <c r="G972" s="239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37" t="s">
        <v>47</v>
      </c>
      <c r="E973" s="238" t="s">
        <v>1102</v>
      </c>
      <c r="F973" s="239">
        <v>5354800</v>
      </c>
      <c r="G973" s="239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37" t="s">
        <v>47</v>
      </c>
      <c r="E974" s="238" t="s">
        <v>1102</v>
      </c>
      <c r="F974" s="239">
        <v>3944600.0000000005</v>
      </c>
      <c r="G974" s="239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37" t="s">
        <v>47</v>
      </c>
      <c r="E975" s="238" t="s">
        <v>1102</v>
      </c>
      <c r="F975" s="239">
        <v>3341800</v>
      </c>
      <c r="G975" s="239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37" t="s">
        <v>47</v>
      </c>
      <c r="E976" s="238" t="s">
        <v>1102</v>
      </c>
      <c r="F976" s="239">
        <v>3002672.4151735264</v>
      </c>
      <c r="G976" s="239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37" t="s">
        <v>47</v>
      </c>
      <c r="E977" s="238" t="s">
        <v>1102</v>
      </c>
      <c r="F977" s="239">
        <v>2760585.6586067965</v>
      </c>
      <c r="G977" s="239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37" t="s">
        <v>47</v>
      </c>
      <c r="E978" s="238" t="s">
        <v>1102</v>
      </c>
      <c r="F978" s="239">
        <v>2534400.0000000005</v>
      </c>
      <c r="G978" s="239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37" t="s">
        <v>47</v>
      </c>
      <c r="E979" s="238" t="s">
        <v>1102</v>
      </c>
      <c r="F979" s="239">
        <v>2530000.0000000005</v>
      </c>
      <c r="G979" s="239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37" t="s">
        <v>47</v>
      </c>
      <c r="E980" s="238" t="s">
        <v>1102</v>
      </c>
      <c r="F980" s="239">
        <v>2239600.0000000005</v>
      </c>
      <c r="G980" s="239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37" t="s">
        <v>47</v>
      </c>
      <c r="E981" s="238" t="s">
        <v>1102</v>
      </c>
      <c r="F981" s="239">
        <v>13242832.628818881</v>
      </c>
      <c r="G981" s="239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37" t="s">
        <v>48</v>
      </c>
      <c r="E982" s="238"/>
      <c r="F982" s="239">
        <v>0</v>
      </c>
      <c r="G982" s="239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37" t="s">
        <v>48</v>
      </c>
      <c r="E983" s="238"/>
      <c r="F983" s="239">
        <v>0</v>
      </c>
      <c r="G983" s="239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37" t="s">
        <v>47</v>
      </c>
      <c r="E984" s="238" t="s">
        <v>1102</v>
      </c>
      <c r="F984" s="239">
        <v>5710000</v>
      </c>
      <c r="G984" s="239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37" t="s">
        <v>47</v>
      </c>
      <c r="E985" s="238" t="s">
        <v>1102</v>
      </c>
      <c r="F985" s="239">
        <v>4800000</v>
      </c>
      <c r="G985" s="239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37" t="s">
        <v>47</v>
      </c>
      <c r="E986" s="238" t="s">
        <v>1102</v>
      </c>
      <c r="F986" s="239">
        <v>4416000</v>
      </c>
      <c r="G986" s="239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37" t="s">
        <v>47</v>
      </c>
      <c r="E987" s="238" t="s">
        <v>1102</v>
      </c>
      <c r="F987" s="239">
        <v>3286000</v>
      </c>
      <c r="G987" s="239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37" t="s">
        <v>47</v>
      </c>
      <c r="E988" s="238" t="s">
        <v>1102</v>
      </c>
      <c r="F988" s="239">
        <v>2234000</v>
      </c>
      <c r="G988" s="239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37" t="s">
        <v>47</v>
      </c>
      <c r="E989" s="238" t="s">
        <v>1102</v>
      </c>
      <c r="F989" s="239">
        <v>4470000</v>
      </c>
      <c r="G989" s="239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37" t="s">
        <v>47</v>
      </c>
      <c r="E990" s="238" t="s">
        <v>1102</v>
      </c>
      <c r="F990" s="239">
        <v>3580000</v>
      </c>
      <c r="G990" s="239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37" t="s">
        <v>48</v>
      </c>
      <c r="E991" s="238"/>
      <c r="F991" s="239"/>
      <c r="G991" s="239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37" t="s">
        <v>48</v>
      </c>
      <c r="E992" s="238"/>
      <c r="F992" s="239"/>
      <c r="G992" s="239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37" t="s">
        <v>47</v>
      </c>
      <c r="E993" s="238" t="s">
        <v>14</v>
      </c>
      <c r="F993" s="239">
        <v>355700</v>
      </c>
      <c r="G993" s="239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37" t="s">
        <v>47</v>
      </c>
      <c r="E994" s="238" t="s">
        <v>14</v>
      </c>
      <c r="F994" s="239">
        <v>346400</v>
      </c>
      <c r="G994" s="239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37" t="s">
        <v>47</v>
      </c>
      <c r="E995" s="238" t="s">
        <v>14</v>
      </c>
      <c r="F995" s="239">
        <v>571650</v>
      </c>
      <c r="G995" s="239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37" t="s">
        <v>47</v>
      </c>
      <c r="E996" s="238" t="s">
        <v>14</v>
      </c>
      <c r="F996" s="239">
        <v>1182800</v>
      </c>
      <c r="G996" s="239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37" t="s">
        <v>47</v>
      </c>
      <c r="E997" s="238" t="s">
        <v>14</v>
      </c>
      <c r="F997" s="239">
        <v>2953300</v>
      </c>
      <c r="G997" s="239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37" t="s">
        <v>47</v>
      </c>
      <c r="E998" s="238" t="s">
        <v>14</v>
      </c>
      <c r="F998" s="239">
        <v>1627400</v>
      </c>
      <c r="G998" s="239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37" t="s">
        <v>47</v>
      </c>
      <c r="E999" s="238" t="s">
        <v>14</v>
      </c>
      <c r="F999" s="239">
        <v>3686500</v>
      </c>
      <c r="G999" s="239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37" t="s">
        <v>47</v>
      </c>
      <c r="E1000" s="238" t="s">
        <v>14</v>
      </c>
      <c r="F1000" s="239">
        <v>3784400</v>
      </c>
      <c r="G1000" s="239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1602</v>
      </c>
      <c r="D1001" s="237" t="s">
        <v>47</v>
      </c>
      <c r="E1001" s="238" t="s">
        <v>14</v>
      </c>
      <c r="F1001" s="239">
        <v>4127900</v>
      </c>
      <c r="G1001" s="239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1603</v>
      </c>
      <c r="D1002" s="237" t="s">
        <v>47</v>
      </c>
      <c r="E1002" s="238" t="s">
        <v>14</v>
      </c>
      <c r="F1002" s="239">
        <v>4540690</v>
      </c>
      <c r="G1002" s="239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37" t="s">
        <v>47</v>
      </c>
      <c r="E1003" s="238" t="s">
        <v>14</v>
      </c>
      <c r="F1003" s="239">
        <v>614700</v>
      </c>
      <c r="G1003" s="239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37" t="s">
        <v>47</v>
      </c>
      <c r="E1004" s="238" t="s">
        <v>14</v>
      </c>
      <c r="F1004" s="239">
        <v>829000</v>
      </c>
      <c r="G1004" s="239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37" t="s">
        <v>48</v>
      </c>
      <c r="E1005" s="238"/>
      <c r="F1005" s="239"/>
      <c r="G1005" s="239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37" t="s">
        <v>48</v>
      </c>
      <c r="E1006" s="238"/>
      <c r="F1006" s="239"/>
      <c r="G1006" s="239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37" t="s">
        <v>47</v>
      </c>
      <c r="E1007" s="238" t="s">
        <v>100</v>
      </c>
      <c r="F1007" s="239">
        <v>367100.81715813151</v>
      </c>
      <c r="G1007" s="239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37" t="s">
        <v>47</v>
      </c>
      <c r="E1008" s="238" t="s">
        <v>100</v>
      </c>
      <c r="F1008" s="239">
        <v>367100.81715813151</v>
      </c>
      <c r="G1008" s="239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37" t="s">
        <v>47</v>
      </c>
      <c r="E1009" s="238" t="s">
        <v>100</v>
      </c>
      <c r="F1009" s="239">
        <v>483136</v>
      </c>
      <c r="G1009" s="239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37" t="s">
        <v>47</v>
      </c>
      <c r="E1010" s="238" t="s">
        <v>100</v>
      </c>
      <c r="F1010" s="239">
        <v>483136</v>
      </c>
      <c r="G1010" s="239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37" t="s">
        <v>47</v>
      </c>
      <c r="E1011" s="238" t="s">
        <v>100</v>
      </c>
      <c r="F1011" s="239">
        <v>542850</v>
      </c>
      <c r="G1011" s="239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37" t="s">
        <v>47</v>
      </c>
      <c r="E1012" s="238" t="s">
        <v>100</v>
      </c>
      <c r="F1012" s="239">
        <v>542850</v>
      </c>
      <c r="G1012" s="239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37" t="s">
        <v>47</v>
      </c>
      <c r="E1013" s="238" t="s">
        <v>100</v>
      </c>
      <c r="F1013" s="239">
        <v>580849</v>
      </c>
      <c r="G1013" s="239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37" t="s">
        <v>47</v>
      </c>
      <c r="E1014" s="238" t="s">
        <v>100</v>
      </c>
      <c r="F1014" s="239">
        <v>580849</v>
      </c>
      <c r="G1014" s="239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37" t="s">
        <v>47</v>
      </c>
      <c r="E1015" s="238" t="s">
        <v>100</v>
      </c>
      <c r="F1015" s="239">
        <v>640563</v>
      </c>
      <c r="G1015" s="239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37" t="s">
        <v>47</v>
      </c>
      <c r="E1016" s="238" t="s">
        <v>100</v>
      </c>
      <c r="F1016" s="239">
        <v>640563</v>
      </c>
      <c r="G1016" s="239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37" t="s">
        <v>47</v>
      </c>
      <c r="E1017" s="238" t="s">
        <v>100</v>
      </c>
      <c r="F1017" s="239">
        <v>777904.11254937388</v>
      </c>
      <c r="G1017" s="239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37" t="s">
        <v>47</v>
      </c>
      <c r="E1018" s="238" t="s">
        <v>100</v>
      </c>
      <c r="F1018" s="239">
        <v>777904.11254937388</v>
      </c>
      <c r="G1018" s="239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37" t="s">
        <v>47</v>
      </c>
      <c r="E1019" s="238" t="s">
        <v>100</v>
      </c>
      <c r="F1019" s="239">
        <v>776275</v>
      </c>
      <c r="G1019" s="239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37" t="s">
        <v>47</v>
      </c>
      <c r="E1020" s="238" t="s">
        <v>100</v>
      </c>
      <c r="F1020" s="239">
        <v>776275</v>
      </c>
      <c r="G1020" s="239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37" t="s">
        <v>47</v>
      </c>
      <c r="E1021" s="238" t="s">
        <v>100</v>
      </c>
      <c r="F1021" s="239">
        <v>852274</v>
      </c>
      <c r="G1021" s="239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37" t="s">
        <v>47</v>
      </c>
      <c r="E1022" s="238" t="s">
        <v>100</v>
      </c>
      <c r="F1022" s="239">
        <v>852274</v>
      </c>
      <c r="G1022" s="239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37" t="s">
        <v>47</v>
      </c>
      <c r="E1023" s="238" t="s">
        <v>100</v>
      </c>
      <c r="F1023" s="239">
        <v>1280085.3169734846</v>
      </c>
      <c r="G1023" s="239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37" t="s">
        <v>47</v>
      </c>
      <c r="E1024" s="238" t="s">
        <v>100</v>
      </c>
      <c r="F1024" s="239">
        <v>1280085.3169734846</v>
      </c>
      <c r="G1024" s="239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37" t="s">
        <v>47</v>
      </c>
      <c r="E1025" s="238" t="s">
        <v>100</v>
      </c>
      <c r="F1025" s="239">
        <v>901131</v>
      </c>
      <c r="G1025" s="239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37" t="s">
        <v>47</v>
      </c>
      <c r="E1026" s="238" t="s">
        <v>100</v>
      </c>
      <c r="F1026" s="239">
        <v>901131</v>
      </c>
      <c r="G1026" s="239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37" t="s">
        <v>47</v>
      </c>
      <c r="E1027" s="238" t="s">
        <v>100</v>
      </c>
      <c r="F1027" s="239">
        <v>928273</v>
      </c>
      <c r="G1027" s="239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37" t="s">
        <v>47</v>
      </c>
      <c r="E1028" s="238" t="s">
        <v>100</v>
      </c>
      <c r="F1028" s="239">
        <v>928273</v>
      </c>
      <c r="G1028" s="239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37" t="s">
        <v>47</v>
      </c>
      <c r="E1029" s="238" t="s">
        <v>100</v>
      </c>
      <c r="F1029" s="239">
        <v>1063986</v>
      </c>
      <c r="G1029" s="239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37" t="s">
        <v>47</v>
      </c>
      <c r="E1030" s="238" t="s">
        <v>100</v>
      </c>
      <c r="F1030" s="239">
        <v>1063986</v>
      </c>
      <c r="G1030" s="239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37" t="s">
        <v>47</v>
      </c>
      <c r="E1031" s="238" t="s">
        <v>100</v>
      </c>
      <c r="F1031" s="239">
        <v>1503365.2512190146</v>
      </c>
      <c r="G1031" s="239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37" t="s">
        <v>47</v>
      </c>
      <c r="E1032" s="238" t="s">
        <v>100</v>
      </c>
      <c r="F1032" s="239">
        <v>1503365.2512190146</v>
      </c>
      <c r="G1032" s="239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37" t="s">
        <v>48</v>
      </c>
      <c r="E1033" s="238"/>
      <c r="F1033" s="239"/>
      <c r="G1033" s="239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37" t="s">
        <v>48</v>
      </c>
      <c r="E1034" s="238"/>
      <c r="F1034" s="239"/>
      <c r="G1034" s="239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37" t="s">
        <v>47</v>
      </c>
      <c r="E1035" s="238" t="s">
        <v>14</v>
      </c>
      <c r="F1035" s="239">
        <v>11600</v>
      </c>
      <c r="G1035" s="239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37" t="s">
        <v>47</v>
      </c>
      <c r="E1036" s="238" t="s">
        <v>14</v>
      </c>
      <c r="F1036" s="239">
        <v>10700</v>
      </c>
      <c r="G1036" s="239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37" t="s">
        <v>47</v>
      </c>
      <c r="E1037" s="238" t="s">
        <v>297</v>
      </c>
      <c r="F1037" s="239">
        <v>1318750</v>
      </c>
      <c r="G1037" s="239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37" t="s">
        <v>47</v>
      </c>
      <c r="E1038" s="238" t="s">
        <v>297</v>
      </c>
      <c r="F1038" s="239">
        <v>1055000</v>
      </c>
      <c r="G1038" s="239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37" t="s">
        <v>47</v>
      </c>
      <c r="E1039" s="238" t="s">
        <v>473</v>
      </c>
      <c r="F1039" s="239">
        <v>700</v>
      </c>
      <c r="G1039" s="239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37" t="s">
        <v>47</v>
      </c>
      <c r="E1040" s="238" t="s">
        <v>473</v>
      </c>
      <c r="F1040" s="239">
        <v>1400</v>
      </c>
      <c r="G1040" s="239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37" t="s">
        <v>47</v>
      </c>
      <c r="E1041" s="238" t="s">
        <v>473</v>
      </c>
      <c r="F1041" s="239">
        <v>28300</v>
      </c>
      <c r="G1041" s="239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37" t="s">
        <v>47</v>
      </c>
      <c r="E1042" s="238" t="s">
        <v>473</v>
      </c>
      <c r="F1042" s="239">
        <v>16900</v>
      </c>
      <c r="G1042" s="239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37" t="s">
        <v>47</v>
      </c>
      <c r="E1043" s="238" t="s">
        <v>473</v>
      </c>
      <c r="F1043" s="239">
        <v>4566.666666666667</v>
      </c>
      <c r="G1043" s="239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37" t="s">
        <v>47</v>
      </c>
      <c r="E1044" s="238" t="s">
        <v>473</v>
      </c>
      <c r="F1044" s="243">
        <v>1100</v>
      </c>
      <c r="G1044" s="243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37" t="s">
        <v>47</v>
      </c>
      <c r="E1045" s="238" t="s">
        <v>473</v>
      </c>
      <c r="F1045" s="243">
        <v>2200</v>
      </c>
      <c r="G1045" s="243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37" t="s">
        <v>47</v>
      </c>
      <c r="E1046" s="238" t="s">
        <v>473</v>
      </c>
      <c r="F1046" s="243">
        <v>5300</v>
      </c>
      <c r="G1046" s="243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37" t="s">
        <v>47</v>
      </c>
      <c r="E1047" s="238" t="s">
        <v>473</v>
      </c>
      <c r="F1047" s="243">
        <v>5800</v>
      </c>
      <c r="G1047" s="243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37" t="s">
        <v>47</v>
      </c>
      <c r="E1048" s="238" t="s">
        <v>473</v>
      </c>
      <c r="F1048" s="243">
        <v>7200</v>
      </c>
      <c r="G1048" s="243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37" t="s">
        <v>47</v>
      </c>
      <c r="E1049" s="238" t="s">
        <v>796</v>
      </c>
      <c r="F1049" s="239">
        <v>162200</v>
      </c>
      <c r="G1049" s="239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37"/>
      <c r="E1050" s="238"/>
      <c r="F1050" s="239"/>
      <c r="G1050" s="239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37" t="s">
        <v>48</v>
      </c>
      <c r="E1051" s="238"/>
      <c r="F1051" s="239"/>
      <c r="G1051" s="239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37" t="s">
        <v>47</v>
      </c>
      <c r="E1052" s="238" t="s">
        <v>14</v>
      </c>
      <c r="F1052" s="239">
        <v>25000</v>
      </c>
      <c r="G1052" s="239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37" t="s">
        <v>47</v>
      </c>
      <c r="E1053" s="238" t="s">
        <v>14</v>
      </c>
      <c r="F1053" s="239">
        <v>60300</v>
      </c>
      <c r="G1053" s="239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37" t="s">
        <v>47</v>
      </c>
      <c r="E1054" s="238" t="s">
        <v>14</v>
      </c>
      <c r="F1054" s="239">
        <v>54400</v>
      </c>
      <c r="G1054" s="239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37" t="s">
        <v>47</v>
      </c>
      <c r="E1055" s="238" t="s">
        <v>14</v>
      </c>
      <c r="F1055" s="239">
        <v>106400</v>
      </c>
      <c r="G1055" s="239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37" t="s">
        <v>47</v>
      </c>
      <c r="E1056" s="238" t="s">
        <v>14</v>
      </c>
      <c r="F1056" s="239">
        <v>798700</v>
      </c>
      <c r="G1056" s="239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37" t="s">
        <v>47</v>
      </c>
      <c r="E1057" s="238" t="s">
        <v>14</v>
      </c>
      <c r="F1057" s="239">
        <v>1641700</v>
      </c>
      <c r="G1057" s="239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37" t="s">
        <v>47</v>
      </c>
      <c r="E1058" s="238" t="s">
        <v>14</v>
      </c>
      <c r="F1058" s="239">
        <v>39800</v>
      </c>
      <c r="G1058" s="239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1604</v>
      </c>
      <c r="D1059" s="237" t="s">
        <v>47</v>
      </c>
      <c r="E1059" s="238" t="s">
        <v>14</v>
      </c>
      <c r="F1059" s="239">
        <v>78008</v>
      </c>
      <c r="G1059" s="239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37" t="s">
        <v>48</v>
      </c>
      <c r="E1060" s="238"/>
      <c r="F1060" s="239"/>
      <c r="G1060" s="239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37" t="s">
        <v>48</v>
      </c>
      <c r="E1061" s="238"/>
      <c r="F1061" s="239"/>
      <c r="G1061" s="239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37" t="s">
        <v>48</v>
      </c>
      <c r="E1062" s="238"/>
      <c r="F1062" s="239"/>
      <c r="G1062" s="239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37" t="s">
        <v>47</v>
      </c>
      <c r="E1063" s="238" t="s">
        <v>14</v>
      </c>
      <c r="F1063" s="239">
        <v>11880</v>
      </c>
      <c r="G1063" s="239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37" t="s">
        <v>47</v>
      </c>
      <c r="E1064" s="238" t="s">
        <v>14</v>
      </c>
      <c r="F1064" s="239">
        <v>12300</v>
      </c>
      <c r="G1064" s="239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37" t="s">
        <v>47</v>
      </c>
      <c r="E1065" s="238" t="s">
        <v>14</v>
      </c>
      <c r="F1065" s="239">
        <v>16500</v>
      </c>
      <c r="G1065" s="239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37" t="s">
        <v>47</v>
      </c>
      <c r="E1066" s="238" t="s">
        <v>14</v>
      </c>
      <c r="F1066" s="239">
        <v>8940</v>
      </c>
      <c r="G1066" s="239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37" t="s">
        <v>47</v>
      </c>
      <c r="E1067" s="238" t="s">
        <v>14</v>
      </c>
      <c r="F1067" s="239">
        <v>15060</v>
      </c>
      <c r="G1067" s="239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37" t="s">
        <v>47</v>
      </c>
      <c r="E1068" s="238" t="s">
        <v>14</v>
      </c>
      <c r="F1068" s="239">
        <v>17820</v>
      </c>
      <c r="G1068" s="239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37" t="s">
        <v>47</v>
      </c>
      <c r="E1069" s="238" t="s">
        <v>14</v>
      </c>
      <c r="F1069" s="239">
        <v>15060</v>
      </c>
      <c r="G1069" s="239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37" t="s">
        <v>47</v>
      </c>
      <c r="E1070" s="238" t="s">
        <v>14</v>
      </c>
      <c r="F1070" s="239">
        <v>22560</v>
      </c>
      <c r="G1070" s="239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37" t="s">
        <v>47</v>
      </c>
      <c r="E1071" s="238" t="s">
        <v>14</v>
      </c>
      <c r="F1071" s="239">
        <v>15060</v>
      </c>
      <c r="G1071" s="239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37" t="s">
        <v>47</v>
      </c>
      <c r="E1072" s="238" t="s">
        <v>14</v>
      </c>
      <c r="F1072" s="239">
        <v>23880</v>
      </c>
      <c r="G1072" s="239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37" t="s">
        <v>47</v>
      </c>
      <c r="E1073" s="238" t="s">
        <v>14</v>
      </c>
      <c r="F1073" s="239">
        <v>13320</v>
      </c>
      <c r="G1073" s="239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37" t="s">
        <v>47</v>
      </c>
      <c r="E1074" s="238" t="s">
        <v>14</v>
      </c>
      <c r="F1074" s="239">
        <v>18180</v>
      </c>
      <c r="G1074" s="239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37" t="s">
        <v>47</v>
      </c>
      <c r="E1075" s="238" t="s">
        <v>14</v>
      </c>
      <c r="F1075" s="239">
        <v>13920</v>
      </c>
      <c r="G1075" s="239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37" t="s">
        <v>47</v>
      </c>
      <c r="E1076" s="238" t="s">
        <v>14</v>
      </c>
      <c r="F1076" s="239">
        <v>10320</v>
      </c>
      <c r="G1076" s="239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37" t="s">
        <v>47</v>
      </c>
      <c r="E1077" s="238" t="s">
        <v>14</v>
      </c>
      <c r="F1077" s="239">
        <v>11880</v>
      </c>
      <c r="G1077" s="239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37" t="s">
        <v>47</v>
      </c>
      <c r="E1078" s="238" t="s">
        <v>14</v>
      </c>
      <c r="F1078" s="239">
        <v>11880</v>
      </c>
      <c r="G1078" s="239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37" t="s">
        <v>47</v>
      </c>
      <c r="E1079" s="238" t="s">
        <v>14</v>
      </c>
      <c r="F1079" s="239">
        <v>12300</v>
      </c>
      <c r="G1079" s="239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37" t="s">
        <v>47</v>
      </c>
      <c r="E1080" s="238" t="s">
        <v>14</v>
      </c>
      <c r="F1080" s="239">
        <v>12300</v>
      </c>
      <c r="G1080" s="239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37" t="s">
        <v>47</v>
      </c>
      <c r="E1081" s="238" t="s">
        <v>14</v>
      </c>
      <c r="F1081" s="239">
        <v>16500</v>
      </c>
      <c r="G1081" s="239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37" t="s">
        <v>47</v>
      </c>
      <c r="E1082" s="238" t="s">
        <v>14</v>
      </c>
      <c r="F1082" s="239">
        <v>16500</v>
      </c>
      <c r="G1082" s="239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37" t="s">
        <v>47</v>
      </c>
      <c r="E1083" s="238" t="s">
        <v>14</v>
      </c>
      <c r="F1083" s="239">
        <v>13260</v>
      </c>
      <c r="G1083" s="239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37" t="s">
        <v>48</v>
      </c>
      <c r="E1084" s="238"/>
      <c r="F1084" s="239">
        <v>0</v>
      </c>
      <c r="G1084" s="239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37" t="s">
        <v>48</v>
      </c>
      <c r="E1085" s="238"/>
      <c r="F1085" s="239">
        <v>0</v>
      </c>
      <c r="G1085" s="239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37" t="s">
        <v>47</v>
      </c>
      <c r="E1086" s="238" t="s">
        <v>14</v>
      </c>
      <c r="F1086" s="239">
        <v>31920</v>
      </c>
      <c r="G1086" s="239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37" t="s">
        <v>47</v>
      </c>
      <c r="E1087" s="238" t="s">
        <v>14</v>
      </c>
      <c r="F1087" s="239">
        <v>31920</v>
      </c>
      <c r="G1087" s="239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37" t="s">
        <v>47</v>
      </c>
      <c r="E1088" s="238" t="s">
        <v>14</v>
      </c>
      <c r="F1088" s="239">
        <v>31920</v>
      </c>
      <c r="G1088" s="239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37" t="s">
        <v>47</v>
      </c>
      <c r="E1089" s="238" t="s">
        <v>14</v>
      </c>
      <c r="F1089" s="239">
        <v>48060</v>
      </c>
      <c r="G1089" s="239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37" t="s">
        <v>47</v>
      </c>
      <c r="E1090" s="238" t="s">
        <v>14</v>
      </c>
      <c r="F1090" s="239">
        <v>16200</v>
      </c>
      <c r="G1090" s="239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37" t="s">
        <v>47</v>
      </c>
      <c r="E1091" s="238" t="s">
        <v>14</v>
      </c>
      <c r="F1091" s="239">
        <v>48060</v>
      </c>
      <c r="G1091" s="239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37" t="s">
        <v>47</v>
      </c>
      <c r="E1092" s="238" t="s">
        <v>14</v>
      </c>
      <c r="F1092" s="239">
        <v>50400</v>
      </c>
      <c r="G1092" s="239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37" t="s">
        <v>47</v>
      </c>
      <c r="E1093" s="238" t="s">
        <v>14</v>
      </c>
      <c r="F1093" s="239">
        <v>26400</v>
      </c>
      <c r="G1093" s="239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37" t="s">
        <v>47</v>
      </c>
      <c r="E1094" s="238" t="s">
        <v>14</v>
      </c>
      <c r="F1094" s="239">
        <v>42180</v>
      </c>
      <c r="G1094" s="239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37" t="s">
        <v>47</v>
      </c>
      <c r="E1095" s="238" t="s">
        <v>14</v>
      </c>
      <c r="F1095" s="239">
        <v>42180</v>
      </c>
      <c r="G1095" s="239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37" t="s">
        <v>47</v>
      </c>
      <c r="E1096" s="238" t="s">
        <v>14</v>
      </c>
      <c r="F1096" s="239">
        <v>27120</v>
      </c>
      <c r="G1096" s="239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37" t="s">
        <v>47</v>
      </c>
      <c r="E1097" s="238" t="s">
        <v>14</v>
      </c>
      <c r="F1097" s="239">
        <v>46800</v>
      </c>
      <c r="G1097" s="239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37" t="s">
        <v>47</v>
      </c>
      <c r="E1098" s="238" t="s">
        <v>14</v>
      </c>
      <c r="F1098" s="239">
        <v>46800</v>
      </c>
      <c r="G1098" s="239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37" t="s">
        <v>47</v>
      </c>
      <c r="E1099" s="238" t="s">
        <v>14</v>
      </c>
      <c r="F1099" s="239">
        <v>45240</v>
      </c>
      <c r="G1099" s="239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37" t="s">
        <v>47</v>
      </c>
      <c r="E1100" s="238" t="s">
        <v>14</v>
      </c>
      <c r="F1100" s="239">
        <v>22740</v>
      </c>
      <c r="G1100" s="239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37" t="s">
        <v>47</v>
      </c>
      <c r="E1101" s="238" t="s">
        <v>14</v>
      </c>
      <c r="F1101" s="239">
        <v>22740</v>
      </c>
      <c r="G1101" s="239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37" t="s">
        <v>47</v>
      </c>
      <c r="E1102" s="238" t="s">
        <v>14</v>
      </c>
      <c r="F1102" s="239">
        <v>24420</v>
      </c>
      <c r="G1102" s="239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37" t="s">
        <v>47</v>
      </c>
      <c r="E1103" s="238" t="s">
        <v>14</v>
      </c>
      <c r="F1103" s="239">
        <v>24420</v>
      </c>
      <c r="G1103" s="239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37" t="s">
        <v>47</v>
      </c>
      <c r="E1104" s="238" t="s">
        <v>14</v>
      </c>
      <c r="F1104" s="239">
        <v>24420</v>
      </c>
      <c r="G1104" s="239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37" t="s">
        <v>47</v>
      </c>
      <c r="E1105" s="238" t="s">
        <v>14</v>
      </c>
      <c r="F1105" s="239">
        <v>24420</v>
      </c>
      <c r="G1105" s="239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37" t="s">
        <v>47</v>
      </c>
      <c r="E1106" s="238" t="s">
        <v>14</v>
      </c>
      <c r="F1106" s="239">
        <v>21720</v>
      </c>
      <c r="G1106" s="239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37" t="s">
        <v>47</v>
      </c>
      <c r="E1107" s="238" t="s">
        <v>14</v>
      </c>
      <c r="F1107" s="239">
        <v>20100</v>
      </c>
      <c r="G1107" s="239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37" t="s">
        <v>47</v>
      </c>
      <c r="E1108" s="238" t="s">
        <v>14</v>
      </c>
      <c r="F1108" s="239">
        <v>20100</v>
      </c>
      <c r="G1108" s="239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37" t="s">
        <v>47</v>
      </c>
      <c r="E1109" s="238" t="s">
        <v>14</v>
      </c>
      <c r="F1109" s="239">
        <v>20100</v>
      </c>
      <c r="G1109" s="239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37" t="s">
        <v>47</v>
      </c>
      <c r="E1110" s="238" t="s">
        <v>14</v>
      </c>
      <c r="F1110" s="239">
        <v>20100</v>
      </c>
      <c r="G1110" s="239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37" t="s">
        <v>47</v>
      </c>
      <c r="E1111" s="238" t="s">
        <v>14</v>
      </c>
      <c r="F1111" s="239">
        <v>42240</v>
      </c>
      <c r="G1111" s="239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37" t="s">
        <v>47</v>
      </c>
      <c r="E1112" s="238" t="s">
        <v>14</v>
      </c>
      <c r="F1112" s="239">
        <v>42240</v>
      </c>
      <c r="G1112" s="239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37" t="s">
        <v>47</v>
      </c>
      <c r="E1113" s="238" t="s">
        <v>14</v>
      </c>
      <c r="F1113" s="239">
        <v>40260</v>
      </c>
      <c r="G1113" s="239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37" t="s">
        <v>47</v>
      </c>
      <c r="E1114" s="238" t="s">
        <v>14</v>
      </c>
      <c r="F1114" s="239">
        <v>28020</v>
      </c>
      <c r="G1114" s="239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37" t="s">
        <v>47</v>
      </c>
      <c r="E1115" s="238" t="s">
        <v>14</v>
      </c>
      <c r="F1115" s="239">
        <v>28020</v>
      </c>
      <c r="G1115" s="239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37" t="s">
        <v>47</v>
      </c>
      <c r="E1116" s="238" t="s">
        <v>14</v>
      </c>
      <c r="F1116" s="239">
        <v>45360</v>
      </c>
      <c r="G1116" s="239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37" t="s">
        <v>47</v>
      </c>
      <c r="E1117" s="238" t="s">
        <v>14</v>
      </c>
      <c r="F1117" s="239">
        <v>45360</v>
      </c>
      <c r="G1117" s="239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37" t="s">
        <v>47</v>
      </c>
      <c r="E1118" s="238" t="s">
        <v>14</v>
      </c>
      <c r="F1118" s="239">
        <v>36060</v>
      </c>
      <c r="G1118" s="239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37" t="s">
        <v>47</v>
      </c>
      <c r="E1119" s="238" t="s">
        <v>14</v>
      </c>
      <c r="F1119" s="239">
        <v>33660</v>
      </c>
      <c r="G1119" s="239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37" t="s">
        <v>48</v>
      </c>
      <c r="E1120" s="238"/>
      <c r="F1120" s="239">
        <v>0</v>
      </c>
      <c r="G1120" s="239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37" t="s">
        <v>48</v>
      </c>
      <c r="E1121" s="238"/>
      <c r="F1121" s="239">
        <v>0</v>
      </c>
      <c r="G1121" s="239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37" t="s">
        <v>47</v>
      </c>
      <c r="E1122" s="238" t="s">
        <v>14</v>
      </c>
      <c r="F1122" s="239">
        <v>38820</v>
      </c>
      <c r="G1122" s="239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37" t="s">
        <v>47</v>
      </c>
      <c r="E1123" s="238" t="s">
        <v>14</v>
      </c>
      <c r="F1123" s="239">
        <v>38820</v>
      </c>
      <c r="G1123" s="239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37" t="s">
        <v>47</v>
      </c>
      <c r="E1124" s="238" t="s">
        <v>14</v>
      </c>
      <c r="F1124" s="239">
        <v>47880</v>
      </c>
      <c r="G1124" s="239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37" t="s">
        <v>47</v>
      </c>
      <c r="E1125" s="238" t="s">
        <v>14</v>
      </c>
      <c r="F1125" s="239">
        <v>49920</v>
      </c>
      <c r="G1125" s="239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37" t="s">
        <v>47</v>
      </c>
      <c r="E1126" s="238" t="s">
        <v>14</v>
      </c>
      <c r="F1126" s="239">
        <v>64260</v>
      </c>
      <c r="G1126" s="239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37" t="s">
        <v>47</v>
      </c>
      <c r="E1127" s="238" t="s">
        <v>14</v>
      </c>
      <c r="F1127" s="239">
        <v>110640</v>
      </c>
      <c r="G1127" s="239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37" t="s">
        <v>48</v>
      </c>
      <c r="E1128" s="238"/>
      <c r="F1128" s="239">
        <v>0</v>
      </c>
      <c r="G1128" s="239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37" t="s">
        <v>48</v>
      </c>
      <c r="E1129" s="238"/>
      <c r="F1129" s="239">
        <v>0</v>
      </c>
      <c r="G1129" s="239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37" t="s">
        <v>47</v>
      </c>
      <c r="E1130" s="238" t="s">
        <v>14</v>
      </c>
      <c r="F1130" s="239">
        <v>45120</v>
      </c>
      <c r="G1130" s="239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37" t="s">
        <v>47</v>
      </c>
      <c r="E1131" s="238" t="s">
        <v>14</v>
      </c>
      <c r="F1131" s="239">
        <v>45120</v>
      </c>
      <c r="G1131" s="239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37" t="s">
        <v>47</v>
      </c>
      <c r="E1132" s="238" t="s">
        <v>14</v>
      </c>
      <c r="F1132" s="239">
        <v>44940</v>
      </c>
      <c r="G1132" s="239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37" t="s">
        <v>47</v>
      </c>
      <c r="E1133" s="238" t="s">
        <v>14</v>
      </c>
      <c r="F1133" s="239">
        <v>47640</v>
      </c>
      <c r="G1133" s="239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37" t="s">
        <v>47</v>
      </c>
      <c r="E1134" s="238" t="s">
        <v>14</v>
      </c>
      <c r="F1134" s="239">
        <v>50340</v>
      </c>
      <c r="G1134" s="239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37" t="s">
        <v>47</v>
      </c>
      <c r="E1135" s="238" t="s">
        <v>14</v>
      </c>
      <c r="F1135" s="239">
        <v>43860</v>
      </c>
      <c r="G1135" s="239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37" t="s">
        <v>47</v>
      </c>
      <c r="E1136" s="238" t="s">
        <v>14</v>
      </c>
      <c r="F1136" s="239">
        <v>50940</v>
      </c>
      <c r="G1136" s="239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37" t="s">
        <v>47</v>
      </c>
      <c r="E1137" s="238" t="s">
        <v>14</v>
      </c>
      <c r="F1137" s="239">
        <v>50940</v>
      </c>
      <c r="G1137" s="239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37" t="s">
        <v>47</v>
      </c>
      <c r="E1138" s="238" t="s">
        <v>14</v>
      </c>
      <c r="F1138" s="239">
        <v>48240</v>
      </c>
      <c r="G1138" s="239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37" t="s">
        <v>47</v>
      </c>
      <c r="E1139" s="238" t="s">
        <v>14</v>
      </c>
      <c r="F1139" s="239">
        <v>47280</v>
      </c>
      <c r="G1139" s="239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37" t="s">
        <v>47</v>
      </c>
      <c r="E1140" s="238" t="s">
        <v>14</v>
      </c>
      <c r="F1140" s="239">
        <v>59940</v>
      </c>
      <c r="G1140" s="239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37" t="s">
        <v>47</v>
      </c>
      <c r="E1141" s="238" t="s">
        <v>14</v>
      </c>
      <c r="F1141" s="239">
        <v>55080</v>
      </c>
      <c r="G1141" s="239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37" t="s">
        <v>47</v>
      </c>
      <c r="E1142" s="238" t="s">
        <v>14</v>
      </c>
      <c r="F1142" s="239">
        <v>44640</v>
      </c>
      <c r="G1142" s="239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37" t="s">
        <v>47</v>
      </c>
      <c r="E1143" s="238" t="s">
        <v>14</v>
      </c>
      <c r="F1143" s="239">
        <v>58920</v>
      </c>
      <c r="G1143" s="239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37" t="s">
        <v>47</v>
      </c>
      <c r="E1144" s="238" t="s">
        <v>14</v>
      </c>
      <c r="F1144" s="239">
        <v>58920</v>
      </c>
      <c r="G1144" s="239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37" t="s">
        <v>47</v>
      </c>
      <c r="E1145" s="238" t="s">
        <v>14</v>
      </c>
      <c r="F1145" s="239">
        <v>58140</v>
      </c>
      <c r="G1145" s="239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37" t="s">
        <v>47</v>
      </c>
      <c r="E1146" s="238" t="s">
        <v>14</v>
      </c>
      <c r="F1146" s="239">
        <v>58140</v>
      </c>
      <c r="G1146" s="239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37" t="s">
        <v>47</v>
      </c>
      <c r="E1147" s="238" t="s">
        <v>14</v>
      </c>
      <c r="F1147" s="239">
        <v>56340</v>
      </c>
      <c r="G1147" s="239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37" t="s">
        <v>47</v>
      </c>
      <c r="E1148" s="238" t="s">
        <v>14</v>
      </c>
      <c r="F1148" s="239">
        <v>105060</v>
      </c>
      <c r="G1148" s="239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37" t="s">
        <v>47</v>
      </c>
      <c r="E1149" s="238" t="s">
        <v>14</v>
      </c>
      <c r="F1149" s="239">
        <v>57540</v>
      </c>
      <c r="G1149" s="239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37" t="s">
        <v>47</v>
      </c>
      <c r="E1150" s="238" t="s">
        <v>14</v>
      </c>
      <c r="F1150" s="239">
        <v>61080</v>
      </c>
      <c r="G1150" s="239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37" t="s">
        <v>47</v>
      </c>
      <c r="E1151" s="238" t="s">
        <v>14</v>
      </c>
      <c r="F1151" s="239">
        <v>71880</v>
      </c>
      <c r="G1151" s="239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37" t="s">
        <v>47</v>
      </c>
      <c r="E1152" s="238" t="s">
        <v>14</v>
      </c>
      <c r="F1152" s="239">
        <v>61080</v>
      </c>
      <c r="G1152" s="239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37" t="s">
        <v>47</v>
      </c>
      <c r="E1153" s="238" t="s">
        <v>14</v>
      </c>
      <c r="F1153" s="239">
        <v>55860</v>
      </c>
      <c r="G1153" s="239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37" t="s">
        <v>47</v>
      </c>
      <c r="E1154" s="238" t="s">
        <v>14</v>
      </c>
      <c r="F1154" s="239">
        <v>58680</v>
      </c>
      <c r="G1154" s="239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37" t="s">
        <v>47</v>
      </c>
      <c r="E1155" s="238" t="s">
        <v>14</v>
      </c>
      <c r="F1155" s="239">
        <v>115680</v>
      </c>
      <c r="G1155" s="239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37" t="s">
        <v>47</v>
      </c>
      <c r="E1156" s="238" t="s">
        <v>14</v>
      </c>
      <c r="F1156" s="239">
        <v>118500</v>
      </c>
      <c r="G1156" s="239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37" t="s">
        <v>47</v>
      </c>
      <c r="E1157" s="238" t="s">
        <v>14</v>
      </c>
      <c r="F1157" s="239">
        <v>118500</v>
      </c>
      <c r="G1157" s="239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37" t="s">
        <v>47</v>
      </c>
      <c r="E1158" s="238" t="s">
        <v>14</v>
      </c>
      <c r="F1158" s="239">
        <v>117900</v>
      </c>
      <c r="G1158" s="239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37" t="s">
        <v>47</v>
      </c>
      <c r="E1159" s="238" t="s">
        <v>14</v>
      </c>
      <c r="F1159" s="239">
        <v>120120</v>
      </c>
      <c r="G1159" s="239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37" t="s">
        <v>47</v>
      </c>
      <c r="E1160" s="238" t="s">
        <v>14</v>
      </c>
      <c r="F1160" s="239">
        <v>50460</v>
      </c>
      <c r="G1160" s="239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37" t="s">
        <v>47</v>
      </c>
      <c r="E1161" s="238" t="s">
        <v>14</v>
      </c>
      <c r="F1161" s="239">
        <v>50460</v>
      </c>
      <c r="G1161" s="239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37" t="s">
        <v>47</v>
      </c>
      <c r="E1162" s="238" t="s">
        <v>14</v>
      </c>
      <c r="F1162" s="239">
        <v>41400</v>
      </c>
      <c r="G1162" s="239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37" t="s">
        <v>47</v>
      </c>
      <c r="E1163" s="238" t="s">
        <v>14</v>
      </c>
      <c r="F1163" s="239">
        <v>61140</v>
      </c>
      <c r="G1163" s="239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37" t="s">
        <v>47</v>
      </c>
      <c r="E1164" s="238" t="s">
        <v>14</v>
      </c>
      <c r="F1164" s="239">
        <v>61140</v>
      </c>
      <c r="G1164" s="239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37" t="s">
        <v>47</v>
      </c>
      <c r="E1165" s="238" t="s">
        <v>14</v>
      </c>
      <c r="F1165" s="239">
        <v>55380</v>
      </c>
      <c r="G1165" s="239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37" t="s">
        <v>47</v>
      </c>
      <c r="E1166" s="238" t="s">
        <v>14</v>
      </c>
      <c r="F1166" s="239">
        <v>61860</v>
      </c>
      <c r="G1166" s="239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37" t="s">
        <v>47</v>
      </c>
      <c r="E1167" s="238" t="s">
        <v>14</v>
      </c>
      <c r="F1167" s="239">
        <v>63900</v>
      </c>
      <c r="G1167" s="239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37" t="s">
        <v>47</v>
      </c>
      <c r="E1168" s="238" t="s">
        <v>14</v>
      </c>
      <c r="F1168" s="239">
        <v>59220</v>
      </c>
      <c r="G1168" s="239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37" t="s">
        <v>48</v>
      </c>
      <c r="E1169" s="238"/>
      <c r="F1169" s="239">
        <v>0</v>
      </c>
      <c r="G1169" s="239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37" t="s">
        <v>48</v>
      </c>
      <c r="E1170" s="238"/>
      <c r="F1170" s="239">
        <v>0</v>
      </c>
      <c r="G1170" s="239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37" t="s">
        <v>47</v>
      </c>
      <c r="E1171" s="238" t="s">
        <v>14</v>
      </c>
      <c r="F1171" s="239">
        <v>89700</v>
      </c>
      <c r="G1171" s="239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37" t="s">
        <v>47</v>
      </c>
      <c r="E1172" s="238" t="s">
        <v>14</v>
      </c>
      <c r="F1172" s="239">
        <v>91200</v>
      </c>
      <c r="G1172" s="239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37" t="s">
        <v>47</v>
      </c>
      <c r="E1173" s="238" t="s">
        <v>14</v>
      </c>
      <c r="F1173" s="239">
        <v>95640</v>
      </c>
      <c r="G1173" s="239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37" t="s">
        <v>47</v>
      </c>
      <c r="E1174" s="238" t="s">
        <v>14</v>
      </c>
      <c r="F1174" s="239">
        <v>95640</v>
      </c>
      <c r="G1174" s="239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37" t="s">
        <v>47</v>
      </c>
      <c r="E1175" s="238" t="s">
        <v>14</v>
      </c>
      <c r="F1175" s="239">
        <v>116340</v>
      </c>
      <c r="G1175" s="239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37" t="s">
        <v>47</v>
      </c>
      <c r="E1176" s="238" t="s">
        <v>14</v>
      </c>
      <c r="F1176" s="239">
        <v>115020</v>
      </c>
      <c r="G1176" s="239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37" t="s">
        <v>47</v>
      </c>
      <c r="E1177" s="238" t="s">
        <v>14</v>
      </c>
      <c r="F1177" s="239">
        <v>115020</v>
      </c>
      <c r="G1177" s="239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37" t="s">
        <v>47</v>
      </c>
      <c r="E1178" s="238" t="s">
        <v>14</v>
      </c>
      <c r="F1178" s="239">
        <v>115020</v>
      </c>
      <c r="G1178" s="239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37" t="s">
        <v>47</v>
      </c>
      <c r="E1179" s="238" t="s">
        <v>14</v>
      </c>
      <c r="F1179" s="239">
        <v>117900</v>
      </c>
      <c r="G1179" s="239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37" t="s">
        <v>47</v>
      </c>
      <c r="E1180" s="238" t="s">
        <v>14</v>
      </c>
      <c r="F1180" s="239">
        <v>136860</v>
      </c>
      <c r="G1180" s="239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37" t="s">
        <v>47</v>
      </c>
      <c r="E1181" s="238" t="s">
        <v>14</v>
      </c>
      <c r="F1181" s="239">
        <v>220920</v>
      </c>
      <c r="G1181" s="239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37" t="s">
        <v>47</v>
      </c>
      <c r="E1182" s="238" t="s">
        <v>14</v>
      </c>
      <c r="F1182" s="239">
        <v>220920</v>
      </c>
      <c r="G1182" s="239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37" t="s">
        <v>48</v>
      </c>
      <c r="E1183" s="238"/>
      <c r="F1183" s="239">
        <v>0</v>
      </c>
      <c r="G1183" s="239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37" t="s">
        <v>48</v>
      </c>
      <c r="E1184" s="238"/>
      <c r="F1184" s="239">
        <v>0</v>
      </c>
      <c r="G1184" s="239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37" t="s">
        <v>47</v>
      </c>
      <c r="E1185" s="238" t="s">
        <v>14</v>
      </c>
      <c r="F1185" s="239">
        <v>19440</v>
      </c>
      <c r="G1185" s="239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37" t="s">
        <v>47</v>
      </c>
      <c r="E1186" s="238" t="s">
        <v>14</v>
      </c>
      <c r="F1186" s="239">
        <v>28860</v>
      </c>
      <c r="G1186" s="239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37" t="s">
        <v>47</v>
      </c>
      <c r="E1187" s="238" t="s">
        <v>14</v>
      </c>
      <c r="F1187" s="239">
        <v>33180</v>
      </c>
      <c r="G1187" s="239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37" t="s">
        <v>47</v>
      </c>
      <c r="E1188" s="238" t="s">
        <v>14</v>
      </c>
      <c r="F1188" s="239">
        <v>30900</v>
      </c>
      <c r="G1188" s="239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37" t="s">
        <v>47</v>
      </c>
      <c r="E1189" s="238" t="s">
        <v>14</v>
      </c>
      <c r="F1189" s="239">
        <v>40740</v>
      </c>
      <c r="G1189" s="239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37" t="s">
        <v>47</v>
      </c>
      <c r="E1190" s="238" t="s">
        <v>14</v>
      </c>
      <c r="F1190" s="239">
        <v>34020</v>
      </c>
      <c r="G1190" s="239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37" t="s">
        <v>47</v>
      </c>
      <c r="E1191" s="238" t="s">
        <v>14</v>
      </c>
      <c r="F1191" s="239">
        <v>358140</v>
      </c>
      <c r="G1191" s="239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37" t="s">
        <v>47</v>
      </c>
      <c r="E1192" s="238" t="s">
        <v>14</v>
      </c>
      <c r="F1192" s="239">
        <v>240900</v>
      </c>
      <c r="G1192" s="239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37" t="s">
        <v>48</v>
      </c>
      <c r="E1193" s="238"/>
      <c r="F1193" s="239">
        <v>0</v>
      </c>
      <c r="G1193" s="239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37" t="s">
        <v>48</v>
      </c>
      <c r="E1194" s="238"/>
      <c r="F1194" s="239">
        <v>0</v>
      </c>
      <c r="G1194" s="239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37" t="s">
        <v>47</v>
      </c>
      <c r="E1195" s="238" t="s">
        <v>14</v>
      </c>
      <c r="F1195" s="239">
        <v>33840</v>
      </c>
      <c r="G1195" s="239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37" t="s">
        <v>47</v>
      </c>
      <c r="E1196" s="238" t="s">
        <v>14</v>
      </c>
      <c r="F1196" s="239">
        <v>39240</v>
      </c>
      <c r="G1196" s="239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37" t="s">
        <v>47</v>
      </c>
      <c r="E1197" s="238" t="s">
        <v>14</v>
      </c>
      <c r="F1197" s="239">
        <v>7320</v>
      </c>
      <c r="G1197" s="239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37" t="s">
        <v>47</v>
      </c>
      <c r="E1198" s="238" t="s">
        <v>14</v>
      </c>
      <c r="F1198" s="239">
        <v>9600</v>
      </c>
      <c r="G1198" s="239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37" t="s">
        <v>47</v>
      </c>
      <c r="E1199" s="238" t="s">
        <v>14</v>
      </c>
      <c r="F1199" s="239">
        <v>103860</v>
      </c>
      <c r="G1199" s="239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37" t="s">
        <v>47</v>
      </c>
      <c r="E1200" s="238" t="s">
        <v>14</v>
      </c>
      <c r="F1200" s="239">
        <v>923940</v>
      </c>
      <c r="G1200" s="239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37" t="s">
        <v>47</v>
      </c>
      <c r="E1201" s="238" t="s">
        <v>14</v>
      </c>
      <c r="F1201" s="239">
        <v>14160</v>
      </c>
      <c r="G1201" s="239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37" t="s">
        <v>47</v>
      </c>
      <c r="E1202" s="238" t="s">
        <v>14</v>
      </c>
      <c r="F1202" s="239">
        <v>12060</v>
      </c>
      <c r="G1202" s="239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37" t="s">
        <v>47</v>
      </c>
      <c r="E1203" s="238" t="s">
        <v>14</v>
      </c>
      <c r="F1203" s="239">
        <v>14160</v>
      </c>
      <c r="G1203" s="239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37" t="s">
        <v>47</v>
      </c>
      <c r="E1204" s="238" t="s">
        <v>14</v>
      </c>
      <c r="F1204" s="239">
        <v>14160</v>
      </c>
      <c r="G1204" s="239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37" t="s">
        <v>47</v>
      </c>
      <c r="E1205" s="238" t="s">
        <v>14</v>
      </c>
      <c r="F1205" s="239">
        <v>35040</v>
      </c>
      <c r="G1205" s="239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37" t="s">
        <v>47</v>
      </c>
      <c r="E1206" s="238" t="s">
        <v>14</v>
      </c>
      <c r="F1206" s="239">
        <v>25860</v>
      </c>
      <c r="G1206" s="239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37" t="s">
        <v>47</v>
      </c>
      <c r="E1207" s="238" t="s">
        <v>14</v>
      </c>
      <c r="F1207" s="239">
        <v>35040</v>
      </c>
      <c r="G1207" s="239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37" t="s">
        <v>47</v>
      </c>
      <c r="E1208" s="238" t="s">
        <v>14</v>
      </c>
      <c r="F1208" s="239">
        <v>35040</v>
      </c>
      <c r="G1208" s="239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37" t="s">
        <v>47</v>
      </c>
      <c r="E1209" s="238" t="s">
        <v>14</v>
      </c>
      <c r="F1209" s="239">
        <v>25860</v>
      </c>
      <c r="G1209" s="239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37" t="s">
        <v>47</v>
      </c>
      <c r="E1210" s="238" t="s">
        <v>14</v>
      </c>
      <c r="F1210" s="239">
        <v>25860</v>
      </c>
      <c r="G1210" s="239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37" t="s">
        <v>47</v>
      </c>
      <c r="E1211" s="238" t="s">
        <v>14</v>
      </c>
      <c r="F1211" s="239">
        <v>30960</v>
      </c>
      <c r="G1211" s="239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37" t="s">
        <v>47</v>
      </c>
      <c r="E1212" s="238" t="s">
        <v>14</v>
      </c>
      <c r="F1212" s="239">
        <v>25860</v>
      </c>
      <c r="G1212" s="239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37" t="s">
        <v>47</v>
      </c>
      <c r="E1213" s="238" t="s">
        <v>14</v>
      </c>
      <c r="F1213" s="239">
        <v>2305860</v>
      </c>
      <c r="G1213" s="239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37" t="s">
        <v>47</v>
      </c>
      <c r="E1214" s="238" t="s">
        <v>14</v>
      </c>
      <c r="F1214" s="239">
        <v>18780</v>
      </c>
      <c r="G1214" s="239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37" t="s">
        <v>47</v>
      </c>
      <c r="E1215" s="238" t="s">
        <v>14</v>
      </c>
      <c r="F1215" s="239">
        <v>27360</v>
      </c>
      <c r="G1215" s="239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37" t="s">
        <v>47</v>
      </c>
      <c r="E1216" s="238" t="s">
        <v>14</v>
      </c>
      <c r="F1216" s="239">
        <v>18780</v>
      </c>
      <c r="G1216" s="239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37" t="s">
        <v>47</v>
      </c>
      <c r="E1217" s="238" t="s">
        <v>14</v>
      </c>
      <c r="F1217" s="239">
        <v>27360</v>
      </c>
      <c r="G1217" s="239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37" t="s">
        <v>47</v>
      </c>
      <c r="E1218" s="238" t="s">
        <v>14</v>
      </c>
      <c r="F1218" s="239">
        <v>18720</v>
      </c>
      <c r="G1218" s="239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37" t="s">
        <v>47</v>
      </c>
      <c r="E1219" s="238" t="s">
        <v>14</v>
      </c>
      <c r="F1219" s="239">
        <v>18720</v>
      </c>
      <c r="G1219" s="239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37" t="s">
        <v>47</v>
      </c>
      <c r="E1220" s="238" t="s">
        <v>14</v>
      </c>
      <c r="F1220" s="239">
        <v>18720</v>
      </c>
      <c r="G1220" s="239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37" t="s">
        <v>47</v>
      </c>
      <c r="E1221" s="238" t="s">
        <v>14</v>
      </c>
      <c r="F1221" s="239">
        <v>25260</v>
      </c>
      <c r="G1221" s="239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37" t="s">
        <v>47</v>
      </c>
      <c r="E1222" s="238" t="s">
        <v>14</v>
      </c>
      <c r="F1222" s="239">
        <v>25260</v>
      </c>
      <c r="G1222" s="239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37" t="s">
        <v>47</v>
      </c>
      <c r="E1223" s="238" t="s">
        <v>14</v>
      </c>
      <c r="F1223" s="239">
        <v>22860</v>
      </c>
      <c r="G1223" s="239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37" t="s">
        <v>47</v>
      </c>
      <c r="E1224" s="238" t="s">
        <v>14</v>
      </c>
      <c r="F1224" s="239">
        <v>74340</v>
      </c>
      <c r="G1224" s="239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37" t="s">
        <v>47</v>
      </c>
      <c r="E1225" s="238" t="s">
        <v>14</v>
      </c>
      <c r="F1225" s="239">
        <v>74340</v>
      </c>
      <c r="G1225" s="239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37" t="s">
        <v>47</v>
      </c>
      <c r="E1226" s="238" t="s">
        <v>14</v>
      </c>
      <c r="F1226" s="239">
        <v>27540</v>
      </c>
      <c r="G1226" s="239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37" t="s">
        <v>47</v>
      </c>
      <c r="E1227" s="238" t="s">
        <v>14</v>
      </c>
      <c r="F1227" s="239">
        <v>21480</v>
      </c>
      <c r="G1227" s="239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37" t="s">
        <v>47</v>
      </c>
      <c r="E1228" s="238" t="s">
        <v>14</v>
      </c>
      <c r="F1228" s="239">
        <v>25560</v>
      </c>
      <c r="G1228" s="239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37" t="s">
        <v>47</v>
      </c>
      <c r="E1229" s="238" t="s">
        <v>14</v>
      </c>
      <c r="F1229" s="239">
        <v>457260</v>
      </c>
      <c r="G1229" s="239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37" t="s">
        <v>47</v>
      </c>
      <c r="E1230" s="238" t="s">
        <v>14</v>
      </c>
      <c r="F1230" s="239">
        <v>6360</v>
      </c>
      <c r="G1230" s="239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37" t="s">
        <v>47</v>
      </c>
      <c r="E1231" s="238" t="s">
        <v>14</v>
      </c>
      <c r="F1231" s="239">
        <v>368820</v>
      </c>
      <c r="G1231" s="239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37" t="s">
        <v>47</v>
      </c>
      <c r="E1232" s="238" t="s">
        <v>14</v>
      </c>
      <c r="F1232" s="239">
        <v>497400</v>
      </c>
      <c r="G1232" s="239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37" t="s">
        <v>47</v>
      </c>
      <c r="E1233" s="238" t="s">
        <v>14</v>
      </c>
      <c r="F1233" s="239">
        <v>107520</v>
      </c>
      <c r="G1233" s="239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37" t="s">
        <v>47</v>
      </c>
      <c r="E1234" s="238" t="s">
        <v>473</v>
      </c>
      <c r="F1234" s="239">
        <v>8622.4599999999991</v>
      </c>
      <c r="G1234" s="239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37" t="s">
        <v>48</v>
      </c>
      <c r="E1235" s="238"/>
      <c r="F1235" s="239">
        <v>0</v>
      </c>
      <c r="G1235" s="239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37" t="s">
        <v>48</v>
      </c>
      <c r="E1236" s="238"/>
      <c r="F1236" s="239">
        <v>0</v>
      </c>
      <c r="G1236" s="239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37" t="s">
        <v>47</v>
      </c>
      <c r="E1237" s="238" t="s">
        <v>14</v>
      </c>
      <c r="F1237" s="239">
        <v>940920</v>
      </c>
      <c r="G1237" s="239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37" t="s">
        <v>47</v>
      </c>
      <c r="E1238" s="238" t="s">
        <v>14</v>
      </c>
      <c r="F1238" s="239">
        <v>2080260</v>
      </c>
      <c r="G1238" s="239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37" t="s">
        <v>47</v>
      </c>
      <c r="E1239" s="238" t="s">
        <v>14</v>
      </c>
      <c r="F1239" s="239">
        <v>2080260</v>
      </c>
      <c r="G1239" s="239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37" t="s">
        <v>47</v>
      </c>
      <c r="E1240" s="238" t="s">
        <v>14</v>
      </c>
      <c r="F1240" s="239">
        <v>909420</v>
      </c>
      <c r="G1240" s="239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37"/>
      <c r="E1241" s="238"/>
      <c r="F1241" s="239">
        <v>0</v>
      </c>
      <c r="G1241" s="239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37" t="s">
        <v>48</v>
      </c>
      <c r="E1242" s="238"/>
      <c r="F1242" s="239">
        <v>0</v>
      </c>
      <c r="G1242" s="239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37" t="s">
        <v>47</v>
      </c>
      <c r="E1243" s="238" t="s">
        <v>297</v>
      </c>
      <c r="F1243" s="239">
        <v>285420</v>
      </c>
      <c r="G1243" s="239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37" t="s">
        <v>47</v>
      </c>
      <c r="E1244" s="238" t="s">
        <v>297</v>
      </c>
      <c r="F1244" s="239">
        <v>285420</v>
      </c>
      <c r="G1244" s="239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37" t="s">
        <v>47</v>
      </c>
      <c r="E1245" s="238" t="s">
        <v>297</v>
      </c>
      <c r="F1245" s="239">
        <v>222780</v>
      </c>
      <c r="G1245" s="239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37" t="s">
        <v>47</v>
      </c>
      <c r="E1246" s="238" t="s">
        <v>297</v>
      </c>
      <c r="F1246" s="239">
        <v>211020</v>
      </c>
      <c r="G1246" s="239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37" t="s">
        <v>47</v>
      </c>
      <c r="E1247" s="238" t="s">
        <v>297</v>
      </c>
      <c r="F1247" s="239">
        <v>180060</v>
      </c>
      <c r="G1247" s="239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37" t="s">
        <v>47</v>
      </c>
      <c r="E1248" s="238" t="s">
        <v>297</v>
      </c>
      <c r="F1248" s="239">
        <v>174540</v>
      </c>
      <c r="G1248" s="239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37" t="s">
        <v>47</v>
      </c>
      <c r="E1249" s="238" t="s">
        <v>297</v>
      </c>
      <c r="F1249" s="239">
        <v>174360</v>
      </c>
      <c r="G1249" s="239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37" t="s">
        <v>47</v>
      </c>
      <c r="E1250" s="238" t="s">
        <v>297</v>
      </c>
      <c r="F1250" s="239">
        <v>148200</v>
      </c>
      <c r="G1250" s="239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37" t="s">
        <v>47</v>
      </c>
      <c r="E1251" s="238" t="s">
        <v>297</v>
      </c>
      <c r="F1251" s="239">
        <v>165600</v>
      </c>
      <c r="G1251" s="239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37" t="s">
        <v>47</v>
      </c>
      <c r="E1252" s="238" t="s">
        <v>297</v>
      </c>
      <c r="F1252" s="239">
        <v>160860</v>
      </c>
      <c r="G1252" s="239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37" t="s">
        <v>47</v>
      </c>
      <c r="E1253" s="238" t="s">
        <v>297</v>
      </c>
      <c r="F1253" s="239">
        <v>133440</v>
      </c>
      <c r="G1253" s="239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37" t="s">
        <v>47</v>
      </c>
      <c r="E1254" s="238" t="s">
        <v>297</v>
      </c>
      <c r="F1254" s="239">
        <v>133440</v>
      </c>
      <c r="G1254" s="239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37" t="s">
        <v>47</v>
      </c>
      <c r="E1255" s="238" t="s">
        <v>297</v>
      </c>
      <c r="F1255" s="239">
        <v>118380</v>
      </c>
      <c r="G1255" s="239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37" t="s">
        <v>47</v>
      </c>
      <c r="E1256" s="238" t="s">
        <v>297</v>
      </c>
      <c r="F1256" s="239">
        <v>89520</v>
      </c>
      <c r="G1256" s="239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37" t="s">
        <v>47</v>
      </c>
      <c r="E1257" s="238" t="s">
        <v>297</v>
      </c>
      <c r="F1257" s="239">
        <v>234120</v>
      </c>
      <c r="G1257" s="239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37" t="s">
        <v>47</v>
      </c>
      <c r="E1258" s="238" t="s">
        <v>297</v>
      </c>
      <c r="F1258" s="239">
        <v>184560</v>
      </c>
      <c r="G1258" s="239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37" t="s">
        <v>47</v>
      </c>
      <c r="E1259" s="238" t="s">
        <v>297</v>
      </c>
      <c r="F1259" s="239">
        <v>156960</v>
      </c>
      <c r="G1259" s="239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37" t="s">
        <v>47</v>
      </c>
      <c r="E1260" s="238" t="s">
        <v>297</v>
      </c>
      <c r="F1260" s="239">
        <v>119220</v>
      </c>
      <c r="G1260" s="239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37" t="s">
        <v>47</v>
      </c>
      <c r="E1261" s="238" t="s">
        <v>297</v>
      </c>
      <c r="F1261" s="239">
        <v>163560</v>
      </c>
      <c r="G1261" s="239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37" t="s">
        <v>47</v>
      </c>
      <c r="E1262" s="238" t="s">
        <v>297</v>
      </c>
      <c r="F1262" s="239">
        <v>146040</v>
      </c>
      <c r="G1262" s="239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37" t="s">
        <v>47</v>
      </c>
      <c r="E1263" s="238" t="s">
        <v>297</v>
      </c>
      <c r="F1263" s="239">
        <v>107580</v>
      </c>
      <c r="G1263" s="239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37" t="s">
        <v>47</v>
      </c>
      <c r="E1264" s="238" t="s">
        <v>297</v>
      </c>
      <c r="F1264" s="239">
        <v>91140</v>
      </c>
      <c r="G1264" s="239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37" t="s">
        <v>47</v>
      </c>
      <c r="E1265" s="238" t="s">
        <v>297</v>
      </c>
      <c r="F1265" s="239">
        <v>81891.065868368882</v>
      </c>
      <c r="G1265" s="239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37" t="s">
        <v>47</v>
      </c>
      <c r="E1266" s="238" t="s">
        <v>297</v>
      </c>
      <c r="F1266" s="239">
        <v>75288.699780185358</v>
      </c>
      <c r="G1266" s="239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37" t="s">
        <v>47</v>
      </c>
      <c r="E1267" s="238" t="s">
        <v>297</v>
      </c>
      <c r="F1267" s="239">
        <v>69120</v>
      </c>
      <c r="G1267" s="239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37" t="s">
        <v>47</v>
      </c>
      <c r="E1268" s="238" t="s">
        <v>297</v>
      </c>
      <c r="F1268" s="239">
        <v>69000</v>
      </c>
      <c r="G1268" s="239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37" t="s">
        <v>47</v>
      </c>
      <c r="E1269" s="238" t="s">
        <v>297</v>
      </c>
      <c r="F1269" s="239">
        <v>61080</v>
      </c>
      <c r="G1269" s="239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37" t="s">
        <v>47</v>
      </c>
      <c r="E1270" s="238" t="s">
        <v>297</v>
      </c>
      <c r="F1270" s="239">
        <v>313962</v>
      </c>
      <c r="G1270" s="239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37" t="s">
        <v>47</v>
      </c>
      <c r="E1271" s="238" t="s">
        <v>297</v>
      </c>
      <c r="F1271" s="239">
        <v>313962</v>
      </c>
      <c r="G1271" s="239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37" t="s">
        <v>47</v>
      </c>
      <c r="E1272" s="238" t="s">
        <v>297</v>
      </c>
      <c r="F1272" s="239">
        <v>245058.00000000003</v>
      </c>
      <c r="G1272" s="239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37" t="s">
        <v>47</v>
      </c>
      <c r="E1273" s="238" t="s">
        <v>297</v>
      </c>
      <c r="F1273" s="239">
        <v>232122.00000000003</v>
      </c>
      <c r="G1273" s="239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37" t="s">
        <v>47</v>
      </c>
      <c r="E1274" s="238" t="s">
        <v>297</v>
      </c>
      <c r="F1274" s="239">
        <v>198066</v>
      </c>
      <c r="G1274" s="239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37" t="s">
        <v>47</v>
      </c>
      <c r="E1275" s="238" t="s">
        <v>297</v>
      </c>
      <c r="F1275" s="239">
        <v>191994</v>
      </c>
      <c r="G1275" s="239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37" t="s">
        <v>47</v>
      </c>
      <c r="E1276" s="238" t="s">
        <v>297</v>
      </c>
      <c r="F1276" s="239">
        <v>191796</v>
      </c>
      <c r="G1276" s="239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37" t="s">
        <v>47</v>
      </c>
      <c r="E1277" s="238" t="s">
        <v>297</v>
      </c>
      <c r="F1277" s="239">
        <v>163020</v>
      </c>
      <c r="G1277" s="239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37" t="s">
        <v>47</v>
      </c>
      <c r="E1278" s="238" t="s">
        <v>297</v>
      </c>
      <c r="F1278" s="239">
        <v>182160</v>
      </c>
      <c r="G1278" s="239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37" t="s">
        <v>47</v>
      </c>
      <c r="E1279" s="238" t="s">
        <v>297</v>
      </c>
      <c r="F1279" s="239">
        <v>176946</v>
      </c>
      <c r="G1279" s="239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37" t="s">
        <v>47</v>
      </c>
      <c r="E1280" s="238" t="s">
        <v>297</v>
      </c>
      <c r="F1280" s="239">
        <v>146784</v>
      </c>
      <c r="G1280" s="239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37" t="s">
        <v>47</v>
      </c>
      <c r="E1281" s="238" t="s">
        <v>297</v>
      </c>
      <c r="F1281" s="239">
        <v>146784</v>
      </c>
      <c r="G1281" s="239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37" t="s">
        <v>47</v>
      </c>
      <c r="E1282" s="238" t="s">
        <v>297</v>
      </c>
      <c r="F1282" s="239">
        <v>130218.00000000001</v>
      </c>
      <c r="G1282" s="239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37" t="s">
        <v>47</v>
      </c>
      <c r="E1283" s="238" t="s">
        <v>297</v>
      </c>
      <c r="F1283" s="239">
        <v>98472</v>
      </c>
      <c r="G1283" s="239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37" t="s">
        <v>47</v>
      </c>
      <c r="E1284" s="238" t="s">
        <v>297</v>
      </c>
      <c r="F1284" s="239">
        <v>257532.00000000003</v>
      </c>
      <c r="G1284" s="239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37" t="s">
        <v>47</v>
      </c>
      <c r="E1285" s="238" t="s">
        <v>297</v>
      </c>
      <c r="F1285" s="239">
        <v>203016</v>
      </c>
      <c r="G1285" s="239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37" t="s">
        <v>47</v>
      </c>
      <c r="E1286" s="238" t="s">
        <v>297</v>
      </c>
      <c r="F1286" s="239">
        <v>172656</v>
      </c>
      <c r="G1286" s="239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37" t="s">
        <v>47</v>
      </c>
      <c r="E1287" s="238" t="s">
        <v>297</v>
      </c>
      <c r="F1287" s="239">
        <v>131142</v>
      </c>
      <c r="G1287" s="239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37" t="s">
        <v>47</v>
      </c>
      <c r="E1288" s="238" t="s">
        <v>297</v>
      </c>
      <c r="F1288" s="239">
        <v>179916</v>
      </c>
      <c r="G1288" s="239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37" t="s">
        <v>47</v>
      </c>
      <c r="E1289" s="238" t="s">
        <v>297</v>
      </c>
      <c r="F1289" s="239">
        <v>160644</v>
      </c>
      <c r="G1289" s="239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37" t="s">
        <v>47</v>
      </c>
      <c r="E1290" s="238" t="s">
        <v>297</v>
      </c>
      <c r="F1290" s="239">
        <v>118338.00000000001</v>
      </c>
      <c r="G1290" s="239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37" t="s">
        <v>47</v>
      </c>
      <c r="E1291" s="238" t="s">
        <v>297</v>
      </c>
      <c r="F1291" s="239">
        <v>100254</v>
      </c>
      <c r="G1291" s="239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37" t="s">
        <v>47</v>
      </c>
      <c r="E1292" s="238" t="s">
        <v>297</v>
      </c>
      <c r="F1292" s="239">
        <v>90080.172455205786</v>
      </c>
      <c r="G1292" s="239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37" t="s">
        <v>47</v>
      </c>
      <c r="E1293" s="238" t="s">
        <v>297</v>
      </c>
      <c r="F1293" s="239">
        <v>82817.569758203899</v>
      </c>
      <c r="G1293" s="239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37" t="s">
        <v>47</v>
      </c>
      <c r="E1294" s="238" t="s">
        <v>297</v>
      </c>
      <c r="F1294" s="239">
        <v>76032</v>
      </c>
      <c r="G1294" s="239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37" t="s">
        <v>47</v>
      </c>
      <c r="E1295" s="238" t="s">
        <v>297</v>
      </c>
      <c r="F1295" s="239">
        <v>75900</v>
      </c>
      <c r="G1295" s="239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37" t="s">
        <v>47</v>
      </c>
      <c r="E1296" s="238" t="s">
        <v>297</v>
      </c>
      <c r="F1296" s="239">
        <v>67188</v>
      </c>
      <c r="G1296" s="239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37" t="s">
        <v>47</v>
      </c>
      <c r="E1297" s="238" t="s">
        <v>297</v>
      </c>
      <c r="F1297" s="239">
        <v>397284.97886456642</v>
      </c>
      <c r="G1297" s="239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37" t="s">
        <v>48</v>
      </c>
      <c r="E1298" s="238"/>
      <c r="F1298" s="239">
        <v>0</v>
      </c>
      <c r="G1298" s="239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37" t="s">
        <v>48</v>
      </c>
      <c r="E1299" s="238"/>
      <c r="F1299" s="239">
        <v>0</v>
      </c>
      <c r="G1299" s="239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37" t="s">
        <v>47</v>
      </c>
      <c r="E1300" s="238" t="s">
        <v>297</v>
      </c>
      <c r="F1300" s="239">
        <v>171300</v>
      </c>
      <c r="G1300" s="239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37" t="s">
        <v>47</v>
      </c>
      <c r="E1301" s="238" t="s">
        <v>297</v>
      </c>
      <c r="F1301" s="239">
        <v>144000</v>
      </c>
      <c r="G1301" s="239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37" t="s">
        <v>47</v>
      </c>
      <c r="E1302" s="238" t="s">
        <v>297</v>
      </c>
      <c r="F1302" s="239">
        <v>132480</v>
      </c>
      <c r="G1302" s="239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37" t="s">
        <v>47</v>
      </c>
      <c r="E1303" s="238" t="s">
        <v>297</v>
      </c>
      <c r="F1303" s="239">
        <v>98580</v>
      </c>
      <c r="G1303" s="239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37" t="s">
        <v>47</v>
      </c>
      <c r="E1304" s="238" t="s">
        <v>297</v>
      </c>
      <c r="F1304" s="239">
        <v>67020</v>
      </c>
      <c r="G1304" s="239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37" t="s">
        <v>47</v>
      </c>
      <c r="E1305" s="238" t="s">
        <v>297</v>
      </c>
      <c r="F1305" s="239">
        <v>134100</v>
      </c>
      <c r="G1305" s="239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37" t="s">
        <v>47</v>
      </c>
      <c r="E1306" s="238" t="s">
        <v>297</v>
      </c>
      <c r="F1306" s="239">
        <v>107400</v>
      </c>
      <c r="G1306" s="239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37" t="s">
        <v>48</v>
      </c>
      <c r="E1307" s="238"/>
      <c r="F1307" s="239">
        <v>0</v>
      </c>
      <c r="G1307" s="239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37" t="s">
        <v>48</v>
      </c>
      <c r="E1308" s="238"/>
      <c r="F1308" s="239">
        <v>0</v>
      </c>
      <c r="G1308" s="239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37" t="s">
        <v>47</v>
      </c>
      <c r="E1309" s="238" t="s">
        <v>1102</v>
      </c>
      <c r="F1309" s="239">
        <v>5708400</v>
      </c>
      <c r="G1309" s="239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37" t="s">
        <v>47</v>
      </c>
      <c r="E1310" s="238" t="s">
        <v>1102</v>
      </c>
      <c r="F1310" s="239">
        <v>5708400</v>
      </c>
      <c r="G1310" s="239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37" t="s">
        <v>47</v>
      </c>
      <c r="E1311" s="238" t="s">
        <v>1102</v>
      </c>
      <c r="F1311" s="239">
        <v>4455600</v>
      </c>
      <c r="G1311" s="239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37" t="s">
        <v>47</v>
      </c>
      <c r="E1312" s="238" t="s">
        <v>1102</v>
      </c>
      <c r="F1312" s="239">
        <v>4220400</v>
      </c>
      <c r="G1312" s="239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37" t="s">
        <v>47</v>
      </c>
      <c r="E1313" s="238" t="s">
        <v>1102</v>
      </c>
      <c r="F1313" s="239">
        <v>3601200</v>
      </c>
      <c r="G1313" s="239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37" t="s">
        <v>47</v>
      </c>
      <c r="E1314" s="238" t="s">
        <v>1102</v>
      </c>
      <c r="F1314" s="239">
        <v>3490800</v>
      </c>
      <c r="G1314" s="239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37" t="s">
        <v>47</v>
      </c>
      <c r="E1315" s="238" t="s">
        <v>1102</v>
      </c>
      <c r="F1315" s="239">
        <v>3487200</v>
      </c>
      <c r="G1315" s="239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37" t="s">
        <v>47</v>
      </c>
      <c r="E1316" s="238" t="s">
        <v>1102</v>
      </c>
      <c r="F1316" s="239">
        <v>2964000</v>
      </c>
      <c r="G1316" s="239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37" t="s">
        <v>47</v>
      </c>
      <c r="E1317" s="238" t="s">
        <v>1102</v>
      </c>
      <c r="F1317" s="239">
        <v>3312000</v>
      </c>
      <c r="G1317" s="239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37" t="s">
        <v>47</v>
      </c>
      <c r="E1318" s="238" t="s">
        <v>1102</v>
      </c>
      <c r="F1318" s="239">
        <v>3217200</v>
      </c>
      <c r="G1318" s="239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37" t="s">
        <v>47</v>
      </c>
      <c r="E1319" s="238" t="s">
        <v>1102</v>
      </c>
      <c r="F1319" s="239">
        <v>2668800</v>
      </c>
      <c r="G1319" s="239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37" t="s">
        <v>47</v>
      </c>
      <c r="E1320" s="238" t="s">
        <v>1102</v>
      </c>
      <c r="F1320" s="239">
        <v>2668800</v>
      </c>
      <c r="G1320" s="239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37" t="s">
        <v>47</v>
      </c>
      <c r="E1321" s="238" t="s">
        <v>1102</v>
      </c>
      <c r="F1321" s="239">
        <v>2367600</v>
      </c>
      <c r="G1321" s="239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37" t="s">
        <v>47</v>
      </c>
      <c r="E1322" s="238" t="s">
        <v>1102</v>
      </c>
      <c r="F1322" s="239">
        <v>1790400</v>
      </c>
      <c r="G1322" s="239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37" t="s">
        <v>47</v>
      </c>
      <c r="E1323" s="238" t="s">
        <v>1102</v>
      </c>
      <c r="F1323" s="239">
        <v>4682400</v>
      </c>
      <c r="G1323" s="239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37" t="s">
        <v>47</v>
      </c>
      <c r="E1324" s="238" t="s">
        <v>1102</v>
      </c>
      <c r="F1324" s="239">
        <v>3691200</v>
      </c>
      <c r="G1324" s="239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37" t="s">
        <v>47</v>
      </c>
      <c r="E1325" s="238" t="s">
        <v>1102</v>
      </c>
      <c r="F1325" s="239">
        <v>3139200</v>
      </c>
      <c r="G1325" s="239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37" t="s">
        <v>47</v>
      </c>
      <c r="E1326" s="238" t="s">
        <v>1102</v>
      </c>
      <c r="F1326" s="239">
        <v>2384400</v>
      </c>
      <c r="G1326" s="239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37" t="s">
        <v>47</v>
      </c>
      <c r="E1327" s="238" t="s">
        <v>1102</v>
      </c>
      <c r="F1327" s="239">
        <v>3271200</v>
      </c>
      <c r="G1327" s="239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37" t="s">
        <v>47</v>
      </c>
      <c r="E1328" s="238" t="s">
        <v>1102</v>
      </c>
      <c r="F1328" s="239">
        <v>2920800</v>
      </c>
      <c r="G1328" s="239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37" t="s">
        <v>47</v>
      </c>
      <c r="E1329" s="238" t="s">
        <v>1102</v>
      </c>
      <c r="F1329" s="239">
        <v>2151600</v>
      </c>
      <c r="G1329" s="239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37" t="s">
        <v>47</v>
      </c>
      <c r="E1330" s="238" t="s">
        <v>1102</v>
      </c>
      <c r="F1330" s="239">
        <v>1822800</v>
      </c>
      <c r="G1330" s="239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37" t="s">
        <v>47</v>
      </c>
      <c r="E1331" s="238" t="s">
        <v>1102</v>
      </c>
      <c r="F1331" s="239">
        <v>1637821.3173673779</v>
      </c>
      <c r="G1331" s="239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37" t="s">
        <v>47</v>
      </c>
      <c r="E1332" s="238" t="s">
        <v>1102</v>
      </c>
      <c r="F1332" s="239">
        <v>1505773.9956037072</v>
      </c>
      <c r="G1332" s="239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37" t="s">
        <v>47</v>
      </c>
      <c r="E1333" s="238" t="s">
        <v>1102</v>
      </c>
      <c r="F1333" s="239">
        <v>1382400</v>
      </c>
      <c r="G1333" s="239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37" t="s">
        <v>47</v>
      </c>
      <c r="E1334" s="238" t="s">
        <v>1102</v>
      </c>
      <c r="F1334" s="239">
        <v>1380000</v>
      </c>
      <c r="G1334" s="239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37" t="s">
        <v>47</v>
      </c>
      <c r="E1335" s="238" t="s">
        <v>1102</v>
      </c>
      <c r="F1335" s="239">
        <v>1221600</v>
      </c>
      <c r="G1335" s="239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37" t="s">
        <v>47</v>
      </c>
      <c r="E1336" s="238" t="s">
        <v>1102</v>
      </c>
      <c r="F1336" s="239">
        <v>6279240.0000000009</v>
      </c>
      <c r="G1336" s="239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37" t="s">
        <v>47</v>
      </c>
      <c r="E1337" s="238" t="s">
        <v>1102</v>
      </c>
      <c r="F1337" s="239">
        <v>6279240.0000000009</v>
      </c>
      <c r="G1337" s="239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37" t="s">
        <v>47</v>
      </c>
      <c r="E1338" s="238" t="s">
        <v>1102</v>
      </c>
      <c r="F1338" s="239">
        <v>4901160</v>
      </c>
      <c r="G1338" s="239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37" t="s">
        <v>47</v>
      </c>
      <c r="E1339" s="238" t="s">
        <v>1102</v>
      </c>
      <c r="F1339" s="239">
        <v>4642440</v>
      </c>
      <c r="G1339" s="239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37" t="s">
        <v>47</v>
      </c>
      <c r="E1340" s="238" t="s">
        <v>1102</v>
      </c>
      <c r="F1340" s="239">
        <v>3961320</v>
      </c>
      <c r="G1340" s="239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37" t="s">
        <v>47</v>
      </c>
      <c r="E1341" s="238" t="s">
        <v>1102</v>
      </c>
      <c r="F1341" s="239">
        <v>3839880</v>
      </c>
      <c r="G1341" s="239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37" t="s">
        <v>47</v>
      </c>
      <c r="E1342" s="238" t="s">
        <v>1102</v>
      </c>
      <c r="F1342" s="239">
        <v>3835920</v>
      </c>
      <c r="G1342" s="239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37" t="s">
        <v>47</v>
      </c>
      <c r="E1343" s="238" t="s">
        <v>1102</v>
      </c>
      <c r="F1343" s="239">
        <v>3260400</v>
      </c>
      <c r="G1343" s="239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37" t="s">
        <v>47</v>
      </c>
      <c r="E1344" s="238" t="s">
        <v>1102</v>
      </c>
      <c r="F1344" s="239">
        <v>3643200</v>
      </c>
      <c r="G1344" s="239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37" t="s">
        <v>47</v>
      </c>
      <c r="E1345" s="238" t="s">
        <v>1102</v>
      </c>
      <c r="F1345" s="239">
        <v>3538920</v>
      </c>
      <c r="G1345" s="239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37" t="s">
        <v>47</v>
      </c>
      <c r="E1346" s="238" t="s">
        <v>1102</v>
      </c>
      <c r="F1346" s="239">
        <v>2935680.0000000005</v>
      </c>
      <c r="G1346" s="239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37" t="s">
        <v>47</v>
      </c>
      <c r="E1347" s="238" t="s">
        <v>1102</v>
      </c>
      <c r="F1347" s="239">
        <v>2935680.0000000005</v>
      </c>
      <c r="G1347" s="239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37" t="s">
        <v>47</v>
      </c>
      <c r="E1348" s="238" t="s">
        <v>1102</v>
      </c>
      <c r="F1348" s="239">
        <v>2604360.0000000005</v>
      </c>
      <c r="G1348" s="239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37" t="s">
        <v>47</v>
      </c>
      <c r="E1349" s="238" t="s">
        <v>1102</v>
      </c>
      <c r="F1349" s="239">
        <v>1969440</v>
      </c>
      <c r="G1349" s="239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37" t="s">
        <v>47</v>
      </c>
      <c r="E1350" s="238" t="s">
        <v>1102</v>
      </c>
      <c r="F1350" s="239">
        <v>5150640.0000000009</v>
      </c>
      <c r="G1350" s="239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37" t="s">
        <v>47</v>
      </c>
      <c r="E1351" s="238" t="s">
        <v>1102</v>
      </c>
      <c r="F1351" s="239">
        <v>4060320</v>
      </c>
      <c r="G1351" s="239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37" t="s">
        <v>47</v>
      </c>
      <c r="E1352" s="238" t="s">
        <v>1102</v>
      </c>
      <c r="F1352" s="239">
        <v>3453120</v>
      </c>
      <c r="G1352" s="239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37" t="s">
        <v>47</v>
      </c>
      <c r="E1353" s="238" t="s">
        <v>1102</v>
      </c>
      <c r="F1353" s="239">
        <v>2622840.0000000005</v>
      </c>
      <c r="G1353" s="239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37" t="s">
        <v>47</v>
      </c>
      <c r="E1354" s="238" t="s">
        <v>1102</v>
      </c>
      <c r="F1354" s="239">
        <v>3598320</v>
      </c>
      <c r="G1354" s="239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37" t="s">
        <v>47</v>
      </c>
      <c r="E1355" s="238" t="s">
        <v>1102</v>
      </c>
      <c r="F1355" s="239">
        <v>3212880</v>
      </c>
      <c r="G1355" s="239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37" t="s">
        <v>47</v>
      </c>
      <c r="E1356" s="238" t="s">
        <v>1102</v>
      </c>
      <c r="F1356" s="239">
        <v>2366760</v>
      </c>
      <c r="G1356" s="239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37" t="s">
        <v>47</v>
      </c>
      <c r="E1357" s="238" t="s">
        <v>1102</v>
      </c>
      <c r="F1357" s="239">
        <v>2005080</v>
      </c>
      <c r="G1357" s="239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37" t="s">
        <v>47</v>
      </c>
      <c r="E1358" s="238" t="s">
        <v>1102</v>
      </c>
      <c r="F1358" s="239">
        <v>1801603.4491041158</v>
      </c>
      <c r="G1358" s="239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37" t="s">
        <v>47</v>
      </c>
      <c r="E1359" s="238" t="s">
        <v>1102</v>
      </c>
      <c r="F1359" s="239">
        <v>1656351.3951640779</v>
      </c>
      <c r="G1359" s="239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37" t="s">
        <v>47</v>
      </c>
      <c r="E1360" s="238" t="s">
        <v>1102</v>
      </c>
      <c r="F1360" s="239">
        <v>1520640.0000000002</v>
      </c>
      <c r="G1360" s="239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37" t="s">
        <v>47</v>
      </c>
      <c r="E1361" s="238" t="s">
        <v>1102</v>
      </c>
      <c r="F1361" s="239">
        <v>1518000.0000000002</v>
      </c>
      <c r="G1361" s="239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37" t="s">
        <v>47</v>
      </c>
      <c r="E1362" s="238" t="s">
        <v>1102</v>
      </c>
      <c r="F1362" s="239">
        <v>1343760.0000000002</v>
      </c>
      <c r="G1362" s="239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37" t="s">
        <v>47</v>
      </c>
      <c r="E1363" s="238" t="s">
        <v>1102</v>
      </c>
      <c r="F1363" s="239">
        <v>7945699.5772913285</v>
      </c>
      <c r="G1363" s="239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37" t="s">
        <v>48</v>
      </c>
      <c r="E1364" s="238"/>
      <c r="F1364" s="239">
        <v>0</v>
      </c>
      <c r="G1364" s="239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37" t="s">
        <v>48</v>
      </c>
      <c r="E1365" s="238"/>
      <c r="F1365" s="239">
        <v>0</v>
      </c>
      <c r="G1365" s="239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37" t="s">
        <v>47</v>
      </c>
      <c r="E1366" s="238" t="s">
        <v>1102</v>
      </c>
      <c r="F1366" s="239">
        <v>3426000</v>
      </c>
      <c r="G1366" s="239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37" t="s">
        <v>47</v>
      </c>
      <c r="E1367" s="238" t="s">
        <v>1102</v>
      </c>
      <c r="F1367" s="239">
        <v>2880000</v>
      </c>
      <c r="G1367" s="239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37" t="s">
        <v>47</v>
      </c>
      <c r="E1368" s="238" t="s">
        <v>1102</v>
      </c>
      <c r="F1368" s="239">
        <v>2649600</v>
      </c>
      <c r="G1368" s="239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37" t="s">
        <v>47</v>
      </c>
      <c r="E1369" s="238" t="s">
        <v>1102</v>
      </c>
      <c r="F1369" s="239">
        <v>1971600</v>
      </c>
      <c r="G1369" s="239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37" t="s">
        <v>47</v>
      </c>
      <c r="E1370" s="238" t="s">
        <v>1102</v>
      </c>
      <c r="F1370" s="239">
        <v>1340400</v>
      </c>
      <c r="G1370" s="239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37" t="s">
        <v>47</v>
      </c>
      <c r="E1371" s="238" t="s">
        <v>1102</v>
      </c>
      <c r="F1371" s="239">
        <v>2682000</v>
      </c>
      <c r="G1371" s="239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37" t="s">
        <v>47</v>
      </c>
      <c r="E1372" s="238" t="s">
        <v>1102</v>
      </c>
      <c r="F1372" s="239">
        <v>2148000</v>
      </c>
      <c r="G1372" s="239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37" t="s">
        <v>48</v>
      </c>
      <c r="E1373" s="238"/>
      <c r="F1373" s="239">
        <v>0</v>
      </c>
      <c r="G1373" s="239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37" t="s">
        <v>48</v>
      </c>
      <c r="E1374" s="238"/>
      <c r="F1374" s="239">
        <v>0</v>
      </c>
      <c r="G1374" s="239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37" t="s">
        <v>47</v>
      </c>
      <c r="E1375" s="238" t="s">
        <v>14</v>
      </c>
      <c r="F1375" s="239">
        <v>213420</v>
      </c>
      <c r="G1375" s="239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37" t="s">
        <v>47</v>
      </c>
      <c r="E1376" s="238" t="s">
        <v>14</v>
      </c>
      <c r="F1376" s="239">
        <v>207840</v>
      </c>
      <c r="G1376" s="239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37" t="s">
        <v>47</v>
      </c>
      <c r="E1377" s="238" t="s">
        <v>14</v>
      </c>
      <c r="F1377" s="239">
        <v>342990</v>
      </c>
      <c r="G1377" s="239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37" t="s">
        <v>47</v>
      </c>
      <c r="E1378" s="238" t="s">
        <v>14</v>
      </c>
      <c r="F1378" s="239">
        <v>709680</v>
      </c>
      <c r="G1378" s="239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37" t="s">
        <v>47</v>
      </c>
      <c r="E1379" s="238" t="s">
        <v>14</v>
      </c>
      <c r="F1379" s="239">
        <v>1771980</v>
      </c>
      <c r="G1379" s="239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37" t="s">
        <v>47</v>
      </c>
      <c r="E1380" s="238" t="s">
        <v>14</v>
      </c>
      <c r="F1380" s="239">
        <v>976440</v>
      </c>
      <c r="G1380" s="239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37" t="s">
        <v>47</v>
      </c>
      <c r="E1381" s="238" t="s">
        <v>14</v>
      </c>
      <c r="F1381" s="239">
        <v>2211900</v>
      </c>
      <c r="G1381" s="239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37" t="s">
        <v>47</v>
      </c>
      <c r="E1382" s="238" t="s">
        <v>14</v>
      </c>
      <c r="F1382" s="239">
        <v>2270640</v>
      </c>
      <c r="G1382" s="239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37" t="s">
        <v>47</v>
      </c>
      <c r="E1383" s="238" t="s">
        <v>14</v>
      </c>
      <c r="F1383" s="239">
        <v>2476740</v>
      </c>
      <c r="G1383" s="239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37" t="s">
        <v>48</v>
      </c>
      <c r="E1384" s="238"/>
      <c r="F1384" s="239">
        <v>0</v>
      </c>
      <c r="G1384" s="239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37" t="s">
        <v>48</v>
      </c>
      <c r="E1385" s="238"/>
      <c r="F1385" s="239">
        <v>0</v>
      </c>
      <c r="G1385" s="239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37" t="s">
        <v>47</v>
      </c>
      <c r="E1386" s="238" t="s">
        <v>100</v>
      </c>
      <c r="F1386" s="239">
        <v>220260.49029487889</v>
      </c>
      <c r="G1386" s="239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37" t="s">
        <v>47</v>
      </c>
      <c r="E1387" s="238" t="s">
        <v>100</v>
      </c>
      <c r="F1387" s="239">
        <v>220260.49029487889</v>
      </c>
      <c r="G1387" s="239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37" t="s">
        <v>47</v>
      </c>
      <c r="E1388" s="238" t="s">
        <v>100</v>
      </c>
      <c r="F1388" s="239">
        <v>250977.08928157968</v>
      </c>
      <c r="G1388" s="239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37" t="s">
        <v>47</v>
      </c>
      <c r="E1389" s="238" t="s">
        <v>100</v>
      </c>
      <c r="F1389" s="239">
        <v>289200</v>
      </c>
      <c r="G1389" s="239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37" t="s">
        <v>47</v>
      </c>
      <c r="E1390" s="238" t="s">
        <v>100</v>
      </c>
      <c r="F1390" s="239">
        <v>277947.76156258525</v>
      </c>
      <c r="G1390" s="239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37" t="s">
        <v>47</v>
      </c>
      <c r="E1391" s="238" t="s">
        <v>100</v>
      </c>
      <c r="F1391" s="239">
        <v>309000</v>
      </c>
      <c r="G1391" s="239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37" t="s">
        <v>47</v>
      </c>
      <c r="E1392" s="238" t="s">
        <v>100</v>
      </c>
      <c r="F1392" s="239">
        <v>277947.76156258525</v>
      </c>
      <c r="G1392" s="239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37" t="s">
        <v>47</v>
      </c>
      <c r="E1393" s="238" t="s">
        <v>100</v>
      </c>
      <c r="F1393" s="239">
        <v>345600</v>
      </c>
      <c r="G1393" s="239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37" t="s">
        <v>47</v>
      </c>
      <c r="E1394" s="238" t="s">
        <v>100</v>
      </c>
      <c r="F1394" s="239">
        <v>438273.42456634069</v>
      </c>
      <c r="G1394" s="239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37" t="s">
        <v>47</v>
      </c>
      <c r="E1395" s="238" t="s">
        <v>100</v>
      </c>
      <c r="F1395" s="239">
        <v>384600</v>
      </c>
      <c r="G1395" s="239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37" t="s">
        <v>47</v>
      </c>
      <c r="E1396" s="238" t="s">
        <v>100</v>
      </c>
      <c r="F1396" s="239">
        <v>466742.46752962429</v>
      </c>
      <c r="G1396" s="239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37" t="s">
        <v>47</v>
      </c>
      <c r="E1397" s="238" t="s">
        <v>100</v>
      </c>
      <c r="F1397" s="239">
        <v>466742.46752962429</v>
      </c>
      <c r="G1397" s="239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37" t="s">
        <v>47</v>
      </c>
      <c r="E1398" s="238" t="s">
        <v>100</v>
      </c>
      <c r="F1398" s="239">
        <v>513941.14402138407</v>
      </c>
      <c r="G1398" s="239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37" t="s">
        <v>47</v>
      </c>
      <c r="E1399" s="238" t="s">
        <v>100</v>
      </c>
      <c r="F1399" s="239">
        <v>502200</v>
      </c>
      <c r="G1399" s="239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37" t="s">
        <v>47</v>
      </c>
      <c r="E1400" s="238" t="s">
        <v>100</v>
      </c>
      <c r="F1400" s="239">
        <v>580618.63938275899</v>
      </c>
      <c r="G1400" s="239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37" t="s">
        <v>47</v>
      </c>
      <c r="E1401" s="238" t="s">
        <v>100</v>
      </c>
      <c r="F1401" s="239">
        <v>522000</v>
      </c>
      <c r="G1401" s="239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37" t="s">
        <v>47</v>
      </c>
      <c r="E1402" s="238" t="s">
        <v>100</v>
      </c>
      <c r="F1402" s="239">
        <v>768051.19018409075</v>
      </c>
      <c r="G1402" s="239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37" t="s">
        <v>47</v>
      </c>
      <c r="E1403" s="238" t="s">
        <v>100</v>
      </c>
      <c r="F1403" s="239">
        <v>768051.19018409075</v>
      </c>
      <c r="G1403" s="239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37" t="s">
        <v>47</v>
      </c>
      <c r="E1404" s="238" t="s">
        <v>100</v>
      </c>
      <c r="F1404" s="239">
        <v>755996.11696758063</v>
      </c>
      <c r="G1404" s="239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37" t="s">
        <v>47</v>
      </c>
      <c r="E1405" s="238" t="s">
        <v>100</v>
      </c>
      <c r="F1405" s="239">
        <v>589800</v>
      </c>
      <c r="G1405" s="239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37" t="s">
        <v>47</v>
      </c>
      <c r="E1406" s="238" t="s">
        <v>100</v>
      </c>
      <c r="F1406" s="239">
        <v>832055.45603276498</v>
      </c>
      <c r="G1406" s="239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37" t="s">
        <v>47</v>
      </c>
      <c r="E1407" s="238" t="s">
        <v>100</v>
      </c>
      <c r="F1407" s="239">
        <v>636000</v>
      </c>
      <c r="G1407" s="239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37" t="s">
        <v>47</v>
      </c>
      <c r="E1408" s="238" t="s">
        <v>100</v>
      </c>
      <c r="F1408" s="239">
        <v>842833.50878142437</v>
      </c>
      <c r="G1408" s="239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37" t="s">
        <v>47</v>
      </c>
      <c r="E1409" s="238" t="s">
        <v>100</v>
      </c>
      <c r="F1409" s="239">
        <v>762000</v>
      </c>
      <c r="G1409" s="239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37" t="s">
        <v>47</v>
      </c>
      <c r="E1410" s="238" t="s">
        <v>100</v>
      </c>
      <c r="F1410" s="239">
        <v>902019.15073140874</v>
      </c>
      <c r="G1410" s="239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37" t="s">
        <v>47</v>
      </c>
      <c r="E1411" s="238" t="s">
        <v>100</v>
      </c>
      <c r="F1411" s="239">
        <v>902019.15073140874</v>
      </c>
      <c r="G1411" s="239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37" t="s">
        <v>48</v>
      </c>
      <c r="E1412" s="238"/>
      <c r="F1412" s="239">
        <v>0</v>
      </c>
      <c r="G1412" s="239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37" t="s">
        <v>48</v>
      </c>
      <c r="E1413" s="238"/>
      <c r="F1413" s="239">
        <v>0</v>
      </c>
      <c r="G1413" s="239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37" t="s">
        <v>47</v>
      </c>
      <c r="E1414" s="238" t="s">
        <v>14</v>
      </c>
      <c r="F1414" s="239">
        <v>96180</v>
      </c>
      <c r="G1414" s="239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37" t="s">
        <v>47</v>
      </c>
      <c r="E1415" s="238" t="s">
        <v>14</v>
      </c>
      <c r="F1415" s="239">
        <v>257820</v>
      </c>
      <c r="G1415" s="239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37" t="s">
        <v>47</v>
      </c>
      <c r="E1416" s="238" t="s">
        <v>14</v>
      </c>
      <c r="F1416" s="239">
        <v>299160</v>
      </c>
      <c r="G1416" s="239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37" t="s">
        <v>47</v>
      </c>
      <c r="E1417" s="238" t="s">
        <v>14</v>
      </c>
      <c r="F1417" s="239">
        <v>246960</v>
      </c>
      <c r="G1417" s="239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37" t="s">
        <v>47</v>
      </c>
      <c r="E1418" s="238" t="s">
        <v>14</v>
      </c>
      <c r="F1418" s="239">
        <v>286461</v>
      </c>
      <c r="G1418" s="239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37" t="s">
        <v>47</v>
      </c>
      <c r="E1419" s="238" t="s">
        <v>14</v>
      </c>
      <c r="F1419" s="239">
        <v>259308</v>
      </c>
      <c r="G1419" s="239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37" t="s">
        <v>47</v>
      </c>
      <c r="E1420" s="238" t="s">
        <v>14</v>
      </c>
      <c r="F1420" s="239">
        <v>300784.05</v>
      </c>
      <c r="G1420" s="239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37" t="s">
        <v>47</v>
      </c>
      <c r="E1421" s="238" t="s">
        <v>14</v>
      </c>
      <c r="F1421" s="239">
        <v>300600</v>
      </c>
      <c r="G1421" s="239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37" t="s">
        <v>47</v>
      </c>
      <c r="E1422" s="238" t="s">
        <v>14</v>
      </c>
      <c r="F1422" s="239">
        <v>358140</v>
      </c>
      <c r="G1422" s="239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37" t="s">
        <v>47</v>
      </c>
      <c r="E1423" s="238" t="s">
        <v>14</v>
      </c>
      <c r="F1423" s="239">
        <v>341777.99941898551</v>
      </c>
      <c r="G1423" s="239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37" t="s">
        <v>47</v>
      </c>
      <c r="E1424" s="238" t="s">
        <v>14</v>
      </c>
      <c r="F1424" s="239">
        <v>395879.58401850733</v>
      </c>
      <c r="G1424" s="239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37" t="s">
        <v>47</v>
      </c>
      <c r="E1425" s="238" t="s">
        <v>14</v>
      </c>
      <c r="F1425" s="239">
        <v>6240</v>
      </c>
      <c r="G1425" s="239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37" t="s">
        <v>47</v>
      </c>
      <c r="E1426" s="238" t="s">
        <v>14</v>
      </c>
      <c r="F1426" s="239">
        <v>5760</v>
      </c>
      <c r="G1426" s="239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37" t="s">
        <v>47</v>
      </c>
      <c r="E1427" s="238" t="s">
        <v>297</v>
      </c>
      <c r="F1427" s="239">
        <v>337284.9788645666</v>
      </c>
      <c r="G1427" s="239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37" t="s">
        <v>47</v>
      </c>
      <c r="E1428" s="238" t="s">
        <v>297</v>
      </c>
      <c r="F1428" s="239">
        <v>269827.98309165332</v>
      </c>
      <c r="G1428" s="239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37" t="s">
        <v>47</v>
      </c>
      <c r="E1429" s="238" t="s">
        <v>473</v>
      </c>
      <c r="F1429" s="239">
        <v>420</v>
      </c>
      <c r="G1429" s="239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37" t="s">
        <v>47</v>
      </c>
      <c r="E1430" s="238" t="s">
        <v>473</v>
      </c>
      <c r="F1430" s="239">
        <v>720</v>
      </c>
      <c r="G1430" s="239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37" t="s">
        <v>47</v>
      </c>
      <c r="E1431" s="238" t="s">
        <v>473</v>
      </c>
      <c r="F1431" s="239">
        <v>15300</v>
      </c>
      <c r="G1431" s="239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37" t="s">
        <v>47</v>
      </c>
      <c r="E1432" s="238" t="s">
        <v>473</v>
      </c>
      <c r="F1432" s="239">
        <v>9120</v>
      </c>
      <c r="G1432" s="239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37" t="s">
        <v>47</v>
      </c>
      <c r="E1433" s="238" t="s">
        <v>473</v>
      </c>
      <c r="F1433" s="433">
        <v>2740</v>
      </c>
      <c r="G1433" s="433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37" t="s">
        <v>48</v>
      </c>
      <c r="E1434" s="238"/>
      <c r="F1434" s="239">
        <v>0</v>
      </c>
      <c r="G1434" s="239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37" t="s">
        <v>48</v>
      </c>
      <c r="E1435" s="238"/>
      <c r="F1435" s="239">
        <v>0</v>
      </c>
      <c r="G1435" s="239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37" t="s">
        <v>47</v>
      </c>
      <c r="E1436" s="238" t="s">
        <v>14</v>
      </c>
      <c r="F1436" s="239">
        <v>15000</v>
      </c>
      <c r="G1436" s="239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37" t="s">
        <v>47</v>
      </c>
      <c r="E1437" s="238" t="s">
        <v>14</v>
      </c>
      <c r="F1437" s="239">
        <v>36180</v>
      </c>
      <c r="G1437" s="239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37" t="s">
        <v>47</v>
      </c>
      <c r="E1438" s="238" t="s">
        <v>14</v>
      </c>
      <c r="F1438" s="239">
        <v>32640</v>
      </c>
      <c r="G1438" s="239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37" t="s">
        <v>47</v>
      </c>
      <c r="E1439" s="238" t="s">
        <v>14</v>
      </c>
      <c r="F1439" s="239">
        <v>63840</v>
      </c>
      <c r="G1439" s="239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37" t="s">
        <v>47</v>
      </c>
      <c r="E1440" s="238" t="s">
        <v>14</v>
      </c>
      <c r="F1440" s="239">
        <v>450000</v>
      </c>
      <c r="G1440" s="239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37" t="s">
        <v>47</v>
      </c>
      <c r="E1441" s="238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37" t="s">
        <v>48</v>
      </c>
      <c r="E1442" s="238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37" t="s">
        <v>48</v>
      </c>
      <c r="E1443" s="238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37" t="s">
        <v>47</v>
      </c>
      <c r="E1444" s="238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37" t="s">
        <v>47</v>
      </c>
      <c r="E1445" s="238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37" t="s">
        <v>47</v>
      </c>
      <c r="E1446" s="238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37" t="s">
        <v>47</v>
      </c>
      <c r="E1447" s="238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37" t="s">
        <v>47</v>
      </c>
      <c r="E1448" s="238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37" t="s">
        <v>47</v>
      </c>
      <c r="E1449" s="238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37" t="s">
        <v>47</v>
      </c>
      <c r="E1450" s="238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37" t="s">
        <v>47</v>
      </c>
      <c r="E1451" s="238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37" t="s">
        <v>47</v>
      </c>
      <c r="E1452" s="238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37" t="s">
        <v>47</v>
      </c>
      <c r="E1453" s="238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37" t="s">
        <v>47</v>
      </c>
      <c r="E1454" s="238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37" t="s">
        <v>45</v>
      </c>
      <c r="E1455" s="238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37" t="s">
        <v>47</v>
      </c>
      <c r="E1456" s="238" t="s">
        <v>100</v>
      </c>
      <c r="F1456" s="244">
        <v>750000</v>
      </c>
      <c r="G1456" s="244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37" t="s">
        <v>48</v>
      </c>
      <c r="E1457" s="238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37"/>
      <c r="E1458" s="238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37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37" t="s">
        <v>47</v>
      </c>
      <c r="E1460" s="238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37"/>
      <c r="E1461" s="238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37" t="s">
        <v>47</v>
      </c>
      <c r="E1462" s="238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37" t="s">
        <v>47</v>
      </c>
      <c r="E1463" s="238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37" t="s">
        <v>47</v>
      </c>
      <c r="E1464" s="238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37" t="s">
        <v>47</v>
      </c>
      <c r="E1465" s="238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37"/>
      <c r="E1466" s="238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37"/>
      <c r="E1467" s="238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37" t="s">
        <v>45</v>
      </c>
      <c r="E1468" s="238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37" t="s">
        <v>47</v>
      </c>
      <c r="E1469" s="238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37" t="s">
        <v>48</v>
      </c>
      <c r="E1470" s="238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37"/>
      <c r="E1471" s="238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37" t="s">
        <v>45</v>
      </c>
      <c r="E1472" s="238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37" t="s">
        <v>47</v>
      </c>
      <c r="E1473" s="238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37" t="s">
        <v>48</v>
      </c>
      <c r="E1474" s="238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37" t="s">
        <v>45</v>
      </c>
      <c r="E1475" s="238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37" t="s">
        <v>47</v>
      </c>
      <c r="E1476" s="238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37" t="s">
        <v>48</v>
      </c>
      <c r="E1477" s="238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37" t="s">
        <v>47</v>
      </c>
      <c r="E1478" s="238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34" t="s">
        <v>1426</v>
      </c>
      <c r="D1479" s="237" t="s">
        <v>47</v>
      </c>
      <c r="E1479" s="238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34" t="s">
        <v>1427</v>
      </c>
      <c r="D1480" s="237" t="s">
        <v>47</v>
      </c>
      <c r="E1480" s="238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34" t="s">
        <v>1428</v>
      </c>
      <c r="D1481" s="237" t="s">
        <v>47</v>
      </c>
      <c r="E1481" s="238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34" t="s">
        <v>1429</v>
      </c>
      <c r="D1482" s="237" t="s">
        <v>47</v>
      </c>
      <c r="E1482" s="238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37" t="s">
        <v>47</v>
      </c>
      <c r="E1483" s="238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37" t="s">
        <v>47</v>
      </c>
      <c r="E1484" s="238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34" t="s">
        <v>1431</v>
      </c>
      <c r="D1485" s="237" t="s">
        <v>47</v>
      </c>
      <c r="E1485" s="238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37" t="s">
        <v>48</v>
      </c>
      <c r="E1486" s="238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37"/>
      <c r="E1487" s="238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37" t="s">
        <v>45</v>
      </c>
      <c r="E1488" s="238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37" t="s">
        <v>45</v>
      </c>
      <c r="E1489" s="238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37" t="s">
        <v>45</v>
      </c>
      <c r="E1490" s="238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37" t="s">
        <v>47</v>
      </c>
      <c r="E1491" s="238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37" t="s">
        <v>47</v>
      </c>
      <c r="E1492" s="238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37" t="s">
        <v>47</v>
      </c>
      <c r="E1493" s="238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8" priority="138" operator="equal">
      <formula>0</formula>
    </cfRule>
  </conditionalFormatting>
  <conditionalFormatting sqref="B8:C135">
    <cfRule type="cellIs" dxfId="27" priority="51" operator="equal">
      <formula>0</formula>
    </cfRule>
  </conditionalFormatting>
  <conditionalFormatting sqref="B150:G1493">
    <cfRule type="cellIs" dxfId="26" priority="1" operator="equal">
      <formula>0</formula>
    </cfRule>
  </conditionalFormatting>
  <conditionalFormatting sqref="C143:G149">
    <cfRule type="cellIs" dxfId="25" priority="5" operator="equal">
      <formula>0</formula>
    </cfRule>
  </conditionalFormatting>
  <conditionalFormatting sqref="D9:G142">
    <cfRule type="cellIs" dxfId="24" priority="11" operator="equal">
      <formula>0</formula>
    </cfRule>
  </conditionalFormatting>
  <conditionalFormatting sqref="D1:IV5 A1:C7 D6:K6 H1455:IV1457 H1458:XFD1485 H1486:H1493 I1486:XFD1494 A1494:H1494 A1495:XFD65536">
    <cfRule type="cellIs" dxfId="23" priority="163" operator="equal">
      <formula>0</formula>
    </cfRule>
  </conditionalFormatting>
  <conditionalFormatting sqref="D7:IV8 C136:C142 B136:B149">
    <cfRule type="cellIs" dxfId="22" priority="62" operator="equal">
      <formula>0</formula>
    </cfRule>
  </conditionalFormatting>
  <conditionalFormatting sqref="H9:H1418">
    <cfRule type="cellIs" dxfId="21" priority="129" operator="equal">
      <formula>0</formula>
    </cfRule>
  </conditionalFormatting>
  <conditionalFormatting sqref="H1419:I1454">
    <cfRule type="cellIs" dxfId="20" priority="128" operator="equal">
      <formula>0</formula>
    </cfRule>
  </conditionalFormatting>
  <conditionalFormatting sqref="I108:I1418">
    <cfRule type="cellIs" dxfId="19" priority="125" operator="equal">
      <formula>0</formula>
    </cfRule>
  </conditionalFormatting>
  <conditionalFormatting sqref="J108:IV1454">
    <cfRule type="cellIs" dxfId="18" priority="139" operator="equal">
      <formula>0</formula>
    </cfRule>
  </conditionalFormatting>
  <conditionalFormatting sqref="M6:IV6">
    <cfRule type="cellIs" dxfId="17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K17" sqref="K17:L17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498" t="s">
        <v>1454</v>
      </c>
      <c r="C2" s="498"/>
      <c r="D2" s="498"/>
      <c r="E2" s="498"/>
      <c r="I2" s="206"/>
    </row>
    <row r="3" spans="1:12" s="205" customFormat="1" ht="13.5" customHeight="1" thickBot="1">
      <c r="B3" s="236"/>
      <c r="C3" s="236"/>
      <c r="D3" s="236"/>
      <c r="E3" s="236"/>
      <c r="I3" s="206"/>
    </row>
    <row r="4" spans="1:12" s="205" customFormat="1" ht="29.25" customHeight="1">
      <c r="A4" s="209"/>
      <c r="B4" s="503" t="s">
        <v>1532</v>
      </c>
      <c r="C4" s="504"/>
      <c r="D4" s="504"/>
      <c r="E4" s="505"/>
      <c r="F4" s="391"/>
      <c r="G4" s="391"/>
      <c r="H4" s="392"/>
      <c r="I4" s="528" t="s">
        <v>1533</v>
      </c>
      <c r="J4" s="529"/>
      <c r="K4" s="529"/>
      <c r="L4" s="530"/>
    </row>
    <row r="5" spans="1:12" ht="34.5" customHeight="1">
      <c r="A5" s="204"/>
      <c r="B5" s="394" t="s">
        <v>1379</v>
      </c>
      <c r="C5" s="235" t="s">
        <v>9</v>
      </c>
      <c r="D5" s="499" t="str">
        <f>DATA!D14</f>
        <v>PB TNK ABDUL AZIZ</v>
      </c>
      <c r="E5" s="500"/>
      <c r="F5" s="208"/>
      <c r="G5" s="208"/>
      <c r="I5" s="395" t="s">
        <v>1379</v>
      </c>
      <c r="J5" s="235" t="s">
        <v>9</v>
      </c>
      <c r="K5" s="531" t="str">
        <f>D5</f>
        <v>PB TNK ABDUL AZIZ</v>
      </c>
      <c r="L5" s="532"/>
    </row>
    <row r="6" spans="1:12" ht="31.5" customHeight="1">
      <c r="A6" s="204"/>
      <c r="B6" s="394" t="s">
        <v>1529</v>
      </c>
      <c r="C6" s="235" t="s">
        <v>9</v>
      </c>
      <c r="D6" s="508">
        <f>DATA!D17*1000</f>
        <v>0</v>
      </c>
      <c r="E6" s="509"/>
      <c r="F6" s="208"/>
      <c r="G6" s="208"/>
      <c r="I6" s="395" t="s">
        <v>1530</v>
      </c>
      <c r="J6" s="235" t="s">
        <v>9</v>
      </c>
      <c r="K6" s="533">
        <f>DATA!D20*1000</f>
        <v>11000</v>
      </c>
      <c r="L6" s="534"/>
    </row>
    <row r="7" spans="1:12" ht="30.75" customHeight="1">
      <c r="A7" s="204"/>
      <c r="B7" s="394" t="s">
        <v>1441</v>
      </c>
      <c r="C7" s="235" t="s">
        <v>9</v>
      </c>
      <c r="D7" s="506">
        <f>DATA!D18</f>
        <v>1</v>
      </c>
      <c r="E7" s="507"/>
      <c r="F7" s="393" t="s">
        <v>1453</v>
      </c>
      <c r="I7" s="395" t="s">
        <v>1441</v>
      </c>
      <c r="J7" s="235" t="s">
        <v>9</v>
      </c>
      <c r="K7" s="535">
        <f>DATA!D21</f>
        <v>1</v>
      </c>
      <c r="L7" s="536"/>
    </row>
    <row r="8" spans="1:12" ht="51" customHeight="1">
      <c r="A8" s="204"/>
      <c r="B8" s="394" t="s">
        <v>1442</v>
      </c>
      <c r="C8" s="235" t="s">
        <v>9</v>
      </c>
      <c r="D8" s="506">
        <f>DATA!D19</f>
        <v>220</v>
      </c>
      <c r="E8" s="507"/>
      <c r="F8" s="393" t="s">
        <v>1453</v>
      </c>
      <c r="G8" s="388">
        <v>220</v>
      </c>
      <c r="I8" s="395" t="s">
        <v>1442</v>
      </c>
      <c r="J8" s="235" t="s">
        <v>9</v>
      </c>
      <c r="K8" s="535">
        <f>DATA!D22</f>
        <v>220</v>
      </c>
      <c r="L8" s="536"/>
    </row>
    <row r="9" spans="1:12" ht="30" customHeight="1" thickBot="1">
      <c r="A9" s="204"/>
      <c r="B9" s="400" t="s">
        <v>1541</v>
      </c>
      <c r="C9" s="390" t="s">
        <v>9</v>
      </c>
      <c r="D9" s="501">
        <f>IF(D7=1,D6/(380/3^0.5),(D6/(380*3^0.5)))</f>
        <v>0</v>
      </c>
      <c r="E9" s="502"/>
      <c r="F9" s="207"/>
      <c r="G9" s="389">
        <v>380</v>
      </c>
      <c r="I9" s="401" t="s">
        <v>1541</v>
      </c>
      <c r="J9" s="390" t="s">
        <v>9</v>
      </c>
      <c r="K9" s="537">
        <f>IF(K7=1,K6/(380/3^0.5),(K6/(380*3^0.5)))</f>
        <v>50.138312850678027</v>
      </c>
      <c r="L9" s="538"/>
    </row>
    <row r="10" spans="1:12" ht="24.75" customHeight="1">
      <c r="B10" s="402"/>
      <c r="C10" s="399"/>
      <c r="D10" s="403"/>
      <c r="E10" s="403"/>
      <c r="F10" s="207"/>
      <c r="G10" s="389"/>
      <c r="I10" s="402"/>
      <c r="J10" s="399"/>
      <c r="K10" s="403"/>
      <c r="L10" s="403"/>
    </row>
    <row r="11" spans="1:12" ht="16.5" thickBot="1">
      <c r="B11" s="396" t="s">
        <v>1542</v>
      </c>
      <c r="I11" s="396" t="s">
        <v>1536</v>
      </c>
    </row>
    <row r="12" spans="1:12" ht="34.5" customHeight="1">
      <c r="A12" s="204"/>
      <c r="B12" s="424" t="s">
        <v>1534</v>
      </c>
      <c r="C12" s="418" t="s">
        <v>9</v>
      </c>
      <c r="D12" s="694" t="s">
        <v>1637</v>
      </c>
      <c r="E12" s="695"/>
      <c r="F12" s="208"/>
      <c r="G12" s="208"/>
      <c r="I12" s="417" t="s">
        <v>1534</v>
      </c>
      <c r="J12" s="418" t="s">
        <v>9</v>
      </c>
      <c r="K12" s="694" t="s">
        <v>1637</v>
      </c>
      <c r="L12" s="695"/>
    </row>
    <row r="13" spans="1:12" ht="31.5" customHeight="1">
      <c r="A13" s="204"/>
      <c r="B13" s="425" t="s">
        <v>1380</v>
      </c>
      <c r="C13" s="405" t="s">
        <v>9</v>
      </c>
      <c r="D13" s="512" t="s">
        <v>1638</v>
      </c>
      <c r="E13" s="513"/>
      <c r="F13" s="208"/>
      <c r="G13" s="208"/>
      <c r="I13" s="419" t="s">
        <v>1380</v>
      </c>
      <c r="J13" s="405" t="s">
        <v>9</v>
      </c>
      <c r="K13" s="512" t="s">
        <v>1638</v>
      </c>
      <c r="L13" s="513"/>
    </row>
    <row r="14" spans="1:12" ht="30.75" customHeight="1">
      <c r="A14" s="204"/>
      <c r="B14" s="425" t="s">
        <v>1535</v>
      </c>
      <c r="C14" s="405" t="s">
        <v>9</v>
      </c>
      <c r="D14" s="520"/>
      <c r="E14" s="521"/>
      <c r="F14" s="393" t="s">
        <v>1453</v>
      </c>
      <c r="G14" s="397">
        <v>50</v>
      </c>
      <c r="I14" s="419" t="s">
        <v>1535</v>
      </c>
      <c r="J14" s="405" t="s">
        <v>9</v>
      </c>
      <c r="K14" s="522">
        <v>50</v>
      </c>
      <c r="L14" s="523"/>
    </row>
    <row r="15" spans="1:12" ht="57" customHeight="1">
      <c r="A15" s="204"/>
      <c r="B15" s="425" t="s">
        <v>1441</v>
      </c>
      <c r="C15" s="405" t="s">
        <v>9</v>
      </c>
      <c r="D15" s="411"/>
      <c r="E15" s="420"/>
      <c r="F15" s="393" t="s">
        <v>1453</v>
      </c>
      <c r="G15" s="397">
        <v>100</v>
      </c>
      <c r="I15" s="419" t="s">
        <v>1441</v>
      </c>
      <c r="J15" s="405" t="s">
        <v>9</v>
      </c>
      <c r="K15" s="411">
        <v>1</v>
      </c>
      <c r="L15" s="420"/>
    </row>
    <row r="16" spans="1:12" ht="44.25" customHeight="1">
      <c r="A16" s="204"/>
      <c r="B16" s="425" t="s">
        <v>1545</v>
      </c>
      <c r="C16" s="405"/>
      <c r="D16" s="524">
        <v>35</v>
      </c>
      <c r="E16" s="525"/>
      <c r="F16" s="393"/>
      <c r="G16" s="397">
        <v>160</v>
      </c>
      <c r="I16" s="419" t="s">
        <v>1537</v>
      </c>
      <c r="J16" s="405" t="s">
        <v>9</v>
      </c>
      <c r="K16" s="526">
        <f>K9</f>
        <v>50.138312850678027</v>
      </c>
      <c r="L16" s="527"/>
    </row>
    <row r="17" spans="1:12" ht="34.5" customHeight="1">
      <c r="A17" s="204"/>
      <c r="B17" s="425" t="s">
        <v>1538</v>
      </c>
      <c r="C17" s="405" t="s">
        <v>9</v>
      </c>
      <c r="D17" s="514">
        <f>IF(D15=1,D14/(20/3^0.5),(D14/(20*3^0.5)))</f>
        <v>0</v>
      </c>
      <c r="E17" s="515"/>
      <c r="F17" s="393" t="s">
        <v>1453</v>
      </c>
      <c r="G17" s="398">
        <v>200</v>
      </c>
      <c r="I17" s="419" t="s">
        <v>1538</v>
      </c>
      <c r="J17" s="405" t="s">
        <v>9</v>
      </c>
      <c r="K17" s="518">
        <f>IF(K15=1,K14/(20/3^0.5),(K14/(20*3^0.5)))</f>
        <v>4.3301270189221928</v>
      </c>
      <c r="L17" s="519"/>
    </row>
    <row r="18" spans="1:12" ht="34.5" customHeight="1">
      <c r="A18" s="204"/>
      <c r="B18" s="425" t="s">
        <v>1539</v>
      </c>
      <c r="C18" s="405" t="s">
        <v>9</v>
      </c>
      <c r="D18" s="514">
        <f>IF(D15=1,D14/(380/3^0.5),(D14/(380*3^0.5)))*1000</f>
        <v>0</v>
      </c>
      <c r="E18" s="515"/>
      <c r="F18" s="393" t="s">
        <v>1453</v>
      </c>
      <c r="G18" s="398">
        <v>250</v>
      </c>
      <c r="I18" s="419" t="s">
        <v>1539</v>
      </c>
      <c r="J18" s="405" t="s">
        <v>9</v>
      </c>
      <c r="K18" s="518">
        <f>IF(K15=1,K14/(380/3^0.5),(K14/(380*3^0.5)))*1000</f>
        <v>227.90142204853646</v>
      </c>
      <c r="L18" s="519"/>
    </row>
    <row r="19" spans="1:12" ht="30" customHeight="1">
      <c r="A19" s="204"/>
      <c r="B19" s="426" t="s">
        <v>1531</v>
      </c>
      <c r="C19" s="404" t="s">
        <v>9</v>
      </c>
      <c r="D19" s="514">
        <f>IF(D15=1,D14/(380/3^0.5),(D14/(380*3^0.5)))</f>
        <v>0</v>
      </c>
      <c r="E19" s="515"/>
      <c r="F19" s="207"/>
      <c r="G19" s="389"/>
      <c r="I19" s="421" t="s">
        <v>1531</v>
      </c>
      <c r="J19" s="404" t="s">
        <v>9</v>
      </c>
      <c r="K19" s="518">
        <f>IF(K15=1,K14/(380/3^0.5),(K14/(380*3^0.5)))</f>
        <v>0.22790142204853647</v>
      </c>
      <c r="L19" s="519"/>
    </row>
    <row r="20" spans="1:12" ht="30" customHeight="1" thickBot="1">
      <c r="A20" s="204"/>
      <c r="B20" s="427" t="s">
        <v>1540</v>
      </c>
      <c r="C20" s="423" t="s">
        <v>9</v>
      </c>
      <c r="D20" s="510" t="e">
        <f>D16/D18</f>
        <v>#DIV/0!</v>
      </c>
      <c r="E20" s="511"/>
      <c r="F20" s="207"/>
      <c r="G20" s="389"/>
      <c r="I20" s="422" t="s">
        <v>1531</v>
      </c>
      <c r="J20" s="423" t="s">
        <v>9</v>
      </c>
      <c r="K20" s="516">
        <f>K16/K18</f>
        <v>0.22000000000000003</v>
      </c>
      <c r="L20" s="517"/>
    </row>
    <row r="21" spans="1:12" ht="9.75" customHeight="1">
      <c r="A21" s="204"/>
      <c r="B21" s="412" t="s">
        <v>1540</v>
      </c>
      <c r="C21" s="413" t="s">
        <v>9</v>
      </c>
      <c r="D21" s="497">
        <v>1</v>
      </c>
      <c r="E21" s="497"/>
      <c r="F21" s="414"/>
      <c r="G21" s="415"/>
      <c r="H21" s="416"/>
      <c r="I21" s="412" t="s">
        <v>1531</v>
      </c>
      <c r="J21" s="413" t="s">
        <v>9</v>
      </c>
      <c r="K21" s="497">
        <v>1</v>
      </c>
      <c r="L21" s="497"/>
    </row>
    <row r="22" spans="1:12" ht="6.75" customHeight="1">
      <c r="B22" s="402"/>
      <c r="C22" s="399"/>
      <c r="D22" s="410"/>
      <c r="E22" s="410"/>
      <c r="F22" s="207"/>
      <c r="G22" s="389"/>
      <c r="J22" s="399"/>
      <c r="K22" s="410"/>
      <c r="L22" s="410"/>
    </row>
    <row r="23" spans="1:12" ht="15.75" thickBot="1"/>
    <row r="24" spans="1:12" ht="200.25" customHeight="1" thickBot="1">
      <c r="B24" s="494"/>
      <c r="C24" s="495"/>
      <c r="D24" s="495"/>
      <c r="E24" s="496"/>
      <c r="I24" s="494"/>
      <c r="J24" s="495"/>
      <c r="K24" s="495"/>
      <c r="L24" s="496"/>
    </row>
    <row r="26" spans="1:12">
      <c r="D26" s="407"/>
    </row>
    <row r="27" spans="1:12">
      <c r="D27" s="408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6" priority="5" stopIfTrue="1" operator="greaterThan">
      <formula>0.89</formula>
    </cfRule>
    <cfRule type="cellIs" dxfId="15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3" zoomScale="85" zoomScaleNormal="85" workbookViewId="0">
      <selection activeCell="D3" sqref="D3"/>
    </sheetView>
  </sheetViews>
  <sheetFormatPr defaultRowHeight="15"/>
  <cols>
    <col min="1" max="1" width="1.28515625" style="245" customWidth="1"/>
    <col min="2" max="2" width="25.28515625" style="245" customWidth="1"/>
    <col min="3" max="3" width="3.28515625" style="245" customWidth="1"/>
    <col min="4" max="4" width="26.28515625" style="259" customWidth="1"/>
    <col min="5" max="5" width="6.42578125" style="245" customWidth="1"/>
    <col min="6" max="6" width="12" style="245" bestFit="1" customWidth="1"/>
    <col min="7" max="8" width="9.140625" style="245" hidden="1" customWidth="1"/>
    <col min="9" max="9" width="9.140625" style="245"/>
    <col min="10" max="10" width="3.85546875" style="245" customWidth="1"/>
    <col min="11" max="11" width="2.7109375" style="245" customWidth="1"/>
    <col min="12" max="16384" width="9.140625" style="245"/>
  </cols>
  <sheetData>
    <row r="1" spans="2:11" ht="12.75" customHeight="1">
      <c r="B1" s="539"/>
      <c r="C1" s="539"/>
      <c r="D1" s="539"/>
    </row>
    <row r="2" spans="2:11" ht="15.75" customHeight="1">
      <c r="B2" s="246" t="s">
        <v>1443</v>
      </c>
      <c r="C2" s="247"/>
      <c r="D2" s="248"/>
    </row>
    <row r="3" spans="2:11" ht="20.100000000000001" customHeight="1">
      <c r="B3" s="249" t="s">
        <v>1349</v>
      </c>
      <c r="C3" s="250" t="s">
        <v>9</v>
      </c>
      <c r="D3" s="251">
        <v>2022</v>
      </c>
    </row>
    <row r="4" spans="2:11" ht="20.100000000000001" customHeight="1">
      <c r="B4" s="249" t="s">
        <v>1030</v>
      </c>
      <c r="C4" s="250" t="s">
        <v>9</v>
      </c>
      <c r="D4" s="252">
        <v>0.12</v>
      </c>
    </row>
    <row r="5" spans="2:11" ht="20.100000000000001" customHeight="1">
      <c r="B5" s="249" t="s">
        <v>1350</v>
      </c>
      <c r="C5" s="250" t="s">
        <v>9</v>
      </c>
      <c r="D5" s="435">
        <v>1084.1250458865841</v>
      </c>
      <c r="F5" s="431" t="s">
        <v>1608</v>
      </c>
      <c r="K5" s="430"/>
    </row>
    <row r="6" spans="2:11" ht="20.100000000000001" customHeight="1">
      <c r="B6" s="249" t="s">
        <v>1351</v>
      </c>
      <c r="C6" s="250" t="s">
        <v>9</v>
      </c>
      <c r="D6" s="254">
        <v>25</v>
      </c>
      <c r="F6" s="431"/>
    </row>
    <row r="7" spans="2:11" ht="20.100000000000001" customHeight="1">
      <c r="B7" s="249" t="s">
        <v>1352</v>
      </c>
      <c r="C7" s="250" t="s">
        <v>9</v>
      </c>
      <c r="D7" s="255">
        <v>2.2499999999999999E-2</v>
      </c>
    </row>
    <row r="8" spans="2:11" ht="20.100000000000001" customHeight="1">
      <c r="B8" s="249" t="s">
        <v>1444</v>
      </c>
      <c r="C8" s="250" t="s">
        <v>9</v>
      </c>
      <c r="D8" s="256">
        <f>D20-D17</f>
        <v>11</v>
      </c>
    </row>
    <row r="9" spans="2:11" ht="20.100000000000001" customHeight="1">
      <c r="B9" s="249" t="s">
        <v>1445</v>
      </c>
      <c r="C9" s="250" t="s">
        <v>9</v>
      </c>
      <c r="D9" s="256">
        <f>(D8*D25)*1000</f>
        <v>10659000</v>
      </c>
    </row>
    <row r="10" spans="2:11" ht="20.100000000000001" customHeight="1">
      <c r="B10" s="249" t="s">
        <v>1446</v>
      </c>
      <c r="C10" s="250" t="s">
        <v>9</v>
      </c>
      <c r="D10" s="256">
        <f ca="1">RAB!K91</f>
        <v>48055673.801309995</v>
      </c>
    </row>
    <row r="11" spans="2:11" ht="20.100000000000001" customHeight="1">
      <c r="B11" s="249" t="s">
        <v>1356</v>
      </c>
      <c r="C11" s="250" t="s">
        <v>9</v>
      </c>
      <c r="D11" s="253">
        <f ca="1">2%*D10</f>
        <v>961113.47602619987</v>
      </c>
    </row>
    <row r="12" spans="2:11" ht="9" customHeight="1">
      <c r="B12" s="540"/>
      <c r="C12" s="540"/>
      <c r="D12" s="540"/>
    </row>
    <row r="13" spans="2:11" ht="15.75" customHeight="1">
      <c r="B13" s="257"/>
      <c r="C13" s="257"/>
      <c r="D13" s="257"/>
    </row>
    <row r="14" spans="2:11" ht="33.75" customHeight="1">
      <c r="B14" s="364" t="s">
        <v>1379</v>
      </c>
      <c r="C14" s="365" t="s">
        <v>9</v>
      </c>
      <c r="D14" s="370" t="s">
        <v>1635</v>
      </c>
      <c r="E14" s="258" t="s">
        <v>1453</v>
      </c>
    </row>
    <row r="15" spans="2:11" ht="20.100000000000001" customHeight="1">
      <c r="B15" s="366" t="s">
        <v>1447</v>
      </c>
      <c r="C15" s="367" t="s">
        <v>9</v>
      </c>
      <c r="D15" s="371" t="s">
        <v>1636</v>
      </c>
      <c r="E15" s="258" t="s">
        <v>1453</v>
      </c>
    </row>
    <row r="16" spans="2:11" ht="20.100000000000001" customHeight="1">
      <c r="B16" s="366" t="s">
        <v>1448</v>
      </c>
      <c r="C16" s="367" t="s">
        <v>9</v>
      </c>
      <c r="D16" s="371" t="s">
        <v>1451</v>
      </c>
      <c r="E16" s="258" t="s">
        <v>1453</v>
      </c>
    </row>
    <row r="17" spans="2:5" ht="20.100000000000001" customHeight="1">
      <c r="B17" s="366" t="s">
        <v>1449</v>
      </c>
      <c r="C17" s="367" t="s">
        <v>9</v>
      </c>
      <c r="D17" s="372">
        <v>0</v>
      </c>
      <c r="E17" s="258" t="s">
        <v>1453</v>
      </c>
    </row>
    <row r="18" spans="2:5" ht="20.100000000000001" hidden="1" customHeight="1">
      <c r="B18" s="366" t="s">
        <v>1543</v>
      </c>
      <c r="C18" s="367"/>
      <c r="D18" s="372">
        <f>IF((D17&lt;=11),1,3)</f>
        <v>1</v>
      </c>
      <c r="E18" s="258"/>
    </row>
    <row r="19" spans="2:5" ht="20.100000000000001" hidden="1" customHeight="1">
      <c r="B19" s="366" t="s">
        <v>1544</v>
      </c>
      <c r="C19" s="367"/>
      <c r="D19" s="372">
        <f>IF((D17&lt;=11),220,380)</f>
        <v>220</v>
      </c>
      <c r="E19" s="258"/>
    </row>
    <row r="20" spans="2:5" ht="20.100000000000001" customHeight="1">
      <c r="B20" s="366" t="s">
        <v>1450</v>
      </c>
      <c r="C20" s="367" t="s">
        <v>9</v>
      </c>
      <c r="D20" s="372">
        <v>11</v>
      </c>
      <c r="E20" s="258" t="s">
        <v>1453</v>
      </c>
    </row>
    <row r="21" spans="2:5" ht="20.100000000000001" hidden="1" customHeight="1">
      <c r="B21" s="366" t="s">
        <v>1543</v>
      </c>
      <c r="C21" s="367"/>
      <c r="D21" s="372">
        <v>1</v>
      </c>
      <c r="E21" s="258"/>
    </row>
    <row r="22" spans="2:5" ht="20.100000000000001" hidden="1" customHeight="1">
      <c r="B22" s="366" t="s">
        <v>1544</v>
      </c>
      <c r="C22" s="367"/>
      <c r="D22" s="372">
        <v>220</v>
      </c>
      <c r="E22" s="258"/>
    </row>
    <row r="23" spans="2:5" ht="20.100000000000001" customHeight="1">
      <c r="B23" s="366" t="s">
        <v>1353</v>
      </c>
      <c r="C23" s="367" t="s">
        <v>9</v>
      </c>
      <c r="D23" s="371">
        <v>1444.7</v>
      </c>
      <c r="E23" s="258" t="s">
        <v>1453</v>
      </c>
    </row>
    <row r="24" spans="2:5" ht="20.100000000000001" customHeight="1">
      <c r="B24" s="366" t="s">
        <v>1354</v>
      </c>
      <c r="C24" s="367" t="s">
        <v>9</v>
      </c>
      <c r="D24" s="371">
        <v>1444.7</v>
      </c>
      <c r="E24" s="258" t="s">
        <v>1453</v>
      </c>
    </row>
    <row r="25" spans="2:5" ht="20.100000000000001" customHeight="1">
      <c r="B25" s="366" t="s">
        <v>1452</v>
      </c>
      <c r="C25" s="367" t="s">
        <v>9</v>
      </c>
      <c r="D25" s="372">
        <v>969</v>
      </c>
      <c r="E25" s="258" t="s">
        <v>1453</v>
      </c>
    </row>
    <row r="26" spans="2:5" ht="20.100000000000001" customHeight="1">
      <c r="B26" s="368" t="s">
        <v>1355</v>
      </c>
      <c r="C26" s="369" t="s">
        <v>9</v>
      </c>
      <c r="D26" s="373">
        <v>40</v>
      </c>
      <c r="E26" s="258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9E24E-E33B-4724-A852-9C19CC8DB1E8}">
  <sheetPr>
    <tabColor rgb="FF92D050"/>
  </sheetPr>
  <dimension ref="C1:AD55"/>
  <sheetViews>
    <sheetView showGridLines="0" zoomScale="70" zoomScaleNormal="70" zoomScaleSheetLayoutView="100" workbookViewId="0">
      <selection activeCell="AA43" sqref="AA43"/>
    </sheetView>
  </sheetViews>
  <sheetFormatPr defaultColWidth="9.140625" defaultRowHeight="12"/>
  <cols>
    <col min="1" max="2" width="1.42578125" style="591" customWidth="1"/>
    <col min="3" max="3" width="7.42578125" style="591" customWidth="1"/>
    <col min="4" max="23" width="5.7109375" style="591" customWidth="1"/>
    <col min="24" max="24" width="6.28515625" style="591" customWidth="1"/>
    <col min="25" max="26" width="5.7109375" style="591" customWidth="1"/>
    <col min="27" max="27" width="6.5703125" style="591" customWidth="1"/>
    <col min="28" max="118" width="5.7109375" style="591" customWidth="1"/>
    <col min="119" max="16384" width="9.140625" style="591"/>
  </cols>
  <sheetData>
    <row r="1" spans="3:30" ht="12.75" thickBot="1"/>
    <row r="2" spans="3:30" ht="12.75" customHeight="1">
      <c r="C2" s="592"/>
      <c r="D2" s="593"/>
      <c r="E2" s="593"/>
      <c r="F2" s="593"/>
      <c r="G2" s="593"/>
      <c r="H2" s="593"/>
      <c r="I2" s="593"/>
      <c r="J2" s="593"/>
      <c r="K2" s="593"/>
      <c r="L2" s="593"/>
      <c r="M2" s="593"/>
      <c r="N2" s="593"/>
      <c r="O2" s="593"/>
      <c r="P2" s="593"/>
      <c r="Q2" s="593"/>
      <c r="R2" s="593"/>
      <c r="S2" s="593"/>
      <c r="T2" s="593"/>
      <c r="U2" s="593"/>
      <c r="V2" s="593"/>
      <c r="W2" s="594" t="s">
        <v>1439</v>
      </c>
      <c r="X2" s="595"/>
      <c r="Y2" s="595"/>
      <c r="Z2" s="595"/>
      <c r="AA2" s="595"/>
      <c r="AB2" s="595"/>
      <c r="AC2" s="595"/>
      <c r="AD2" s="596"/>
    </row>
    <row r="3" spans="3:30">
      <c r="C3" s="597"/>
      <c r="W3" s="598"/>
      <c r="X3" s="599"/>
      <c r="Y3" s="599"/>
      <c r="Z3" s="599"/>
      <c r="AA3" s="599"/>
      <c r="AB3" s="599"/>
      <c r="AC3" s="599"/>
      <c r="AD3" s="600"/>
    </row>
    <row r="4" spans="3:30">
      <c r="C4" s="597"/>
      <c r="W4" s="601" t="s">
        <v>987</v>
      </c>
      <c r="AD4" s="602"/>
    </row>
    <row r="5" spans="3:30">
      <c r="C5" s="597"/>
      <c r="W5" s="603" t="s">
        <v>991</v>
      </c>
      <c r="X5" s="604" t="s">
        <v>990</v>
      </c>
      <c r="Y5" s="604"/>
      <c r="Z5" s="604"/>
      <c r="AA5" s="604" t="s">
        <v>988</v>
      </c>
      <c r="AB5" s="604"/>
      <c r="AC5" s="604" t="s">
        <v>989</v>
      </c>
      <c r="AD5" s="605"/>
    </row>
    <row r="6" spans="3:30">
      <c r="C6" s="597"/>
      <c r="W6" s="603">
        <v>1</v>
      </c>
      <c r="X6" s="604" t="s">
        <v>993</v>
      </c>
      <c r="Y6" s="604"/>
      <c r="Z6" s="604"/>
      <c r="AA6" s="604"/>
      <c r="AB6" s="604"/>
      <c r="AC6" s="604"/>
      <c r="AD6" s="605"/>
    </row>
    <row r="7" spans="3:30">
      <c r="C7" s="597"/>
      <c r="W7" s="603">
        <v>2</v>
      </c>
      <c r="X7" s="604" t="s">
        <v>994</v>
      </c>
      <c r="Y7" s="604"/>
      <c r="Z7" s="604"/>
      <c r="AA7" s="604"/>
      <c r="AB7" s="604"/>
      <c r="AC7" s="604"/>
      <c r="AD7" s="605"/>
    </row>
    <row r="8" spans="3:30">
      <c r="C8" s="597"/>
      <c r="W8" s="603">
        <v>3</v>
      </c>
      <c r="X8" s="604" t="s">
        <v>995</v>
      </c>
      <c r="Y8" s="604"/>
      <c r="Z8" s="604"/>
      <c r="AA8" s="604"/>
      <c r="AB8" s="604"/>
      <c r="AC8" s="604"/>
      <c r="AD8" s="605"/>
    </row>
    <row r="9" spans="3:30">
      <c r="C9" s="597"/>
      <c r="W9" s="603">
        <v>4</v>
      </c>
      <c r="X9" s="604" t="s">
        <v>996</v>
      </c>
      <c r="Y9" s="604"/>
      <c r="Z9" s="604"/>
      <c r="AA9" s="604"/>
      <c r="AB9" s="604"/>
      <c r="AC9" s="604"/>
      <c r="AD9" s="605"/>
    </row>
    <row r="10" spans="3:30">
      <c r="C10" s="597"/>
      <c r="W10" s="603">
        <v>5</v>
      </c>
      <c r="X10" s="604" t="s">
        <v>997</v>
      </c>
      <c r="Y10" s="604"/>
      <c r="Z10" s="604"/>
      <c r="AA10" s="604"/>
      <c r="AB10" s="604"/>
      <c r="AC10" s="604"/>
      <c r="AD10" s="605"/>
    </row>
    <row r="11" spans="3:30">
      <c r="C11" s="597"/>
      <c r="W11" s="603">
        <v>6</v>
      </c>
      <c r="X11" s="604" t="s">
        <v>998</v>
      </c>
      <c r="Y11" s="604"/>
      <c r="Z11" s="604"/>
      <c r="AA11" s="604"/>
      <c r="AB11" s="604"/>
      <c r="AC11" s="604"/>
      <c r="AD11" s="605"/>
    </row>
    <row r="12" spans="3:30">
      <c r="C12" s="597"/>
      <c r="W12" s="603">
        <v>7</v>
      </c>
      <c r="X12" s="604" t="s">
        <v>999</v>
      </c>
      <c r="Y12" s="604"/>
      <c r="Z12" s="604"/>
      <c r="AA12" s="604"/>
      <c r="AB12" s="604"/>
      <c r="AC12" s="604"/>
      <c r="AD12" s="605"/>
    </row>
    <row r="13" spans="3:30" ht="12.75" customHeight="1">
      <c r="C13" s="597"/>
      <c r="F13" s="606"/>
      <c r="W13" s="603">
        <v>8</v>
      </c>
      <c r="X13" s="604" t="s">
        <v>1000</v>
      </c>
      <c r="Y13" s="604"/>
      <c r="Z13" s="604"/>
      <c r="AA13" s="604"/>
      <c r="AB13" s="604"/>
      <c r="AC13" s="604"/>
      <c r="AD13" s="605"/>
    </row>
    <row r="14" spans="3:30">
      <c r="C14" s="597"/>
      <c r="W14" s="603">
        <v>9</v>
      </c>
      <c r="X14" s="604" t="s">
        <v>1001</v>
      </c>
      <c r="Y14" s="604"/>
      <c r="Z14" s="604"/>
      <c r="AA14" s="604"/>
      <c r="AB14" s="604"/>
      <c r="AC14" s="604"/>
      <c r="AD14" s="605"/>
    </row>
    <row r="15" spans="3:30">
      <c r="C15" s="597"/>
      <c r="W15" s="603">
        <v>10</v>
      </c>
      <c r="X15" s="604" t="s">
        <v>1010</v>
      </c>
      <c r="Y15" s="604"/>
      <c r="Z15" s="604"/>
      <c r="AA15" s="604"/>
      <c r="AB15" s="604"/>
      <c r="AC15" s="604"/>
      <c r="AD15" s="605"/>
    </row>
    <row r="16" spans="3:30">
      <c r="C16" s="597"/>
      <c r="W16" s="603">
        <v>11</v>
      </c>
      <c r="X16" s="604" t="s">
        <v>1455</v>
      </c>
      <c r="Y16" s="604"/>
      <c r="Z16" s="604"/>
      <c r="AA16" s="604"/>
      <c r="AB16" s="604"/>
      <c r="AC16" s="604"/>
      <c r="AD16" s="605"/>
    </row>
    <row r="17" spans="3:30">
      <c r="C17" s="597"/>
      <c r="S17" s="607"/>
      <c r="W17" s="603">
        <v>12</v>
      </c>
      <c r="X17" s="604" t="s">
        <v>1011</v>
      </c>
      <c r="Y17" s="604"/>
      <c r="Z17" s="604"/>
      <c r="AA17" s="604"/>
      <c r="AB17" s="604"/>
      <c r="AC17" s="604"/>
      <c r="AD17" s="605"/>
    </row>
    <row r="18" spans="3:30">
      <c r="C18" s="608"/>
      <c r="D18" s="609"/>
      <c r="E18" s="609"/>
      <c r="W18" s="603">
        <v>13</v>
      </c>
      <c r="X18" s="604"/>
      <c r="Y18" s="604"/>
      <c r="Z18" s="604"/>
      <c r="AA18" s="604"/>
      <c r="AB18" s="604"/>
      <c r="AC18" s="604"/>
      <c r="AD18" s="605"/>
    </row>
    <row r="19" spans="3:30">
      <c r="C19" s="597"/>
      <c r="W19" s="610"/>
      <c r="X19" s="611"/>
      <c r="Y19" s="611"/>
      <c r="Z19" s="611"/>
      <c r="AA19" s="611"/>
      <c r="AB19" s="611"/>
      <c r="AC19" s="611"/>
      <c r="AD19" s="612"/>
    </row>
    <row r="20" spans="3:30">
      <c r="C20" s="597"/>
      <c r="W20" s="613" t="s">
        <v>992</v>
      </c>
      <c r="X20" s="614"/>
      <c r="Y20" s="614"/>
      <c r="Z20" s="614"/>
      <c r="AA20" s="614"/>
      <c r="AB20" s="614"/>
      <c r="AC20" s="614"/>
      <c r="AD20" s="615"/>
    </row>
    <row r="21" spans="3:30">
      <c r="C21" s="597"/>
      <c r="W21" s="616" t="s">
        <v>985</v>
      </c>
      <c r="X21" s="617"/>
      <c r="Y21" s="617"/>
      <c r="Z21" s="618"/>
      <c r="AA21" s="619" t="s">
        <v>986</v>
      </c>
      <c r="AB21" s="620"/>
      <c r="AC21" s="620"/>
      <c r="AD21" s="621"/>
    </row>
    <row r="22" spans="3:30">
      <c r="C22" s="597"/>
      <c r="W22" s="577" t="s">
        <v>1625</v>
      </c>
      <c r="X22" s="578"/>
      <c r="Y22" s="436">
        <v>6</v>
      </c>
      <c r="Z22" s="437" t="s">
        <v>1626</v>
      </c>
      <c r="AA22" s="622"/>
      <c r="AB22" s="623"/>
      <c r="AC22" s="624"/>
      <c r="AD22" s="625"/>
    </row>
    <row r="23" spans="3:30">
      <c r="C23" s="597"/>
      <c r="W23" s="579" t="s">
        <v>1627</v>
      </c>
      <c r="X23" s="580"/>
      <c r="Y23" s="436">
        <v>2</v>
      </c>
      <c r="Z23" s="437" t="s">
        <v>1058</v>
      </c>
      <c r="AA23" s="626"/>
      <c r="AB23" s="627"/>
      <c r="AC23" s="624"/>
      <c r="AD23" s="625"/>
    </row>
    <row r="24" spans="3:30">
      <c r="C24" s="597"/>
      <c r="W24" s="579" t="s">
        <v>1628</v>
      </c>
      <c r="X24" s="580"/>
      <c r="Y24" s="436">
        <v>5</v>
      </c>
      <c r="Z24" s="437" t="s">
        <v>1058</v>
      </c>
      <c r="AA24" s="628"/>
      <c r="AB24" s="629"/>
      <c r="AC24" s="624"/>
      <c r="AD24" s="625"/>
    </row>
    <row r="25" spans="3:30">
      <c r="C25" s="597"/>
      <c r="W25" s="579" t="s">
        <v>1617</v>
      </c>
      <c r="X25" s="580"/>
      <c r="Y25" s="436">
        <v>1</v>
      </c>
      <c r="Z25" s="437" t="s">
        <v>1058</v>
      </c>
      <c r="AA25" s="626"/>
      <c r="AB25" s="627"/>
      <c r="AC25" s="624"/>
      <c r="AD25" s="625"/>
    </row>
    <row r="26" spans="3:30">
      <c r="C26" s="597"/>
      <c r="W26" s="579" t="s">
        <v>1618</v>
      </c>
      <c r="X26" s="580"/>
      <c r="Y26" s="436">
        <v>1</v>
      </c>
      <c r="Z26" s="437" t="s">
        <v>1058</v>
      </c>
      <c r="AA26" s="626"/>
      <c r="AB26" s="627"/>
      <c r="AC26" s="624"/>
      <c r="AD26" s="625"/>
    </row>
    <row r="27" spans="3:30">
      <c r="C27" s="597"/>
      <c r="W27" s="579" t="s">
        <v>1629</v>
      </c>
      <c r="X27" s="580"/>
      <c r="Y27" s="436">
        <v>1</v>
      </c>
      <c r="Z27" s="437" t="s">
        <v>1058</v>
      </c>
      <c r="AA27" s="626"/>
      <c r="AB27" s="627"/>
      <c r="AC27" s="624"/>
      <c r="AD27" s="625"/>
    </row>
    <row r="28" spans="3:30">
      <c r="C28" s="597"/>
      <c r="W28" s="579" t="s">
        <v>1630</v>
      </c>
      <c r="X28" s="580"/>
      <c r="Y28" s="436">
        <v>1</v>
      </c>
      <c r="Z28" s="437" t="s">
        <v>1058</v>
      </c>
      <c r="AA28" s="626"/>
      <c r="AB28" s="627"/>
      <c r="AC28" s="624"/>
      <c r="AD28" s="625"/>
    </row>
    <row r="29" spans="3:30">
      <c r="C29" s="597"/>
      <c r="W29" s="579" t="s">
        <v>1621</v>
      </c>
      <c r="X29" s="580"/>
      <c r="Y29" s="436">
        <v>1</v>
      </c>
      <c r="Z29" s="437" t="s">
        <v>1058</v>
      </c>
      <c r="AA29" s="626"/>
      <c r="AB29" s="627"/>
      <c r="AC29" s="624"/>
      <c r="AD29" s="625"/>
    </row>
    <row r="30" spans="3:30" ht="11.25" customHeight="1">
      <c r="C30" s="597"/>
      <c r="W30" s="579"/>
      <c r="X30" s="580"/>
      <c r="Y30" s="436"/>
      <c r="Z30" s="437"/>
      <c r="AA30" s="626"/>
      <c r="AB30" s="627"/>
      <c r="AC30" s="624"/>
      <c r="AD30" s="625"/>
    </row>
    <row r="31" spans="3:30">
      <c r="C31" s="597"/>
      <c r="U31" s="630"/>
      <c r="W31" s="450"/>
      <c r="X31" s="451"/>
      <c r="Y31" s="436"/>
      <c r="Z31" s="437"/>
      <c r="AA31" s="626"/>
      <c r="AB31" s="627"/>
      <c r="AC31" s="624"/>
      <c r="AD31" s="625"/>
    </row>
    <row r="32" spans="3:30">
      <c r="C32" s="597"/>
      <c r="U32" s="630"/>
      <c r="W32" s="631"/>
      <c r="X32" s="632"/>
      <c r="Y32" s="633"/>
      <c r="Z32" s="634"/>
      <c r="AA32" s="626"/>
      <c r="AB32" s="627"/>
      <c r="AC32" s="624"/>
      <c r="AD32" s="625"/>
    </row>
    <row r="33" spans="3:30">
      <c r="C33" s="597"/>
      <c r="W33" s="635"/>
      <c r="X33" s="636"/>
      <c r="Y33" s="637"/>
      <c r="Z33" s="638"/>
      <c r="AA33" s="626"/>
      <c r="AB33" s="627"/>
      <c r="AC33" s="624"/>
      <c r="AD33" s="625"/>
    </row>
    <row r="34" spans="3:30">
      <c r="C34" s="597"/>
      <c r="W34" s="631"/>
      <c r="X34" s="639"/>
      <c r="Y34" s="633"/>
      <c r="Z34" s="634"/>
      <c r="AA34" s="640"/>
      <c r="AB34" s="641"/>
      <c r="AC34" s="624"/>
      <c r="AD34" s="625"/>
    </row>
    <row r="35" spans="3:30">
      <c r="C35" s="597"/>
      <c r="W35" s="631"/>
      <c r="X35" s="639"/>
      <c r="Y35" s="633"/>
      <c r="Z35" s="634"/>
      <c r="AA35" s="640"/>
      <c r="AB35" s="641"/>
      <c r="AC35" s="624"/>
      <c r="AD35" s="625"/>
    </row>
    <row r="36" spans="3:30">
      <c r="C36" s="597"/>
      <c r="W36" s="642"/>
      <c r="X36" s="643"/>
      <c r="Y36" s="633"/>
      <c r="Z36" s="638"/>
      <c r="AA36" s="644"/>
      <c r="AB36" s="641"/>
      <c r="AC36" s="624"/>
      <c r="AD36" s="625"/>
    </row>
    <row r="37" spans="3:30" ht="12.75" customHeight="1">
      <c r="C37" s="597"/>
      <c r="W37" s="645"/>
      <c r="X37" s="646"/>
      <c r="Y37" s="633"/>
      <c r="Z37" s="638"/>
      <c r="AA37" s="647"/>
      <c r="AB37" s="648"/>
      <c r="AC37" s="649"/>
      <c r="AD37" s="650"/>
    </row>
    <row r="38" spans="3:30" ht="12.75" customHeight="1">
      <c r="C38" s="597"/>
      <c r="W38" s="645"/>
      <c r="X38" s="646"/>
      <c r="Y38" s="637"/>
      <c r="Z38" s="638"/>
      <c r="AA38" s="651"/>
      <c r="AB38" s="652"/>
      <c r="AC38" s="649"/>
      <c r="AD38" s="650"/>
    </row>
    <row r="39" spans="3:30" ht="12" customHeight="1">
      <c r="C39" s="597"/>
      <c r="W39" s="645"/>
      <c r="X39" s="646"/>
      <c r="Y39" s="637"/>
      <c r="Z39" s="653"/>
      <c r="AA39" s="654"/>
      <c r="AB39" s="655"/>
      <c r="AC39" s="649"/>
      <c r="AD39" s="650"/>
    </row>
    <row r="40" spans="3:30" ht="12" customHeight="1">
      <c r="C40" s="597"/>
      <c r="W40" s="656"/>
      <c r="X40" s="657"/>
      <c r="Y40" s="637"/>
      <c r="Z40" s="653"/>
      <c r="AA40" s="658"/>
      <c r="AB40" s="659"/>
      <c r="AC40" s="649"/>
      <c r="AD40" s="650"/>
    </row>
    <row r="41" spans="3:30" ht="12" customHeight="1">
      <c r="C41" s="597"/>
      <c r="W41" s="660"/>
      <c r="X41" s="661"/>
      <c r="Y41" s="662"/>
      <c r="Z41" s="663"/>
      <c r="AA41" s="654"/>
      <c r="AB41" s="655"/>
      <c r="AC41" s="649"/>
      <c r="AD41" s="650"/>
    </row>
    <row r="42" spans="3:30" ht="12" customHeight="1">
      <c r="C42" s="597"/>
      <c r="W42" s="664" t="s">
        <v>1456</v>
      </c>
      <c r="X42" s="665"/>
      <c r="Y42" s="665"/>
      <c r="Z42" s="665"/>
      <c r="AA42" s="666"/>
      <c r="AB42" s="666"/>
      <c r="AC42" s="666"/>
      <c r="AD42" s="667"/>
    </row>
    <row r="43" spans="3:30" ht="12" customHeight="1">
      <c r="C43" s="597"/>
      <c r="V43" s="668"/>
      <c r="W43" s="669"/>
      <c r="X43" s="670"/>
      <c r="Y43" s="670"/>
      <c r="Z43" s="670"/>
      <c r="AA43" s="670"/>
      <c r="AB43" s="670"/>
      <c r="AC43" s="670"/>
      <c r="AD43" s="671"/>
    </row>
    <row r="44" spans="3:30">
      <c r="C44" s="672"/>
      <c r="D44" s="673"/>
      <c r="E44" s="673"/>
      <c r="F44" s="673"/>
      <c r="G44" s="673"/>
      <c r="H44" s="673"/>
      <c r="I44" s="673"/>
      <c r="J44" s="673"/>
      <c r="K44" s="673"/>
      <c r="L44" s="673"/>
      <c r="M44" s="673"/>
      <c r="N44" s="673"/>
      <c r="O44" s="673"/>
      <c r="P44" s="673"/>
      <c r="Q44" s="673"/>
      <c r="R44" s="673"/>
      <c r="S44" s="673"/>
      <c r="T44" s="673"/>
      <c r="U44" s="673"/>
      <c r="V44" s="668"/>
      <c r="W44" s="674" t="s">
        <v>11</v>
      </c>
      <c r="X44" s="675"/>
      <c r="Y44" s="604"/>
      <c r="Z44" s="604"/>
      <c r="AA44" s="604"/>
      <c r="AB44" s="604"/>
      <c r="AC44" s="604"/>
      <c r="AD44" s="605"/>
    </row>
    <row r="45" spans="3:30">
      <c r="C45" s="672"/>
      <c r="D45" s="673"/>
      <c r="E45" s="673"/>
      <c r="F45" s="673"/>
      <c r="G45" s="673"/>
      <c r="H45" s="673"/>
      <c r="I45" s="673"/>
      <c r="J45" s="673"/>
      <c r="K45" s="673"/>
      <c r="L45" s="673"/>
      <c r="M45" s="673"/>
      <c r="N45" s="673"/>
      <c r="O45" s="673"/>
      <c r="P45" s="673"/>
      <c r="Q45" s="673"/>
      <c r="R45" s="673"/>
      <c r="S45" s="673"/>
      <c r="T45" s="673"/>
      <c r="U45" s="673"/>
      <c r="V45" s="668"/>
      <c r="W45" s="674" t="s">
        <v>984</v>
      </c>
      <c r="X45" s="675"/>
      <c r="Y45" s="604">
        <v>1</v>
      </c>
      <c r="Z45" s="604"/>
      <c r="AA45" s="604"/>
      <c r="AB45" s="604" t="s">
        <v>12</v>
      </c>
      <c r="AC45" s="604"/>
      <c r="AD45" s="676" t="s">
        <v>13</v>
      </c>
    </row>
    <row r="46" spans="3:30">
      <c r="C46" s="672"/>
      <c r="D46" s="673"/>
      <c r="E46" s="673"/>
      <c r="F46" s="673"/>
      <c r="G46" s="673"/>
      <c r="H46" s="673"/>
      <c r="I46" s="673"/>
      <c r="J46" s="673"/>
      <c r="K46" s="673"/>
      <c r="L46" s="673"/>
      <c r="M46" s="673"/>
      <c r="N46" s="673"/>
      <c r="O46" s="673"/>
      <c r="P46" s="673"/>
      <c r="Q46" s="673"/>
      <c r="R46" s="673"/>
      <c r="S46" s="673"/>
      <c r="T46" s="673"/>
      <c r="U46" s="673"/>
      <c r="V46" s="668"/>
      <c r="W46" s="674" t="s">
        <v>15</v>
      </c>
      <c r="X46" s="675"/>
      <c r="Y46" s="677"/>
      <c r="Z46" s="677"/>
      <c r="AA46" s="677"/>
      <c r="AB46" s="604" t="s">
        <v>16</v>
      </c>
      <c r="AC46" s="604"/>
      <c r="AD46" s="678"/>
    </row>
    <row r="47" spans="3:30">
      <c r="C47" s="672"/>
      <c r="D47" s="673"/>
      <c r="E47" s="673"/>
      <c r="F47" s="673"/>
      <c r="G47" s="673"/>
      <c r="H47" s="673"/>
      <c r="I47" s="673"/>
      <c r="J47" s="673"/>
      <c r="K47" s="673"/>
      <c r="L47" s="673"/>
      <c r="M47" s="673"/>
      <c r="N47" s="673"/>
      <c r="O47" s="673"/>
      <c r="P47" s="673"/>
      <c r="Q47" s="673"/>
      <c r="R47" s="673"/>
      <c r="S47" s="673"/>
      <c r="T47" s="673"/>
      <c r="U47" s="673"/>
      <c r="V47" s="668"/>
      <c r="W47" s="679" t="s">
        <v>17</v>
      </c>
      <c r="X47" s="679"/>
      <c r="Y47" s="679"/>
      <c r="Z47" s="679"/>
      <c r="AA47" s="679"/>
      <c r="AB47" s="679"/>
      <c r="AC47" s="679"/>
      <c r="AD47" s="680"/>
    </row>
    <row r="48" spans="3:30" ht="12.75" customHeight="1">
      <c r="C48" s="672"/>
      <c r="D48" s="673"/>
      <c r="E48" s="673"/>
      <c r="F48" s="673"/>
      <c r="G48" s="673"/>
      <c r="H48" s="673"/>
      <c r="I48" s="673"/>
      <c r="J48" s="673"/>
      <c r="K48" s="673"/>
      <c r="L48" s="673"/>
      <c r="M48" s="673"/>
      <c r="N48" s="673"/>
      <c r="O48" s="673"/>
      <c r="P48" s="673"/>
      <c r="Q48" s="673"/>
      <c r="R48" s="673"/>
      <c r="S48" s="673"/>
      <c r="T48" s="673"/>
      <c r="U48" s="673"/>
      <c r="V48" s="668"/>
      <c r="W48" s="681" t="str">
        <f>[94]DATA!D14</f>
        <v>PB TNK ABDUL AZIZ</v>
      </c>
      <c r="X48" s="681"/>
      <c r="Y48" s="681"/>
      <c r="Z48" s="681"/>
      <c r="AA48" s="681"/>
      <c r="AB48" s="681"/>
      <c r="AC48" s="681"/>
      <c r="AD48" s="682"/>
    </row>
    <row r="49" spans="3:30">
      <c r="C49" s="672"/>
      <c r="D49" s="673"/>
      <c r="E49" s="673"/>
      <c r="F49" s="673"/>
      <c r="G49" s="673"/>
      <c r="H49" s="673"/>
      <c r="I49" s="673"/>
      <c r="J49" s="673"/>
      <c r="K49" s="673"/>
      <c r="L49" s="673"/>
      <c r="M49" s="673"/>
      <c r="N49" s="673"/>
      <c r="O49" s="673"/>
      <c r="P49" s="673"/>
      <c r="Q49" s="673"/>
      <c r="R49" s="673"/>
      <c r="S49" s="673"/>
      <c r="T49" s="673"/>
      <c r="U49" s="673"/>
      <c r="V49" s="683"/>
      <c r="W49" s="681"/>
      <c r="X49" s="681"/>
      <c r="Y49" s="681"/>
      <c r="Z49" s="681"/>
      <c r="AA49" s="681"/>
      <c r="AB49" s="681"/>
      <c r="AC49" s="681"/>
      <c r="AD49" s="682"/>
    </row>
    <row r="50" spans="3:30">
      <c r="C50" s="672"/>
      <c r="D50" s="673"/>
      <c r="E50" s="673"/>
      <c r="F50" s="673"/>
      <c r="G50" s="673"/>
      <c r="H50" s="673"/>
      <c r="I50" s="673"/>
      <c r="J50" s="673"/>
      <c r="K50" s="673"/>
      <c r="L50" s="673"/>
      <c r="M50" s="673"/>
      <c r="N50" s="673"/>
      <c r="O50" s="673"/>
      <c r="P50" s="673"/>
      <c r="Q50" s="673"/>
      <c r="R50" s="673"/>
      <c r="S50" s="673"/>
      <c r="T50" s="673"/>
      <c r="U50" s="673"/>
      <c r="V50" s="683"/>
      <c r="W50" s="681"/>
      <c r="X50" s="681"/>
      <c r="Y50" s="681"/>
      <c r="Z50" s="681"/>
      <c r="AA50" s="681"/>
      <c r="AB50" s="681"/>
      <c r="AC50" s="681"/>
      <c r="AD50" s="682"/>
    </row>
    <row r="51" spans="3:30" ht="19.5" customHeight="1">
      <c r="C51" s="672"/>
      <c r="D51" s="673"/>
      <c r="E51" s="673"/>
      <c r="F51" s="673"/>
      <c r="G51" s="673"/>
      <c r="H51" s="673"/>
      <c r="I51" s="673"/>
      <c r="J51" s="673"/>
      <c r="K51" s="673"/>
      <c r="L51" s="673"/>
      <c r="M51" s="673"/>
      <c r="N51" s="673"/>
      <c r="O51" s="673"/>
      <c r="P51" s="673"/>
      <c r="Q51" s="673"/>
      <c r="R51" s="673"/>
      <c r="S51" s="673"/>
      <c r="T51" s="673"/>
      <c r="U51" s="673"/>
      <c r="V51" s="683"/>
      <c r="W51" s="684"/>
      <c r="X51" s="684"/>
      <c r="Y51" s="684"/>
      <c r="Z51" s="684"/>
      <c r="AA51" s="684"/>
      <c r="AB51" s="684"/>
      <c r="AC51" s="684"/>
      <c r="AD51" s="685"/>
    </row>
    <row r="52" spans="3:30">
      <c r="C52" s="672"/>
      <c r="D52" s="673"/>
      <c r="E52" s="673"/>
      <c r="F52" s="673"/>
      <c r="G52" s="673"/>
      <c r="H52" s="673"/>
      <c r="I52" s="673"/>
      <c r="J52" s="673"/>
      <c r="K52" s="673"/>
      <c r="L52" s="673"/>
      <c r="M52" s="673"/>
      <c r="N52" s="673"/>
      <c r="O52" s="673"/>
      <c r="P52" s="673"/>
      <c r="Q52" s="673"/>
      <c r="R52" s="673"/>
      <c r="S52" s="673"/>
      <c r="T52" s="673"/>
      <c r="U52" s="673"/>
      <c r="V52" s="668"/>
      <c r="W52" s="674" t="s">
        <v>18</v>
      </c>
      <c r="X52" s="675"/>
      <c r="Y52" s="604" t="s">
        <v>1631</v>
      </c>
      <c r="Z52" s="604"/>
      <c r="AA52" s="604"/>
      <c r="AB52" s="604"/>
      <c r="AC52" s="604"/>
      <c r="AD52" s="605"/>
    </row>
    <row r="53" spans="3:30">
      <c r="C53" s="672"/>
      <c r="D53" s="673"/>
      <c r="E53" s="673"/>
      <c r="F53" s="673"/>
      <c r="G53" s="673"/>
      <c r="H53" s="673"/>
      <c r="I53" s="673"/>
      <c r="J53" s="673"/>
      <c r="K53" s="673"/>
      <c r="L53" s="673"/>
      <c r="M53" s="673"/>
      <c r="N53" s="673"/>
      <c r="O53" s="673"/>
      <c r="P53" s="673"/>
      <c r="Q53" s="673"/>
      <c r="R53" s="673"/>
      <c r="S53" s="673"/>
      <c r="T53" s="673"/>
      <c r="V53" s="668"/>
      <c r="W53" s="674" t="s">
        <v>19</v>
      </c>
      <c r="X53" s="675"/>
      <c r="Y53" s="604" t="s">
        <v>1632</v>
      </c>
      <c r="Z53" s="604"/>
      <c r="AA53" s="604"/>
      <c r="AB53" s="604"/>
      <c r="AC53" s="604"/>
      <c r="AD53" s="605"/>
    </row>
    <row r="54" spans="3:30">
      <c r="C54" s="672"/>
      <c r="D54" s="673"/>
      <c r="E54" s="673"/>
      <c r="F54" s="673"/>
      <c r="G54" s="673"/>
      <c r="H54" s="673"/>
      <c r="I54" s="673"/>
      <c r="J54" s="673"/>
      <c r="K54" s="673"/>
      <c r="L54" s="673"/>
      <c r="M54" s="673"/>
      <c r="N54" s="673"/>
      <c r="O54" s="673"/>
      <c r="P54" s="673"/>
      <c r="Q54" s="673"/>
      <c r="R54" s="673"/>
      <c r="S54" s="673"/>
      <c r="T54" s="673"/>
      <c r="V54" s="668"/>
      <c r="W54" s="674" t="s">
        <v>20</v>
      </c>
      <c r="X54" s="675"/>
      <c r="Y54" s="604" t="s">
        <v>1633</v>
      </c>
      <c r="Z54" s="604"/>
      <c r="AA54" s="604"/>
      <c r="AB54" s="604"/>
      <c r="AC54" s="604"/>
      <c r="AD54" s="605"/>
    </row>
    <row r="55" spans="3:30" ht="12.75" thickBot="1">
      <c r="C55" s="686"/>
      <c r="D55" s="687"/>
      <c r="E55" s="687"/>
      <c r="F55" s="687"/>
      <c r="G55" s="687"/>
      <c r="H55" s="687"/>
      <c r="I55" s="687"/>
      <c r="J55" s="687"/>
      <c r="K55" s="687"/>
      <c r="L55" s="687"/>
      <c r="M55" s="687"/>
      <c r="N55" s="687"/>
      <c r="O55" s="687"/>
      <c r="P55" s="687"/>
      <c r="Q55" s="687"/>
      <c r="R55" s="687"/>
      <c r="S55" s="687"/>
      <c r="T55" s="687"/>
      <c r="U55" s="688"/>
      <c r="V55" s="689"/>
      <c r="W55" s="690" t="s">
        <v>21</v>
      </c>
      <c r="X55" s="691"/>
      <c r="Y55" s="692" t="s">
        <v>1634</v>
      </c>
      <c r="Z55" s="692"/>
      <c r="AA55" s="692"/>
      <c r="AB55" s="692"/>
      <c r="AC55" s="692"/>
      <c r="AD55" s="693"/>
    </row>
  </sheetData>
  <mergeCells count="109">
    <mergeCell ref="W55:X55"/>
    <mergeCell ref="Y55:AA55"/>
    <mergeCell ref="AB55:AD55"/>
    <mergeCell ref="W53:X53"/>
    <mergeCell ref="Y53:AA53"/>
    <mergeCell ref="AB53:AD53"/>
    <mergeCell ref="W54:X54"/>
    <mergeCell ref="Y54:AA54"/>
    <mergeCell ref="AB54:AD54"/>
    <mergeCell ref="W46:X46"/>
    <mergeCell ref="Y46:AA46"/>
    <mergeCell ref="AB46:AC46"/>
    <mergeCell ref="W47:AD47"/>
    <mergeCell ref="W48:AD51"/>
    <mergeCell ref="W52:X52"/>
    <mergeCell ref="Y52:AA52"/>
    <mergeCell ref="AB52:AD52"/>
    <mergeCell ref="W42:Z42"/>
    <mergeCell ref="W44:X44"/>
    <mergeCell ref="Y44:AD44"/>
    <mergeCell ref="W45:X45"/>
    <mergeCell ref="Y45:AA45"/>
    <mergeCell ref="AB45:AC45"/>
    <mergeCell ref="W38:X38"/>
    <mergeCell ref="W39:X39"/>
    <mergeCell ref="AA39:AB39"/>
    <mergeCell ref="W40:X40"/>
    <mergeCell ref="W41:X41"/>
    <mergeCell ref="AA41:AB41"/>
    <mergeCell ref="W35:X35"/>
    <mergeCell ref="AA35:AB35"/>
    <mergeCell ref="W36:X36"/>
    <mergeCell ref="AA36:AB36"/>
    <mergeCell ref="W37:X37"/>
    <mergeCell ref="AA37:AB37"/>
    <mergeCell ref="AA31:AB31"/>
    <mergeCell ref="W32:X32"/>
    <mergeCell ref="AA32:AB32"/>
    <mergeCell ref="W33:X33"/>
    <mergeCell ref="AA33:AB33"/>
    <mergeCell ref="W34:X34"/>
    <mergeCell ref="AA34:AB34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I26" sqref="I26"/>
    </sheetView>
  </sheetViews>
  <sheetFormatPr defaultRowHeight="15"/>
  <cols>
    <col min="1" max="1" width="5" style="260" customWidth="1"/>
    <col min="2" max="2" width="6.28515625" style="260" customWidth="1"/>
    <col min="3" max="3" width="15.140625" style="260" customWidth="1"/>
    <col min="4" max="4" width="15" style="260" customWidth="1"/>
    <col min="5" max="5" width="15.140625" style="260" bestFit="1" customWidth="1"/>
    <col min="6" max="6" width="12.140625" style="260" bestFit="1" customWidth="1"/>
    <col min="7" max="7" width="10" style="260" bestFit="1" customWidth="1"/>
    <col min="8" max="8" width="15.7109375" style="260" bestFit="1" customWidth="1"/>
    <col min="9" max="9" width="14.140625" style="260" bestFit="1" customWidth="1"/>
    <col min="10" max="10" width="13.85546875" style="260" bestFit="1" customWidth="1"/>
    <col min="11" max="11" width="15.7109375" style="260" customWidth="1"/>
    <col min="12" max="12" width="11.140625" style="260" bestFit="1" customWidth="1"/>
    <col min="13" max="13" width="13.85546875" style="260" bestFit="1" customWidth="1"/>
    <col min="14" max="14" width="12.85546875" style="260" bestFit="1" customWidth="1"/>
    <col min="15" max="15" width="7" style="260" customWidth="1"/>
    <col min="16" max="17" width="12.85546875" style="260" bestFit="1" customWidth="1"/>
    <col min="18" max="18" width="1.28515625" style="260" hidden="1" customWidth="1"/>
    <col min="19" max="19" width="3" style="262" hidden="1" customWidth="1"/>
    <col min="20" max="16384" width="9.140625" style="260"/>
  </cols>
  <sheetData>
    <row r="1" spans="1:21">
      <c r="G1" s="261"/>
    </row>
    <row r="2" spans="1:21">
      <c r="G2" s="261"/>
      <c r="K2" s="261"/>
    </row>
    <row r="3" spans="1:21">
      <c r="B3" s="541" t="s">
        <v>1357</v>
      </c>
      <c r="C3" s="541"/>
      <c r="D3" s="541"/>
      <c r="E3" s="541"/>
      <c r="F3" s="263" t="str">
        <f>DATA!D14</f>
        <v>PB TNK ABDUL AZIZ</v>
      </c>
      <c r="G3" s="261"/>
    </row>
    <row r="4" spans="1:21" ht="7.5" customHeight="1">
      <c r="B4" s="264"/>
      <c r="C4" s="264"/>
      <c r="D4" s="264"/>
      <c r="E4" s="264"/>
      <c r="F4" s="263"/>
      <c r="G4" s="261"/>
    </row>
    <row r="5" spans="1:21" ht="20.100000000000001" customHeight="1">
      <c r="B5" s="542" t="s">
        <v>1349</v>
      </c>
      <c r="C5" s="542" t="s">
        <v>1358</v>
      </c>
      <c r="D5" s="543" t="s">
        <v>1359</v>
      </c>
      <c r="E5" s="543" t="s">
        <v>1360</v>
      </c>
      <c r="F5" s="542" t="s">
        <v>1361</v>
      </c>
      <c r="G5" s="542"/>
      <c r="H5" s="542"/>
      <c r="I5" s="542"/>
      <c r="J5" s="542"/>
      <c r="K5" s="542" t="s">
        <v>1362</v>
      </c>
      <c r="L5" s="542"/>
      <c r="M5" s="265"/>
      <c r="N5" s="546" t="s">
        <v>1363</v>
      </c>
      <c r="O5" s="543" t="s">
        <v>1364</v>
      </c>
      <c r="P5" s="543" t="s">
        <v>1365</v>
      </c>
      <c r="Q5" s="543" t="s">
        <v>1366</v>
      </c>
      <c r="R5" s="266"/>
      <c r="S5" s="267"/>
      <c r="T5" s="544" t="s">
        <v>1367</v>
      </c>
      <c r="U5" s="268"/>
    </row>
    <row r="6" spans="1:21" ht="20.100000000000001" customHeight="1">
      <c r="B6" s="542"/>
      <c r="C6" s="542"/>
      <c r="D6" s="542"/>
      <c r="E6" s="542"/>
      <c r="F6" s="269" t="s">
        <v>1368</v>
      </c>
      <c r="G6" s="269" t="s">
        <v>1369</v>
      </c>
      <c r="H6" s="269" t="s">
        <v>1370</v>
      </c>
      <c r="I6" s="269" t="s">
        <v>1371</v>
      </c>
      <c r="J6" s="269" t="s">
        <v>1032</v>
      </c>
      <c r="K6" s="269" t="s">
        <v>1372</v>
      </c>
      <c r="L6" s="269" t="s">
        <v>1373</v>
      </c>
      <c r="M6" s="269" t="s">
        <v>1032</v>
      </c>
      <c r="N6" s="547"/>
      <c r="O6" s="542"/>
      <c r="P6" s="542"/>
      <c r="Q6" s="542"/>
      <c r="R6" s="266"/>
      <c r="S6" s="267"/>
      <c r="T6" s="542"/>
      <c r="U6" s="270"/>
    </row>
    <row r="7" spans="1:21" ht="20.100000000000001" customHeight="1">
      <c r="A7" s="271">
        <v>0</v>
      </c>
      <c r="B7" s="272">
        <v>2023</v>
      </c>
      <c r="C7" s="428">
        <f>DATA!D8*DATA!D26*8</f>
        <v>3520</v>
      </c>
      <c r="D7" s="274">
        <f>C7*4/24</f>
        <v>586.66666666666663</v>
      </c>
      <c r="E7" s="274">
        <f>C7-D7</f>
        <v>2933.3333333333335</v>
      </c>
      <c r="F7" s="275">
        <f ca="1">DATA!D10/1000000</f>
        <v>48.055673801309993</v>
      </c>
      <c r="G7" s="276">
        <f ca="1">DATA!$D$11/1000000</f>
        <v>0.9611134760261999</v>
      </c>
      <c r="H7" s="276">
        <f>C7*DATA!$D$5/1000000</f>
        <v>3.816120161520776</v>
      </c>
      <c r="I7" s="276">
        <f>(C7*DATA!$D$5*DATA!$D$7)/1000000</f>
        <v>8.5862703634217455E-2</v>
      </c>
      <c r="J7" s="274">
        <f ca="1">SUM(F7:I7)</f>
        <v>52.918770142491191</v>
      </c>
      <c r="K7" s="277">
        <f>DATA!D9/1000000</f>
        <v>10.659000000000001</v>
      </c>
      <c r="L7" s="274">
        <f>((D7*DATA!$D$23)/1000000)+((E7*DATA!$D$24)/1000000)</f>
        <v>5.0853440000000001</v>
      </c>
      <c r="M7" s="274">
        <f>K7+L7</f>
        <v>15.744344000000002</v>
      </c>
      <c r="N7" s="274">
        <f ca="1">M7-J7</f>
        <v>-37.174426142491185</v>
      </c>
      <c r="O7" s="272">
        <v>1</v>
      </c>
      <c r="P7" s="274">
        <f ca="1">O7*N7</f>
        <v>-37.174426142491185</v>
      </c>
      <c r="Q7" s="274">
        <f ca="1">P7</f>
        <v>-37.174426142491185</v>
      </c>
      <c r="S7" s="262" t="str">
        <f ca="1">IF(Q7&lt;0,"a","")</f>
        <v>a</v>
      </c>
      <c r="T7" s="278" t="str">
        <f>IF(Q5&gt;=0,"",IF(Q7&lt;0,"",IF(Q7=0,A7,(A7-(Q7/N7)))))</f>
        <v/>
      </c>
      <c r="U7" s="262"/>
    </row>
    <row r="8" spans="1:21" ht="20.100000000000001" customHeight="1">
      <c r="A8" s="271">
        <f>A7+1</f>
        <v>1</v>
      </c>
      <c r="B8" s="272">
        <f>B7+1</f>
        <v>2024</v>
      </c>
      <c r="C8" s="273">
        <f>DATA!D8*DATA!D26*12</f>
        <v>5280</v>
      </c>
      <c r="D8" s="274">
        <f>C8*4/24</f>
        <v>880</v>
      </c>
      <c r="E8" s="274">
        <f t="shared" ref="E8:E32" si="0">C8-D8</f>
        <v>4400</v>
      </c>
      <c r="F8" s="272"/>
      <c r="G8" s="276">
        <f ca="1">DATA!$D$11/1000000</f>
        <v>0.9611134760261999</v>
      </c>
      <c r="H8" s="276">
        <f>C8*DATA!$D$5/1000000</f>
        <v>5.7241802422811636</v>
      </c>
      <c r="I8" s="276">
        <f>(C8*DATA!$D$5*DATA!$D$7)/1000000</f>
        <v>0.12879405545132619</v>
      </c>
      <c r="J8" s="274">
        <f t="shared" ref="J8:J32" ca="1" si="1">SUM(F8:I8)</f>
        <v>6.8140877737586898</v>
      </c>
      <c r="K8" s="279"/>
      <c r="L8" s="274">
        <f>((D8*DATA!$D$23)/1000000)+((E8*DATA!$D$24)/1000000)</f>
        <v>7.6280159999999997</v>
      </c>
      <c r="M8" s="274">
        <f t="shared" ref="M8:M32" si="2">K8+L8</f>
        <v>7.6280159999999997</v>
      </c>
      <c r="N8" s="274">
        <f ca="1">M8-J8</f>
        <v>0.81392822624130989</v>
      </c>
      <c r="O8" s="273">
        <f>1/(1+'[93]Asumsi I'!$C$3)^(KKF!A8)</f>
        <v>0.89285714285714279</v>
      </c>
      <c r="P8" s="274">
        <f ca="1">O8*N8</f>
        <v>0.72672163057259809</v>
      </c>
      <c r="Q8" s="274">
        <f ca="1">Q7+P8</f>
        <v>-36.447704511918587</v>
      </c>
      <c r="S8" s="262" t="str">
        <f t="shared" ref="S8:S32" ca="1" si="3">IF(Q8&lt;0,"a","")</f>
        <v>a</v>
      </c>
      <c r="T8" s="278" t="str">
        <f>IF(Q6&gt;=0,"",IF(Q8&lt;0,"",IF(Q8=0,A8,(A8-(Q8/N8)))))</f>
        <v/>
      </c>
      <c r="U8" s="262"/>
    </row>
    <row r="9" spans="1:21" ht="20.100000000000001" customHeight="1">
      <c r="A9" s="271">
        <f t="shared" ref="A9:B24" si="4">A8+1</f>
        <v>2</v>
      </c>
      <c r="B9" s="272">
        <f t="shared" si="4"/>
        <v>2025</v>
      </c>
      <c r="C9" s="280">
        <f>+C8</f>
        <v>5280</v>
      </c>
      <c r="D9" s="274">
        <f t="shared" ref="D9:D32" si="5">C9*4/24</f>
        <v>880</v>
      </c>
      <c r="E9" s="274">
        <f t="shared" si="0"/>
        <v>4400</v>
      </c>
      <c r="F9" s="272"/>
      <c r="G9" s="276">
        <f ca="1">DATA!$D$11/1000000</f>
        <v>0.9611134760261999</v>
      </c>
      <c r="H9" s="276">
        <f>C9*DATA!$D$5/1000000</f>
        <v>5.7241802422811636</v>
      </c>
      <c r="I9" s="276">
        <f>(C9*DATA!$D$5*DATA!$D$7)/1000000</f>
        <v>0.12879405545132619</v>
      </c>
      <c r="J9" s="274">
        <f t="shared" ca="1" si="1"/>
        <v>6.8140877737586898</v>
      </c>
      <c r="K9" s="274"/>
      <c r="L9" s="274">
        <f>((D9*DATA!$D$23)/1000000)+((E9*DATA!$D$24)/1000000)</f>
        <v>7.6280159999999997</v>
      </c>
      <c r="M9" s="274">
        <f t="shared" si="2"/>
        <v>7.6280159999999997</v>
      </c>
      <c r="N9" s="274">
        <f t="shared" ref="N9:N32" ca="1" si="6">M9-J9</f>
        <v>0.81392822624130989</v>
      </c>
      <c r="O9" s="280">
        <f>1/(1+'[93]Asumsi I'!$C$3)^(KKF!A9)</f>
        <v>0.79719387755102034</v>
      </c>
      <c r="P9" s="274">
        <f t="shared" ref="P9:P32" ca="1" si="7">O9*N9</f>
        <v>0.64885859872553397</v>
      </c>
      <c r="Q9" s="274">
        <f ca="1">Q8+P9</f>
        <v>-35.798845913193055</v>
      </c>
      <c r="S9" s="262" t="str">
        <f t="shared" ca="1" si="3"/>
        <v>a</v>
      </c>
      <c r="T9" s="278" t="str">
        <f ca="1">IF(Q7&gt;=0,"",IF(Q9&lt;0,"",IF(Q9=0,A9,(A9-(Q9/N9)))))</f>
        <v/>
      </c>
      <c r="U9" s="262"/>
    </row>
    <row r="10" spans="1:21" ht="20.100000000000001" customHeight="1">
      <c r="A10" s="271">
        <f t="shared" si="4"/>
        <v>3</v>
      </c>
      <c r="B10" s="272">
        <f t="shared" si="4"/>
        <v>2026</v>
      </c>
      <c r="C10" s="273">
        <f t="shared" ref="C10:C32" si="8">+C9</f>
        <v>5280</v>
      </c>
      <c r="D10" s="274">
        <f t="shared" si="5"/>
        <v>880</v>
      </c>
      <c r="E10" s="274">
        <f t="shared" si="0"/>
        <v>4400</v>
      </c>
      <c r="F10" s="272"/>
      <c r="G10" s="276">
        <f ca="1">DATA!$D$11/1000000</f>
        <v>0.9611134760261999</v>
      </c>
      <c r="H10" s="276">
        <f>C10*DATA!$D$5/1000000</f>
        <v>5.7241802422811636</v>
      </c>
      <c r="I10" s="276">
        <f>(C10*DATA!$D$5*DATA!$D$7)/1000000</f>
        <v>0.12879405545132619</v>
      </c>
      <c r="J10" s="274">
        <f t="shared" ca="1" si="1"/>
        <v>6.8140877737586898</v>
      </c>
      <c r="K10" s="272"/>
      <c r="L10" s="274">
        <f>((D10*DATA!$D$23)/1000000)+((E10*DATA!$D$24)/1000000)</f>
        <v>7.6280159999999997</v>
      </c>
      <c r="M10" s="274">
        <f t="shared" si="2"/>
        <v>7.6280159999999997</v>
      </c>
      <c r="N10" s="274">
        <f t="shared" ca="1" si="6"/>
        <v>0.81392822624130989</v>
      </c>
      <c r="O10" s="273">
        <f>1/(1+'[93]Asumsi I'!$C$3)^(KKF!A10)</f>
        <v>0.71178024781341087</v>
      </c>
      <c r="P10" s="274">
        <f t="shared" ca="1" si="7"/>
        <v>0.57933803457636945</v>
      </c>
      <c r="Q10" s="274">
        <f t="shared" ref="Q10:Q30" ca="1" si="9">Q9+P10</f>
        <v>-35.219507878616689</v>
      </c>
      <c r="S10" s="262" t="str">
        <f t="shared" ca="1" si="3"/>
        <v>a</v>
      </c>
      <c r="T10" s="278" t="str">
        <f t="shared" ref="T10:T32" ca="1" si="10">IF(Q8&gt;=0,"",IF(Q10&lt;0,"",IF(Q10=0,A10,(A10-(Q10/N10)))))</f>
        <v/>
      </c>
      <c r="U10" s="262"/>
    </row>
    <row r="11" spans="1:21" ht="20.100000000000001" customHeight="1">
      <c r="A11" s="271">
        <f t="shared" si="4"/>
        <v>4</v>
      </c>
      <c r="B11" s="272">
        <f t="shared" si="4"/>
        <v>2027</v>
      </c>
      <c r="C11" s="273">
        <f>+C10</f>
        <v>5280</v>
      </c>
      <c r="D11" s="274">
        <f t="shared" si="5"/>
        <v>880</v>
      </c>
      <c r="E11" s="274">
        <f t="shared" si="0"/>
        <v>4400</v>
      </c>
      <c r="F11" s="272"/>
      <c r="G11" s="276">
        <f ca="1">DATA!$D$11/1000000</f>
        <v>0.9611134760261999</v>
      </c>
      <c r="H11" s="276">
        <f>C11*DATA!$D$5/1000000</f>
        <v>5.7241802422811636</v>
      </c>
      <c r="I11" s="276">
        <f>(C11*DATA!$D$5*DATA!$D$7)/1000000</f>
        <v>0.12879405545132619</v>
      </c>
      <c r="J11" s="274">
        <f t="shared" ca="1" si="1"/>
        <v>6.8140877737586898</v>
      </c>
      <c r="K11" s="272"/>
      <c r="L11" s="274">
        <f>((D11*DATA!$D$23)/1000000)+((E11*DATA!$D$24)/1000000)</f>
        <v>7.6280159999999997</v>
      </c>
      <c r="M11" s="274">
        <f t="shared" si="2"/>
        <v>7.6280159999999997</v>
      </c>
      <c r="N11" s="274">
        <f t="shared" ca="1" si="6"/>
        <v>0.81392822624130989</v>
      </c>
      <c r="O11" s="273">
        <f>1/(1+'[93]Asumsi I'!$C$3)^(KKF!A11)</f>
        <v>0.63551807840483121</v>
      </c>
      <c r="P11" s="274">
        <f t="shared" ca="1" si="7"/>
        <v>0.51726610230032999</v>
      </c>
      <c r="Q11" s="274">
        <f t="shared" ca="1" si="9"/>
        <v>-34.702241776316356</v>
      </c>
      <c r="S11" s="262" t="str">
        <f t="shared" ca="1" si="3"/>
        <v>a</v>
      </c>
      <c r="T11" s="278" t="str">
        <f t="shared" ca="1" si="10"/>
        <v/>
      </c>
      <c r="U11" s="262"/>
    </row>
    <row r="12" spans="1:21" ht="20.100000000000001" customHeight="1">
      <c r="A12" s="271">
        <f t="shared" si="4"/>
        <v>5</v>
      </c>
      <c r="B12" s="272">
        <f t="shared" si="4"/>
        <v>2028</v>
      </c>
      <c r="C12" s="273">
        <f t="shared" si="8"/>
        <v>5280</v>
      </c>
      <c r="D12" s="274">
        <f t="shared" si="5"/>
        <v>880</v>
      </c>
      <c r="E12" s="274">
        <f t="shared" si="0"/>
        <v>4400</v>
      </c>
      <c r="F12" s="272"/>
      <c r="G12" s="276">
        <f ca="1">DATA!$D$11/1000000</f>
        <v>0.9611134760261999</v>
      </c>
      <c r="H12" s="276">
        <f>C12*DATA!$D$5/1000000</f>
        <v>5.7241802422811636</v>
      </c>
      <c r="I12" s="276">
        <f>(C12*DATA!$D$5*DATA!$D$7)/1000000</f>
        <v>0.12879405545132619</v>
      </c>
      <c r="J12" s="274">
        <f t="shared" ca="1" si="1"/>
        <v>6.8140877737586898</v>
      </c>
      <c r="K12" s="272"/>
      <c r="L12" s="274">
        <f>((D12*DATA!$D$23)/1000000)+((E12*DATA!$D$24)/1000000)</f>
        <v>7.6280159999999997</v>
      </c>
      <c r="M12" s="274">
        <f t="shared" si="2"/>
        <v>7.6280159999999997</v>
      </c>
      <c r="N12" s="274">
        <f t="shared" ca="1" si="6"/>
        <v>0.81392822624130989</v>
      </c>
      <c r="O12" s="273">
        <f>1/(1+'[93]Asumsi I'!$C$3)^(KKF!A12)</f>
        <v>0.56742685571859919</v>
      </c>
      <c r="P12" s="274">
        <f t="shared" ca="1" si="7"/>
        <v>0.46184473419672312</v>
      </c>
      <c r="Q12" s="274">
        <f t="shared" ca="1" si="9"/>
        <v>-34.240397042119632</v>
      </c>
      <c r="S12" s="262" t="str">
        <f t="shared" ca="1" si="3"/>
        <v>a</v>
      </c>
      <c r="T12" s="278" t="str">
        <f t="shared" ca="1" si="10"/>
        <v/>
      </c>
      <c r="U12" s="262"/>
    </row>
    <row r="13" spans="1:21" ht="20.100000000000001" customHeight="1">
      <c r="A13" s="271">
        <f t="shared" si="4"/>
        <v>6</v>
      </c>
      <c r="B13" s="272">
        <f t="shared" si="4"/>
        <v>2029</v>
      </c>
      <c r="C13" s="273">
        <f t="shared" si="8"/>
        <v>5280</v>
      </c>
      <c r="D13" s="274">
        <f t="shared" si="5"/>
        <v>880</v>
      </c>
      <c r="E13" s="274">
        <f t="shared" si="0"/>
        <v>4400</v>
      </c>
      <c r="F13" s="272"/>
      <c r="G13" s="276">
        <f ca="1">DATA!$D$11/1000000</f>
        <v>0.9611134760261999</v>
      </c>
      <c r="H13" s="276">
        <f>C13*DATA!$D$5/1000000</f>
        <v>5.7241802422811636</v>
      </c>
      <c r="I13" s="276">
        <f>(C13*DATA!$D$5*DATA!$D$7)/1000000</f>
        <v>0.12879405545132619</v>
      </c>
      <c r="J13" s="274">
        <f t="shared" ca="1" si="1"/>
        <v>6.8140877737586898</v>
      </c>
      <c r="K13" s="272"/>
      <c r="L13" s="274">
        <f>((D13*DATA!$D$23)/1000000)+((E13*DATA!$D$24)/1000000)</f>
        <v>7.6280159999999997</v>
      </c>
      <c r="M13" s="274">
        <f t="shared" si="2"/>
        <v>7.6280159999999997</v>
      </c>
      <c r="N13" s="274">
        <f t="shared" ca="1" si="6"/>
        <v>0.81392822624130989</v>
      </c>
      <c r="O13" s="273">
        <f>1/(1+'[93]Asumsi I'!$C$3)^(KKF!A13)</f>
        <v>0.50663112117732068</v>
      </c>
      <c r="P13" s="274">
        <f t="shared" ca="1" si="7"/>
        <v>0.41236136981850274</v>
      </c>
      <c r="Q13" s="274">
        <f t="shared" ca="1" si="9"/>
        <v>-33.828035672301127</v>
      </c>
      <c r="S13" s="262" t="str">
        <f t="shared" ca="1" si="3"/>
        <v>a</v>
      </c>
      <c r="T13" s="278" t="str">
        <f t="shared" ca="1" si="10"/>
        <v/>
      </c>
      <c r="U13" s="262"/>
    </row>
    <row r="14" spans="1:21" ht="20.100000000000001" customHeight="1">
      <c r="A14" s="271">
        <f t="shared" si="4"/>
        <v>7</v>
      </c>
      <c r="B14" s="272">
        <f t="shared" si="4"/>
        <v>2030</v>
      </c>
      <c r="C14" s="273">
        <f t="shared" si="8"/>
        <v>5280</v>
      </c>
      <c r="D14" s="274">
        <f t="shared" si="5"/>
        <v>880</v>
      </c>
      <c r="E14" s="274">
        <f t="shared" si="0"/>
        <v>4400</v>
      </c>
      <c r="F14" s="272"/>
      <c r="G14" s="276">
        <f ca="1">DATA!$D$11/1000000</f>
        <v>0.9611134760261999</v>
      </c>
      <c r="H14" s="276">
        <f>C14*DATA!$D$5/1000000</f>
        <v>5.7241802422811636</v>
      </c>
      <c r="I14" s="276">
        <f>(C14*DATA!$D$5*DATA!$D$7)/1000000</f>
        <v>0.12879405545132619</v>
      </c>
      <c r="J14" s="274">
        <f t="shared" ca="1" si="1"/>
        <v>6.8140877737586898</v>
      </c>
      <c r="K14" s="272"/>
      <c r="L14" s="274">
        <f>((D14*DATA!$D$23)/1000000)+((E14*DATA!$D$24)/1000000)</f>
        <v>7.6280159999999997</v>
      </c>
      <c r="M14" s="274">
        <f t="shared" si="2"/>
        <v>7.6280159999999997</v>
      </c>
      <c r="N14" s="274">
        <f t="shared" ca="1" si="6"/>
        <v>0.81392822624130989</v>
      </c>
      <c r="O14" s="273">
        <f>1/(1+'[93]Asumsi I'!$C$3)^(KKF!A14)</f>
        <v>0.45234921533689343</v>
      </c>
      <c r="P14" s="274">
        <f t="shared" ca="1" si="7"/>
        <v>0.36817979448080601</v>
      </c>
      <c r="Q14" s="274">
        <f t="shared" ca="1" si="9"/>
        <v>-33.459855877820324</v>
      </c>
      <c r="S14" s="262" t="str">
        <f t="shared" ca="1" si="3"/>
        <v>a</v>
      </c>
      <c r="T14" s="278" t="str">
        <f t="shared" ca="1" si="10"/>
        <v/>
      </c>
      <c r="U14" s="262"/>
    </row>
    <row r="15" spans="1:21" ht="20.100000000000001" customHeight="1">
      <c r="A15" s="271">
        <f t="shared" si="4"/>
        <v>8</v>
      </c>
      <c r="B15" s="272">
        <f t="shared" si="4"/>
        <v>2031</v>
      </c>
      <c r="C15" s="273">
        <f t="shared" si="8"/>
        <v>5280</v>
      </c>
      <c r="D15" s="274">
        <f t="shared" si="5"/>
        <v>880</v>
      </c>
      <c r="E15" s="274">
        <f t="shared" si="0"/>
        <v>4400</v>
      </c>
      <c r="F15" s="272"/>
      <c r="G15" s="276">
        <f ca="1">DATA!$D$11/1000000</f>
        <v>0.9611134760261999</v>
      </c>
      <c r="H15" s="276">
        <f>C15*DATA!$D$5/1000000</f>
        <v>5.7241802422811636</v>
      </c>
      <c r="I15" s="276">
        <f>(C15*DATA!$D$5*DATA!$D$7)/1000000</f>
        <v>0.12879405545132619</v>
      </c>
      <c r="J15" s="274">
        <f t="shared" ca="1" si="1"/>
        <v>6.8140877737586898</v>
      </c>
      <c r="K15" s="272"/>
      <c r="L15" s="274">
        <f>((D15*DATA!$D$23)/1000000)+((E15*DATA!$D$24)/1000000)</f>
        <v>7.6280159999999997</v>
      </c>
      <c r="M15" s="274">
        <f t="shared" si="2"/>
        <v>7.6280159999999997</v>
      </c>
      <c r="N15" s="274">
        <f t="shared" ca="1" si="6"/>
        <v>0.81392822624130989</v>
      </c>
      <c r="O15" s="273">
        <f>1/(1+'[93]Asumsi I'!$C$3)^(KKF!A15)</f>
        <v>0.4038832279793691</v>
      </c>
      <c r="P15" s="274">
        <f t="shared" ca="1" si="7"/>
        <v>0.32873195935786248</v>
      </c>
      <c r="Q15" s="274">
        <f t="shared" ca="1" si="9"/>
        <v>-33.131123918462464</v>
      </c>
      <c r="S15" s="262" t="str">
        <f t="shared" ca="1" si="3"/>
        <v>a</v>
      </c>
      <c r="T15" s="278" t="str">
        <f t="shared" ca="1" si="10"/>
        <v/>
      </c>
      <c r="U15" s="262"/>
    </row>
    <row r="16" spans="1:21" ht="20.100000000000001" customHeight="1">
      <c r="A16" s="271">
        <f t="shared" si="4"/>
        <v>9</v>
      </c>
      <c r="B16" s="272">
        <f t="shared" si="4"/>
        <v>2032</v>
      </c>
      <c r="C16" s="273">
        <f t="shared" si="8"/>
        <v>5280</v>
      </c>
      <c r="D16" s="274">
        <f t="shared" si="5"/>
        <v>880</v>
      </c>
      <c r="E16" s="274">
        <f t="shared" si="0"/>
        <v>4400</v>
      </c>
      <c r="F16" s="272"/>
      <c r="G16" s="276">
        <f ca="1">DATA!$D$11/1000000</f>
        <v>0.9611134760261999</v>
      </c>
      <c r="H16" s="276">
        <f>C16*DATA!$D$5/1000000</f>
        <v>5.7241802422811636</v>
      </c>
      <c r="I16" s="276">
        <f>(C16*DATA!$D$5*DATA!$D$7)/1000000</f>
        <v>0.12879405545132619</v>
      </c>
      <c r="J16" s="274">
        <f t="shared" ca="1" si="1"/>
        <v>6.8140877737586898</v>
      </c>
      <c r="K16" s="272"/>
      <c r="L16" s="274">
        <f>((D16*DATA!$D$23)/1000000)+((E16*DATA!$D$24)/1000000)</f>
        <v>7.6280159999999997</v>
      </c>
      <c r="M16" s="274">
        <f t="shared" si="2"/>
        <v>7.6280159999999997</v>
      </c>
      <c r="N16" s="274">
        <f t="shared" ca="1" si="6"/>
        <v>0.81392822624130989</v>
      </c>
      <c r="O16" s="273">
        <f>1/(1+'[93]Asumsi I'!$C$3)^(KKF!A16)</f>
        <v>0.36061002498157957</v>
      </c>
      <c r="P16" s="274">
        <f t="shared" ca="1" si="7"/>
        <v>0.2935106779980915</v>
      </c>
      <c r="Q16" s="274">
        <f t="shared" ca="1" si="9"/>
        <v>-32.837613240464371</v>
      </c>
      <c r="S16" s="262" t="str">
        <f t="shared" ca="1" si="3"/>
        <v>a</v>
      </c>
      <c r="T16" s="278" t="str">
        <f t="shared" ca="1" si="10"/>
        <v/>
      </c>
      <c r="U16" s="262"/>
    </row>
    <row r="17" spans="1:21" ht="20.100000000000001" customHeight="1">
      <c r="A17" s="271">
        <f t="shared" si="4"/>
        <v>10</v>
      </c>
      <c r="B17" s="272">
        <f t="shared" si="4"/>
        <v>2033</v>
      </c>
      <c r="C17" s="273">
        <f t="shared" si="8"/>
        <v>5280</v>
      </c>
      <c r="D17" s="274">
        <f t="shared" si="5"/>
        <v>880</v>
      </c>
      <c r="E17" s="274">
        <f t="shared" si="0"/>
        <v>4400</v>
      </c>
      <c r="F17" s="272"/>
      <c r="G17" s="276">
        <f ca="1">DATA!$D$11/1000000</f>
        <v>0.9611134760261999</v>
      </c>
      <c r="H17" s="276">
        <f>C17*DATA!$D$5/1000000</f>
        <v>5.7241802422811636</v>
      </c>
      <c r="I17" s="276">
        <f>(C17*DATA!$D$5*DATA!$D$7)/1000000</f>
        <v>0.12879405545132619</v>
      </c>
      <c r="J17" s="274">
        <f t="shared" ca="1" si="1"/>
        <v>6.8140877737586898</v>
      </c>
      <c r="K17" s="272"/>
      <c r="L17" s="274">
        <f>((D17*DATA!$D$23)/1000000)+((E17*DATA!$D$24)/1000000)</f>
        <v>7.6280159999999997</v>
      </c>
      <c r="M17" s="274">
        <f t="shared" si="2"/>
        <v>7.6280159999999997</v>
      </c>
      <c r="N17" s="274">
        <f t="shared" ca="1" si="6"/>
        <v>0.81392822624130989</v>
      </c>
      <c r="O17" s="273">
        <f>1/(1+'[93]Asumsi I'!$C$3)^(KKF!A17)</f>
        <v>0.32197323659069599</v>
      </c>
      <c r="P17" s="274">
        <f t="shared" ca="1" si="7"/>
        <v>0.26206310535543881</v>
      </c>
      <c r="Q17" s="274">
        <f t="shared" ca="1" si="9"/>
        <v>-32.575550135108934</v>
      </c>
      <c r="S17" s="262" t="str">
        <f t="shared" ca="1" si="3"/>
        <v>a</v>
      </c>
      <c r="T17" s="278" t="str">
        <f t="shared" ca="1" si="10"/>
        <v/>
      </c>
      <c r="U17" s="262"/>
    </row>
    <row r="18" spans="1:21" ht="20.100000000000001" customHeight="1">
      <c r="A18" s="271">
        <f t="shared" si="4"/>
        <v>11</v>
      </c>
      <c r="B18" s="272">
        <f t="shared" si="4"/>
        <v>2034</v>
      </c>
      <c r="C18" s="273">
        <f t="shared" si="8"/>
        <v>5280</v>
      </c>
      <c r="D18" s="274">
        <f t="shared" si="5"/>
        <v>880</v>
      </c>
      <c r="E18" s="274">
        <f t="shared" si="0"/>
        <v>4400</v>
      </c>
      <c r="F18" s="272"/>
      <c r="G18" s="276">
        <f ca="1">DATA!$D$11/1000000</f>
        <v>0.9611134760261999</v>
      </c>
      <c r="H18" s="276">
        <f>C18*DATA!$D$5/1000000</f>
        <v>5.7241802422811636</v>
      </c>
      <c r="I18" s="276">
        <f>(C18*DATA!$D$5*DATA!$D$7)/1000000</f>
        <v>0.12879405545132619</v>
      </c>
      <c r="J18" s="274">
        <f t="shared" ca="1" si="1"/>
        <v>6.8140877737586898</v>
      </c>
      <c r="K18" s="272"/>
      <c r="L18" s="274">
        <f>((D18*DATA!$D$23)/1000000)+((E18*DATA!$D$24)/1000000)</f>
        <v>7.6280159999999997</v>
      </c>
      <c r="M18" s="274">
        <f t="shared" si="2"/>
        <v>7.6280159999999997</v>
      </c>
      <c r="N18" s="274">
        <f t="shared" ca="1" si="6"/>
        <v>0.81392822624130989</v>
      </c>
      <c r="O18" s="273">
        <f>1/(1+'[93]Asumsi I'!$C$3)^(KKF!A18)</f>
        <v>0.28747610409883567</v>
      </c>
      <c r="P18" s="274">
        <f t="shared" ca="1" si="7"/>
        <v>0.23398491549592748</v>
      </c>
      <c r="Q18" s="274">
        <f t="shared" ca="1" si="9"/>
        <v>-32.341565219613003</v>
      </c>
      <c r="S18" s="262" t="str">
        <f t="shared" ca="1" si="3"/>
        <v>a</v>
      </c>
      <c r="T18" s="278" t="str">
        <f t="shared" ca="1" si="10"/>
        <v/>
      </c>
      <c r="U18" s="262"/>
    </row>
    <row r="19" spans="1:21" ht="20.100000000000001" customHeight="1">
      <c r="A19" s="271">
        <f t="shared" si="4"/>
        <v>12</v>
      </c>
      <c r="B19" s="272">
        <f t="shared" si="4"/>
        <v>2035</v>
      </c>
      <c r="C19" s="273">
        <f t="shared" si="8"/>
        <v>5280</v>
      </c>
      <c r="D19" s="274">
        <f t="shared" si="5"/>
        <v>880</v>
      </c>
      <c r="E19" s="274">
        <f t="shared" si="0"/>
        <v>4400</v>
      </c>
      <c r="F19" s="272"/>
      <c r="G19" s="276">
        <f ca="1">DATA!$D$11/1000000</f>
        <v>0.9611134760261999</v>
      </c>
      <c r="H19" s="276">
        <f>C19*DATA!$D$5/1000000</f>
        <v>5.7241802422811636</v>
      </c>
      <c r="I19" s="276">
        <f>(C19*DATA!$D$5*DATA!$D$7)/1000000</f>
        <v>0.12879405545132619</v>
      </c>
      <c r="J19" s="274">
        <f t="shared" ca="1" si="1"/>
        <v>6.8140877737586898</v>
      </c>
      <c r="K19" s="272"/>
      <c r="L19" s="274">
        <f>((D19*DATA!$D$23)/1000000)+((E19*DATA!$D$24)/1000000)</f>
        <v>7.6280159999999997</v>
      </c>
      <c r="M19" s="274">
        <f t="shared" si="2"/>
        <v>7.6280159999999997</v>
      </c>
      <c r="N19" s="274">
        <f t="shared" ca="1" si="6"/>
        <v>0.81392822624130989</v>
      </c>
      <c r="O19" s="273">
        <f>1/(1+'[93]Asumsi I'!$C$3)^(KKF!A19)</f>
        <v>0.25667509294538904</v>
      </c>
      <c r="P19" s="274">
        <f t="shared" ca="1" si="7"/>
        <v>0.20891510312136385</v>
      </c>
      <c r="Q19" s="274">
        <f t="shared" ca="1" si="9"/>
        <v>-32.132650116491639</v>
      </c>
      <c r="S19" s="262" t="str">
        <f t="shared" ca="1" si="3"/>
        <v>a</v>
      </c>
      <c r="T19" s="278" t="str">
        <f t="shared" ca="1" si="10"/>
        <v/>
      </c>
      <c r="U19" s="262"/>
    </row>
    <row r="20" spans="1:21" ht="20.100000000000001" customHeight="1">
      <c r="A20" s="271">
        <f t="shared" si="4"/>
        <v>13</v>
      </c>
      <c r="B20" s="272">
        <f t="shared" si="4"/>
        <v>2036</v>
      </c>
      <c r="C20" s="273">
        <f t="shared" si="8"/>
        <v>5280</v>
      </c>
      <c r="D20" s="274">
        <f t="shared" si="5"/>
        <v>880</v>
      </c>
      <c r="E20" s="274">
        <f t="shared" si="0"/>
        <v>4400</v>
      </c>
      <c r="F20" s="272"/>
      <c r="G20" s="276">
        <f ca="1">DATA!$D$11/1000000</f>
        <v>0.9611134760261999</v>
      </c>
      <c r="H20" s="276">
        <f>C20*DATA!$D$5/1000000</f>
        <v>5.7241802422811636</v>
      </c>
      <c r="I20" s="276">
        <f>(C20*DATA!$D$5*DATA!$D$7)/1000000</f>
        <v>0.12879405545132619</v>
      </c>
      <c r="J20" s="274">
        <f t="shared" ca="1" si="1"/>
        <v>6.8140877737586898</v>
      </c>
      <c r="K20" s="272"/>
      <c r="L20" s="274">
        <f>((D20*DATA!$D$23)/1000000)+((E20*DATA!$D$24)/1000000)</f>
        <v>7.6280159999999997</v>
      </c>
      <c r="M20" s="274">
        <f t="shared" si="2"/>
        <v>7.6280159999999997</v>
      </c>
      <c r="N20" s="274">
        <f t="shared" ca="1" si="6"/>
        <v>0.81392822624130989</v>
      </c>
      <c r="O20" s="273">
        <f>1/(1+'[93]Asumsi I'!$C$3)^(KKF!A20)</f>
        <v>0.22917419012981158</v>
      </c>
      <c r="P20" s="274">
        <f t="shared" ca="1" si="7"/>
        <v>0.18653134207264624</v>
      </c>
      <c r="Q20" s="274">
        <f t="shared" ca="1" si="9"/>
        <v>-31.946118774418991</v>
      </c>
      <c r="S20" s="262" t="str">
        <f t="shared" ca="1" si="3"/>
        <v>a</v>
      </c>
      <c r="T20" s="278" t="str">
        <f t="shared" ca="1" si="10"/>
        <v/>
      </c>
      <c r="U20" s="262"/>
    </row>
    <row r="21" spans="1:21" ht="20.100000000000001" customHeight="1">
      <c r="A21" s="271">
        <f t="shared" si="4"/>
        <v>14</v>
      </c>
      <c r="B21" s="272">
        <f t="shared" si="4"/>
        <v>2037</v>
      </c>
      <c r="C21" s="273">
        <f t="shared" si="8"/>
        <v>5280</v>
      </c>
      <c r="D21" s="274">
        <f t="shared" si="5"/>
        <v>880</v>
      </c>
      <c r="E21" s="274">
        <f t="shared" si="0"/>
        <v>4400</v>
      </c>
      <c r="F21" s="272"/>
      <c r="G21" s="276">
        <f ca="1">DATA!$D$11/1000000</f>
        <v>0.9611134760261999</v>
      </c>
      <c r="H21" s="276">
        <f>C21*DATA!$D$5/1000000</f>
        <v>5.7241802422811636</v>
      </c>
      <c r="I21" s="276">
        <f>(C21*DATA!$D$5*DATA!$D$7)/1000000</f>
        <v>0.12879405545132619</v>
      </c>
      <c r="J21" s="274">
        <f t="shared" ca="1" si="1"/>
        <v>6.8140877737586898</v>
      </c>
      <c r="K21" s="272"/>
      <c r="L21" s="274">
        <f>((D21*DATA!$D$23)/1000000)+((E21*DATA!$D$24)/1000000)</f>
        <v>7.6280159999999997</v>
      </c>
      <c r="M21" s="274">
        <f t="shared" si="2"/>
        <v>7.6280159999999997</v>
      </c>
      <c r="N21" s="274">
        <f t="shared" ca="1" si="6"/>
        <v>0.81392822624130989</v>
      </c>
      <c r="O21" s="273">
        <f>1/(1+'[93]Asumsi I'!$C$3)^(KKF!A21)</f>
        <v>0.20461981261590317</v>
      </c>
      <c r="P21" s="274">
        <f t="shared" ca="1" si="7"/>
        <v>0.16654584113629128</v>
      </c>
      <c r="Q21" s="274">
        <f t="shared" ca="1" si="9"/>
        <v>-31.779572933282701</v>
      </c>
      <c r="S21" s="262" t="str">
        <f t="shared" ca="1" si="3"/>
        <v>a</v>
      </c>
      <c r="T21" s="278" t="str">
        <f t="shared" ca="1" si="10"/>
        <v/>
      </c>
      <c r="U21" s="262"/>
    </row>
    <row r="22" spans="1:21" ht="20.100000000000001" customHeight="1">
      <c r="A22" s="271">
        <f t="shared" si="4"/>
        <v>15</v>
      </c>
      <c r="B22" s="272">
        <f t="shared" si="4"/>
        <v>2038</v>
      </c>
      <c r="C22" s="273">
        <f t="shared" si="8"/>
        <v>5280</v>
      </c>
      <c r="D22" s="274">
        <f t="shared" si="5"/>
        <v>880</v>
      </c>
      <c r="E22" s="274">
        <f t="shared" si="0"/>
        <v>4400</v>
      </c>
      <c r="F22" s="272"/>
      <c r="G22" s="276">
        <f ca="1">DATA!$D$11/1000000</f>
        <v>0.9611134760261999</v>
      </c>
      <c r="H22" s="276">
        <f>C22*DATA!$D$5/1000000</f>
        <v>5.7241802422811636</v>
      </c>
      <c r="I22" s="276">
        <f>(C22*DATA!$D$5*DATA!$D$7)/1000000</f>
        <v>0.12879405545132619</v>
      </c>
      <c r="J22" s="274">
        <f t="shared" ca="1" si="1"/>
        <v>6.8140877737586898</v>
      </c>
      <c r="K22" s="272"/>
      <c r="L22" s="274">
        <f>((D22*DATA!$D$23)/1000000)+((E22*DATA!$D$24)/1000000)</f>
        <v>7.6280159999999997</v>
      </c>
      <c r="M22" s="274">
        <f t="shared" si="2"/>
        <v>7.6280159999999997</v>
      </c>
      <c r="N22" s="274">
        <f t="shared" ca="1" si="6"/>
        <v>0.81392822624130989</v>
      </c>
      <c r="O22" s="273">
        <f>1/(1+'[93]Asumsi I'!$C$3)^(KKF!A22)</f>
        <v>0.18269626126419927</v>
      </c>
      <c r="P22" s="274">
        <f t="shared" ca="1" si="7"/>
        <v>0.14870164387168866</v>
      </c>
      <c r="Q22" s="274">
        <f t="shared" ca="1" si="9"/>
        <v>-31.630871289411012</v>
      </c>
      <c r="S22" s="262" t="str">
        <f t="shared" ca="1" si="3"/>
        <v>a</v>
      </c>
      <c r="T22" s="278" t="str">
        <f t="shared" ca="1" si="10"/>
        <v/>
      </c>
      <c r="U22" s="262"/>
    </row>
    <row r="23" spans="1:21" ht="20.100000000000001" customHeight="1">
      <c r="A23" s="271">
        <f t="shared" si="4"/>
        <v>16</v>
      </c>
      <c r="B23" s="272">
        <f t="shared" si="4"/>
        <v>2039</v>
      </c>
      <c r="C23" s="273">
        <f t="shared" si="8"/>
        <v>5280</v>
      </c>
      <c r="D23" s="274">
        <f t="shared" si="5"/>
        <v>880</v>
      </c>
      <c r="E23" s="274">
        <f t="shared" si="0"/>
        <v>4400</v>
      </c>
      <c r="F23" s="272"/>
      <c r="G23" s="276">
        <f ca="1">DATA!$D$11/1000000</f>
        <v>0.9611134760261999</v>
      </c>
      <c r="H23" s="276">
        <f>C23*DATA!$D$5/1000000</f>
        <v>5.7241802422811636</v>
      </c>
      <c r="I23" s="276">
        <f>(C23*DATA!$D$5*DATA!$D$7)/1000000</f>
        <v>0.12879405545132619</v>
      </c>
      <c r="J23" s="274">
        <f t="shared" ca="1" si="1"/>
        <v>6.8140877737586898</v>
      </c>
      <c r="K23" s="272"/>
      <c r="L23" s="274">
        <f>((D23*DATA!$D$23)/1000000)+((E23*DATA!$D$24)/1000000)</f>
        <v>7.6280159999999997</v>
      </c>
      <c r="M23" s="274">
        <f t="shared" si="2"/>
        <v>7.6280159999999997</v>
      </c>
      <c r="N23" s="274">
        <f t="shared" ca="1" si="6"/>
        <v>0.81392822624130989</v>
      </c>
      <c r="O23" s="273">
        <f>1/(1+'[93]Asumsi I'!$C$3)^(KKF!A23)</f>
        <v>0.16312166184303503</v>
      </c>
      <c r="P23" s="274">
        <f t="shared" ca="1" si="7"/>
        <v>0.13276932488543627</v>
      </c>
      <c r="Q23" s="274">
        <f t="shared" ca="1" si="9"/>
        <v>-31.498101964525574</v>
      </c>
      <c r="S23" s="262" t="str">
        <f t="shared" ca="1" si="3"/>
        <v>a</v>
      </c>
      <c r="T23" s="278" t="str">
        <f t="shared" ca="1" si="10"/>
        <v/>
      </c>
      <c r="U23" s="262"/>
    </row>
    <row r="24" spans="1:21" ht="20.100000000000001" customHeight="1">
      <c r="A24" s="271">
        <f t="shared" si="4"/>
        <v>17</v>
      </c>
      <c r="B24" s="272">
        <f t="shared" si="4"/>
        <v>2040</v>
      </c>
      <c r="C24" s="273">
        <f t="shared" si="8"/>
        <v>5280</v>
      </c>
      <c r="D24" s="274">
        <f t="shared" si="5"/>
        <v>880</v>
      </c>
      <c r="E24" s="274">
        <f t="shared" si="0"/>
        <v>4400</v>
      </c>
      <c r="F24" s="272"/>
      <c r="G24" s="276">
        <f ca="1">DATA!$D$11/1000000</f>
        <v>0.9611134760261999</v>
      </c>
      <c r="H24" s="276">
        <f>C24*DATA!$D$5/1000000</f>
        <v>5.7241802422811636</v>
      </c>
      <c r="I24" s="276">
        <f>(C24*DATA!$D$5*DATA!$D$7)/1000000</f>
        <v>0.12879405545132619</v>
      </c>
      <c r="J24" s="274">
        <f t="shared" ca="1" si="1"/>
        <v>6.8140877737586898</v>
      </c>
      <c r="K24" s="272"/>
      <c r="L24" s="274">
        <f>((D24*DATA!$D$23)/1000000)+((E24*DATA!$D$24)/1000000)</f>
        <v>7.6280159999999997</v>
      </c>
      <c r="M24" s="274">
        <f t="shared" si="2"/>
        <v>7.6280159999999997</v>
      </c>
      <c r="N24" s="274">
        <f t="shared" ca="1" si="6"/>
        <v>0.81392822624130989</v>
      </c>
      <c r="O24" s="273">
        <f>1/(1+'[93]Asumsi I'!$C$3)^(KKF!A24)</f>
        <v>0.14564434093128129</v>
      </c>
      <c r="P24" s="274">
        <f t="shared" ca="1" si="7"/>
        <v>0.11854404007628239</v>
      </c>
      <c r="Q24" s="274">
        <f t="shared" ca="1" si="9"/>
        <v>-31.379557924449291</v>
      </c>
      <c r="S24" s="262" t="str">
        <f t="shared" ca="1" si="3"/>
        <v>a</v>
      </c>
      <c r="T24" s="278" t="str">
        <f t="shared" ca="1" si="10"/>
        <v/>
      </c>
      <c r="U24" s="262"/>
    </row>
    <row r="25" spans="1:21" ht="20.100000000000001" customHeight="1">
      <c r="A25" s="271">
        <f t="shared" ref="A25:B32" si="11">A24+1</f>
        <v>18</v>
      </c>
      <c r="B25" s="272">
        <f t="shared" si="11"/>
        <v>2041</v>
      </c>
      <c r="C25" s="273">
        <f t="shared" si="8"/>
        <v>5280</v>
      </c>
      <c r="D25" s="274">
        <f t="shared" si="5"/>
        <v>880</v>
      </c>
      <c r="E25" s="274">
        <f t="shared" si="0"/>
        <v>4400</v>
      </c>
      <c r="F25" s="272"/>
      <c r="G25" s="276">
        <f ca="1">DATA!$D$11/1000000</f>
        <v>0.9611134760261999</v>
      </c>
      <c r="H25" s="276">
        <f>C25*DATA!$D$5/1000000</f>
        <v>5.7241802422811636</v>
      </c>
      <c r="I25" s="276">
        <f>(C25*DATA!$D$5*DATA!$D$7)/1000000</f>
        <v>0.12879405545132619</v>
      </c>
      <c r="J25" s="274">
        <f t="shared" ca="1" si="1"/>
        <v>6.8140877737586898</v>
      </c>
      <c r="K25" s="272"/>
      <c r="L25" s="274">
        <f>((D25*DATA!$D$23)/1000000)+((E25*DATA!$D$24)/1000000)</f>
        <v>7.6280159999999997</v>
      </c>
      <c r="M25" s="274">
        <f t="shared" si="2"/>
        <v>7.6280159999999997</v>
      </c>
      <c r="N25" s="274">
        <f t="shared" ca="1" si="6"/>
        <v>0.81392822624130989</v>
      </c>
      <c r="O25" s="273">
        <f>1/(1+'[93]Asumsi I'!$C$3)^(KKF!A25)</f>
        <v>0.13003959011721541</v>
      </c>
      <c r="P25" s="274">
        <f t="shared" ca="1" si="7"/>
        <v>0.10584289292525212</v>
      </c>
      <c r="Q25" s="274">
        <f t="shared" ca="1" si="9"/>
        <v>-31.273715031524038</v>
      </c>
      <c r="S25" s="262" t="str">
        <f t="shared" ca="1" si="3"/>
        <v>a</v>
      </c>
      <c r="T25" s="278" t="str">
        <f t="shared" ca="1" si="10"/>
        <v/>
      </c>
      <c r="U25" s="262"/>
    </row>
    <row r="26" spans="1:21" ht="20.100000000000001" customHeight="1">
      <c r="A26" s="271">
        <f t="shared" si="11"/>
        <v>19</v>
      </c>
      <c r="B26" s="272">
        <f t="shared" si="11"/>
        <v>2042</v>
      </c>
      <c r="C26" s="273">
        <f t="shared" si="8"/>
        <v>5280</v>
      </c>
      <c r="D26" s="274">
        <f t="shared" si="5"/>
        <v>880</v>
      </c>
      <c r="E26" s="274">
        <f t="shared" si="0"/>
        <v>4400</v>
      </c>
      <c r="F26" s="272"/>
      <c r="G26" s="276">
        <f ca="1">DATA!$D$11/1000000</f>
        <v>0.9611134760261999</v>
      </c>
      <c r="H26" s="276">
        <f>C26*DATA!$D$5/1000000</f>
        <v>5.7241802422811636</v>
      </c>
      <c r="I26" s="276">
        <f>(C26*DATA!$D$5*DATA!$D$7)/1000000</f>
        <v>0.12879405545132619</v>
      </c>
      <c r="J26" s="274">
        <f t="shared" ca="1" si="1"/>
        <v>6.8140877737586898</v>
      </c>
      <c r="K26" s="272"/>
      <c r="L26" s="274">
        <f>((D26*DATA!$D$23)/1000000)+((E26*DATA!$D$24)/1000000)</f>
        <v>7.6280159999999997</v>
      </c>
      <c r="M26" s="274">
        <f t="shared" si="2"/>
        <v>7.6280159999999997</v>
      </c>
      <c r="N26" s="274">
        <f t="shared" ca="1" si="6"/>
        <v>0.81392822624130989</v>
      </c>
      <c r="O26" s="273">
        <f>1/(1+'[93]Asumsi I'!$C$3)^(KKF!A26)</f>
        <v>0.1161067768903709</v>
      </c>
      <c r="P26" s="274">
        <f t="shared" ca="1" si="7"/>
        <v>9.4502582968975096E-2</v>
      </c>
      <c r="Q26" s="274">
        <f t="shared" ca="1" si="9"/>
        <v>-31.179212448555063</v>
      </c>
      <c r="S26" s="262" t="str">
        <f t="shared" ca="1" si="3"/>
        <v>a</v>
      </c>
      <c r="T26" s="278" t="str">
        <f t="shared" ca="1" si="10"/>
        <v/>
      </c>
      <c r="U26" s="262"/>
    </row>
    <row r="27" spans="1:21" ht="20.100000000000001" customHeight="1">
      <c r="A27" s="271">
        <f t="shared" si="11"/>
        <v>20</v>
      </c>
      <c r="B27" s="272">
        <f t="shared" si="11"/>
        <v>2043</v>
      </c>
      <c r="C27" s="273">
        <f t="shared" si="8"/>
        <v>5280</v>
      </c>
      <c r="D27" s="274">
        <f t="shared" si="5"/>
        <v>880</v>
      </c>
      <c r="E27" s="274">
        <f t="shared" si="0"/>
        <v>4400</v>
      </c>
      <c r="F27" s="272"/>
      <c r="G27" s="276">
        <f ca="1">DATA!$D$11/1000000</f>
        <v>0.9611134760261999</v>
      </c>
      <c r="H27" s="276">
        <f>C27*DATA!$D$5/1000000</f>
        <v>5.7241802422811636</v>
      </c>
      <c r="I27" s="276">
        <f>(C27*DATA!$D$5*DATA!$D$7)/1000000</f>
        <v>0.12879405545132619</v>
      </c>
      <c r="J27" s="274">
        <f t="shared" ca="1" si="1"/>
        <v>6.8140877737586898</v>
      </c>
      <c r="K27" s="272"/>
      <c r="L27" s="274">
        <f>((D27*DATA!$D$23)/1000000)+((E27*DATA!$D$24)/1000000)</f>
        <v>7.6280159999999997</v>
      </c>
      <c r="M27" s="274">
        <f t="shared" si="2"/>
        <v>7.6280159999999997</v>
      </c>
      <c r="N27" s="274">
        <f t="shared" ca="1" si="6"/>
        <v>0.81392822624130989</v>
      </c>
      <c r="O27" s="273">
        <f>1/(1+'[93]Asumsi I'!$C$3)^(KKF!A27)</f>
        <v>0.1036667650806883</v>
      </c>
      <c r="P27" s="274">
        <f t="shared" ca="1" si="7"/>
        <v>8.4377306222299192E-2</v>
      </c>
      <c r="Q27" s="274">
        <f t="shared" ca="1" si="9"/>
        <v>-31.094835142332762</v>
      </c>
      <c r="S27" s="262" t="str">
        <f t="shared" ca="1" si="3"/>
        <v>a</v>
      </c>
      <c r="T27" s="278" t="str">
        <f t="shared" ca="1" si="10"/>
        <v/>
      </c>
      <c r="U27" s="262"/>
    </row>
    <row r="28" spans="1:21" ht="20.100000000000001" customHeight="1">
      <c r="A28" s="271">
        <f t="shared" si="11"/>
        <v>21</v>
      </c>
      <c r="B28" s="272">
        <f t="shared" si="11"/>
        <v>2044</v>
      </c>
      <c r="C28" s="273">
        <f t="shared" si="8"/>
        <v>5280</v>
      </c>
      <c r="D28" s="274">
        <f t="shared" si="5"/>
        <v>880</v>
      </c>
      <c r="E28" s="274">
        <f t="shared" si="0"/>
        <v>4400</v>
      </c>
      <c r="F28" s="272"/>
      <c r="G28" s="276">
        <f ca="1">DATA!$D$11/1000000</f>
        <v>0.9611134760261999</v>
      </c>
      <c r="H28" s="276">
        <f>C28*DATA!$D$5/1000000</f>
        <v>5.7241802422811636</v>
      </c>
      <c r="I28" s="276">
        <f>(C28*DATA!$D$5*DATA!$D$7)/1000000</f>
        <v>0.12879405545132619</v>
      </c>
      <c r="J28" s="274">
        <f t="shared" ca="1" si="1"/>
        <v>6.8140877737586898</v>
      </c>
      <c r="K28" s="272"/>
      <c r="L28" s="274">
        <f>((D28*DATA!$D$23)/1000000)+((E28*DATA!$D$24)/1000000)</f>
        <v>7.6280159999999997</v>
      </c>
      <c r="M28" s="274">
        <f t="shared" si="2"/>
        <v>7.6280159999999997</v>
      </c>
      <c r="N28" s="274">
        <f t="shared" ca="1" si="6"/>
        <v>0.81392822624130989</v>
      </c>
      <c r="O28" s="273">
        <f>1/(1+'[93]Asumsi I'!$C$3)^(KKF!A28)</f>
        <v>9.2559611679185971E-2</v>
      </c>
      <c r="P28" s="274">
        <f t="shared" ca="1" si="7"/>
        <v>7.5336880555624264E-2</v>
      </c>
      <c r="Q28" s="274">
        <f t="shared" ca="1" si="9"/>
        <v>-31.019498261777137</v>
      </c>
      <c r="S28" s="262" t="str">
        <f t="shared" ca="1" si="3"/>
        <v>a</v>
      </c>
      <c r="T28" s="278" t="str">
        <f t="shared" ca="1" si="10"/>
        <v/>
      </c>
      <c r="U28" s="262"/>
    </row>
    <row r="29" spans="1:21" ht="20.100000000000001" customHeight="1">
      <c r="A29" s="271">
        <f t="shared" si="11"/>
        <v>22</v>
      </c>
      <c r="B29" s="272">
        <f t="shared" si="11"/>
        <v>2045</v>
      </c>
      <c r="C29" s="273">
        <f t="shared" si="8"/>
        <v>5280</v>
      </c>
      <c r="D29" s="274">
        <f t="shared" si="5"/>
        <v>880</v>
      </c>
      <c r="E29" s="274">
        <f t="shared" si="0"/>
        <v>4400</v>
      </c>
      <c r="F29" s="272"/>
      <c r="G29" s="276">
        <f ca="1">DATA!$D$11/1000000</f>
        <v>0.9611134760261999</v>
      </c>
      <c r="H29" s="276">
        <f>C29*DATA!$D$5/1000000</f>
        <v>5.7241802422811636</v>
      </c>
      <c r="I29" s="276">
        <f>(C29*DATA!$D$5*DATA!$D$7)/1000000</f>
        <v>0.12879405545132619</v>
      </c>
      <c r="J29" s="274">
        <f t="shared" ca="1" si="1"/>
        <v>6.8140877737586898</v>
      </c>
      <c r="K29" s="272"/>
      <c r="L29" s="274">
        <f>((D29*DATA!$D$23)/1000000)+((E29*DATA!$D$24)/1000000)</f>
        <v>7.6280159999999997</v>
      </c>
      <c r="M29" s="274">
        <f t="shared" si="2"/>
        <v>7.6280159999999997</v>
      </c>
      <c r="N29" s="274">
        <f t="shared" ca="1" si="6"/>
        <v>0.81392822624130989</v>
      </c>
      <c r="O29" s="273">
        <f>1/(1+'[93]Asumsi I'!$C$3)^(KKF!A29)</f>
        <v>8.2642510427844609E-2</v>
      </c>
      <c r="P29" s="274">
        <f t="shared" ca="1" si="7"/>
        <v>6.7265071924664521E-2</v>
      </c>
      <c r="Q29" s="274">
        <f t="shared" ca="1" si="9"/>
        <v>-30.952233189852471</v>
      </c>
      <c r="S29" s="262" t="str">
        <f t="shared" ca="1" si="3"/>
        <v>a</v>
      </c>
      <c r="T29" s="278" t="str">
        <f t="shared" ca="1" si="10"/>
        <v/>
      </c>
      <c r="U29" s="262"/>
    </row>
    <row r="30" spans="1:21" ht="20.100000000000001" customHeight="1">
      <c r="A30" s="271">
        <f t="shared" si="11"/>
        <v>23</v>
      </c>
      <c r="B30" s="272">
        <f t="shared" si="11"/>
        <v>2046</v>
      </c>
      <c r="C30" s="273">
        <f t="shared" si="8"/>
        <v>5280</v>
      </c>
      <c r="D30" s="274">
        <f t="shared" si="5"/>
        <v>880</v>
      </c>
      <c r="E30" s="274">
        <f t="shared" si="0"/>
        <v>4400</v>
      </c>
      <c r="F30" s="272"/>
      <c r="G30" s="276">
        <f ca="1">DATA!$D$11/1000000</f>
        <v>0.9611134760261999</v>
      </c>
      <c r="H30" s="276">
        <f>C30*DATA!$D$5/1000000</f>
        <v>5.7241802422811636</v>
      </c>
      <c r="I30" s="276">
        <f>(C30*DATA!$D$5*DATA!$D$7)/1000000</f>
        <v>0.12879405545132619</v>
      </c>
      <c r="J30" s="274">
        <f t="shared" ca="1" si="1"/>
        <v>6.8140877737586898</v>
      </c>
      <c r="K30" s="272"/>
      <c r="L30" s="274">
        <f>((D30*DATA!$D$23)/1000000)+((E30*DATA!$D$24)/1000000)</f>
        <v>7.6280159999999997</v>
      </c>
      <c r="M30" s="274">
        <f t="shared" si="2"/>
        <v>7.6280159999999997</v>
      </c>
      <c r="N30" s="274">
        <f t="shared" ca="1" si="6"/>
        <v>0.81392822624130989</v>
      </c>
      <c r="O30" s="273">
        <f>1/(1+'[93]Asumsi I'!$C$3)^(KKF!A30)</f>
        <v>7.3787955739146982E-2</v>
      </c>
      <c r="P30" s="274">
        <f t="shared" ca="1" si="7"/>
        <v>6.0058099932736184E-2</v>
      </c>
      <c r="Q30" s="274">
        <f t="shared" ca="1" si="9"/>
        <v>-30.892175089919736</v>
      </c>
      <c r="S30" s="262" t="str">
        <f t="shared" ca="1" si="3"/>
        <v>a</v>
      </c>
      <c r="T30" s="278" t="str">
        <f t="shared" ca="1" si="10"/>
        <v/>
      </c>
      <c r="U30" s="262"/>
    </row>
    <row r="31" spans="1:21" ht="20.100000000000001" customHeight="1">
      <c r="A31" s="271">
        <f t="shared" si="11"/>
        <v>24</v>
      </c>
      <c r="B31" s="272">
        <f t="shared" si="11"/>
        <v>2047</v>
      </c>
      <c r="C31" s="273">
        <f t="shared" si="8"/>
        <v>5280</v>
      </c>
      <c r="D31" s="274">
        <f t="shared" si="5"/>
        <v>880</v>
      </c>
      <c r="E31" s="274">
        <f t="shared" si="0"/>
        <v>4400</v>
      </c>
      <c r="F31" s="272"/>
      <c r="G31" s="276">
        <f ca="1">DATA!$D$11/1000000</f>
        <v>0.9611134760261999</v>
      </c>
      <c r="H31" s="276">
        <f>C31*DATA!$D$5/1000000</f>
        <v>5.7241802422811636</v>
      </c>
      <c r="I31" s="276">
        <f>(C31*DATA!$D$5*DATA!$D$7)/1000000</f>
        <v>0.12879405545132619</v>
      </c>
      <c r="J31" s="274">
        <f t="shared" ca="1" si="1"/>
        <v>6.8140877737586898</v>
      </c>
      <c r="K31" s="272"/>
      <c r="L31" s="274">
        <f>((D31*DATA!$D$23)/1000000)+((E31*DATA!$D$24)/1000000)</f>
        <v>7.6280159999999997</v>
      </c>
      <c r="M31" s="274">
        <f t="shared" si="2"/>
        <v>7.6280159999999997</v>
      </c>
      <c r="N31" s="274">
        <f t="shared" ca="1" si="6"/>
        <v>0.81392822624130989</v>
      </c>
      <c r="O31" s="273">
        <f>1/(1+'[93]Asumsi I'!$C$3)^(KKF!A31)</f>
        <v>6.5882103338524081E-2</v>
      </c>
      <c r="P31" s="274">
        <f t="shared" ca="1" si="7"/>
        <v>5.3623303511371588E-2</v>
      </c>
      <c r="Q31" s="274">
        <f ca="1">Q30+P31</f>
        <v>-30.838551786408363</v>
      </c>
      <c r="S31" s="262" t="str">
        <f t="shared" ca="1" si="3"/>
        <v>a</v>
      </c>
      <c r="T31" s="278" t="str">
        <f t="shared" ca="1" si="10"/>
        <v/>
      </c>
      <c r="U31" s="262"/>
    </row>
    <row r="32" spans="1:21" ht="20.100000000000001" customHeight="1">
      <c r="A32" s="271">
        <f t="shared" si="11"/>
        <v>25</v>
      </c>
      <c r="B32" s="272">
        <f>B30+1</f>
        <v>2047</v>
      </c>
      <c r="C32" s="273">
        <f t="shared" si="8"/>
        <v>5280</v>
      </c>
      <c r="D32" s="274">
        <f t="shared" si="5"/>
        <v>880</v>
      </c>
      <c r="E32" s="274">
        <f t="shared" si="0"/>
        <v>4400</v>
      </c>
      <c r="F32" s="272"/>
      <c r="G32" s="276">
        <f ca="1">DATA!$D$11/1000000</f>
        <v>0.9611134760261999</v>
      </c>
      <c r="H32" s="276">
        <f>C32*DATA!$D$5/1000000</f>
        <v>5.7241802422811636</v>
      </c>
      <c r="I32" s="276">
        <f>(C32*DATA!$D$5*DATA!$D$7)/1000000</f>
        <v>0.12879405545132619</v>
      </c>
      <c r="J32" s="274">
        <f t="shared" ca="1" si="1"/>
        <v>6.8140877737586898</v>
      </c>
      <c r="K32" s="272"/>
      <c r="L32" s="274">
        <f>((D32*DATA!$D$23)/1000000)+((E32*DATA!$D$24)/1000000)</f>
        <v>7.6280159999999997</v>
      </c>
      <c r="M32" s="274">
        <f t="shared" si="2"/>
        <v>7.6280159999999997</v>
      </c>
      <c r="N32" s="274">
        <f t="shared" ca="1" si="6"/>
        <v>0.81392822624130989</v>
      </c>
      <c r="O32" s="273">
        <f>1/(1+'[93]Asumsi I'!$C$3)^(KKF!A32)</f>
        <v>5.8823306552253637E-2</v>
      </c>
      <c r="P32" s="274">
        <f t="shared" ca="1" si="7"/>
        <v>4.7877949563724626E-2</v>
      </c>
      <c r="Q32" s="274">
        <f ca="1">Q31+P32</f>
        <v>-30.79067383684464</v>
      </c>
      <c r="S32" s="262" t="str">
        <f t="shared" ca="1" si="3"/>
        <v>a</v>
      </c>
      <c r="T32" s="278" t="str">
        <f t="shared" ca="1" si="10"/>
        <v/>
      </c>
      <c r="U32" s="262"/>
    </row>
    <row r="33" spans="2:22" ht="20.100000000000001" customHeight="1">
      <c r="B33" s="281"/>
      <c r="C33" s="281"/>
      <c r="D33" s="281"/>
      <c r="E33" s="281"/>
      <c r="F33" s="545" t="s">
        <v>1374</v>
      </c>
      <c r="G33" s="545"/>
      <c r="H33" s="545"/>
      <c r="I33" s="282"/>
      <c r="J33" s="283">
        <f ca="1">SUM(J7:J32)</f>
        <v>223.27096448645855</v>
      </c>
      <c r="K33" s="545" t="s">
        <v>1375</v>
      </c>
      <c r="L33" s="545"/>
      <c r="M33" s="283">
        <f>SUM(M7:M32)</f>
        <v>206.44474400000004</v>
      </c>
      <c r="N33" s="281"/>
      <c r="O33" s="281"/>
      <c r="P33" s="284"/>
      <c r="Q33" s="284"/>
      <c r="S33" s="262">
        <f ca="1">COUNTIF(S7:S32,"a")</f>
        <v>26</v>
      </c>
    </row>
    <row r="34" spans="2:22" ht="20.100000000000001" customHeight="1">
      <c r="B34" s="281"/>
      <c r="C34" s="281"/>
      <c r="D34" s="281"/>
      <c r="E34" s="281"/>
      <c r="F34" s="285"/>
      <c r="G34" s="285"/>
      <c r="H34" s="285"/>
      <c r="I34" s="285"/>
      <c r="J34" s="286"/>
      <c r="K34" s="285"/>
      <c r="L34" s="285"/>
      <c r="M34" s="286"/>
      <c r="N34" s="281"/>
      <c r="O34" s="281"/>
      <c r="P34" s="287" t="s">
        <v>1376</v>
      </c>
      <c r="Q34" s="288">
        <f ca="1">+J7/N32</f>
        <v>65.016506906104112</v>
      </c>
      <c r="V34" s="289"/>
    </row>
    <row r="35" spans="2:22" ht="20.100000000000001" customHeight="1">
      <c r="B35" s="281"/>
      <c r="C35" s="281"/>
      <c r="D35" s="281"/>
      <c r="E35" s="281"/>
      <c r="F35" s="285"/>
      <c r="G35" s="285"/>
      <c r="H35" s="285"/>
      <c r="I35" s="285"/>
      <c r="J35" s="286"/>
      <c r="K35" s="285"/>
      <c r="L35" s="285"/>
      <c r="M35" s="286"/>
      <c r="N35" s="281"/>
      <c r="O35" s="281"/>
      <c r="P35" s="287" t="s">
        <v>1377</v>
      </c>
      <c r="Q35" s="290" t="e">
        <f ca="1">AVERAGE(T7:T32)</f>
        <v>#DIV/0!</v>
      </c>
    </row>
    <row r="36" spans="2:22" ht="20.100000000000001" customHeight="1">
      <c r="B36" s="281"/>
      <c r="C36" s="281"/>
      <c r="D36" s="281"/>
      <c r="E36" s="281"/>
      <c r="F36" s="285"/>
      <c r="G36" s="285"/>
      <c r="H36" s="285"/>
      <c r="I36" s="285"/>
      <c r="J36" s="286"/>
      <c r="K36" s="285"/>
      <c r="L36" s="285"/>
      <c r="M36" s="286"/>
      <c r="N36" s="281"/>
      <c r="O36" s="281"/>
      <c r="P36" s="287" t="s">
        <v>1378</v>
      </c>
      <c r="Q36" s="291">
        <f ca="1">M33/J33</f>
        <v>0.92463766829170912</v>
      </c>
    </row>
    <row r="37" spans="2:22" ht="20.100000000000001" customHeight="1">
      <c r="B37" s="281"/>
      <c r="C37" s="281"/>
      <c r="D37" s="281"/>
      <c r="E37" s="281"/>
      <c r="F37" s="285"/>
      <c r="G37" s="285"/>
      <c r="H37" s="285"/>
      <c r="I37" s="285"/>
      <c r="J37" s="286"/>
      <c r="K37" s="285"/>
      <c r="L37" s="285"/>
      <c r="M37" s="286"/>
      <c r="N37" s="281"/>
      <c r="O37" s="281"/>
      <c r="P37" s="287" t="s">
        <v>1028</v>
      </c>
      <c r="Q37" s="292">
        <f ca="1">+NPV(0.12,N7:N32)</f>
        <v>-27.491673068611291</v>
      </c>
    </row>
    <row r="38" spans="2:22" ht="20.100000000000001" customHeight="1">
      <c r="B38" s="281"/>
      <c r="C38" s="281"/>
      <c r="D38" s="281"/>
      <c r="E38" s="281"/>
      <c r="F38" s="285"/>
      <c r="G38" s="285"/>
      <c r="H38" s="285"/>
      <c r="I38" s="285"/>
      <c r="J38" s="286"/>
      <c r="K38" s="285"/>
      <c r="L38" s="285"/>
      <c r="M38" s="286"/>
      <c r="N38" s="281"/>
      <c r="O38" s="281"/>
      <c r="P38" s="287" t="s">
        <v>1029</v>
      </c>
      <c r="Q38" s="293">
        <f ca="1">IRR(N7:N32,DATA!D4)</f>
        <v>-4.1836900265008081E-2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4" priority="1" stopIfTrue="1" operator="greaterThanOrEqual">
      <formula>$F$7</formula>
    </cfRule>
    <cfRule type="cellIs" dxfId="13" priority="2" stopIfTrue="1" operator="lessThan">
      <formula>$F$7</formula>
    </cfRule>
  </conditionalFormatting>
  <conditionalFormatting sqref="Q7:Q32">
    <cfRule type="cellIs" dxfId="12" priority="3" operator="lessThan">
      <formula>0</formula>
    </cfRule>
    <cfRule type="cellIs" dxfId="11" priority="4" operator="lessThan">
      <formula>0</formula>
    </cfRule>
    <cfRule type="cellIs" dxfId="10" priority="5" operator="lessThan">
      <formula>-6395.81</formula>
    </cfRule>
    <cfRule type="cellIs" dxfId="9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06"/>
  <sheetViews>
    <sheetView showGridLines="0" tabSelected="1" zoomScale="85" zoomScaleNormal="85" zoomScaleSheetLayoutView="70" workbookViewId="0">
      <pane ySplit="13" topLeftCell="A14" activePane="bottomLeft" state="frozen"/>
      <selection activeCell="H1093" sqref="H1093"/>
      <selection pane="bottomLeft" activeCell="J77" sqref="J77"/>
    </sheetView>
  </sheetViews>
  <sheetFormatPr defaultRowHeight="15"/>
  <cols>
    <col min="1" max="1" width="8.28515625" style="294" customWidth="1"/>
    <col min="2" max="2" width="5.140625" style="295" customWidth="1"/>
    <col min="3" max="3" width="53.42578125" style="358" customWidth="1"/>
    <col min="4" max="4" width="13.7109375" style="358" customWidth="1"/>
    <col min="5" max="5" width="12.5703125" style="298" customWidth="1"/>
    <col min="6" max="6" width="7.7109375" style="298" customWidth="1"/>
    <col min="7" max="7" width="12.7109375" style="298" customWidth="1"/>
    <col min="8" max="8" width="18.140625" style="299" customWidth="1"/>
    <col min="9" max="9" width="16.7109375" style="299" customWidth="1"/>
    <col min="10" max="11" width="16.7109375" style="300" customWidth="1"/>
    <col min="12" max="12" width="3.7109375" style="300" customWidth="1"/>
    <col min="13" max="13" width="14" style="300" customWidth="1"/>
    <col min="14" max="14" width="15" style="300" customWidth="1"/>
    <col min="15" max="15" width="9.140625" style="301" customWidth="1"/>
    <col min="16" max="16" width="12.7109375" style="302" customWidth="1"/>
    <col min="17" max="17" width="12.7109375" style="301" customWidth="1"/>
    <col min="18" max="18" width="2.42578125" style="301" customWidth="1"/>
    <col min="19" max="22" width="10.85546875" style="301" customWidth="1"/>
    <col min="23" max="24" width="9.140625" style="301" customWidth="1"/>
    <col min="25" max="16384" width="9.140625" style="301"/>
  </cols>
  <sheetData>
    <row r="1" spans="1:22">
      <c r="C1" s="296" t="s">
        <v>1009</v>
      </c>
      <c r="D1" s="297"/>
      <c r="U1" s="294"/>
    </row>
    <row r="2" spans="1:22">
      <c r="C2" s="296" t="s">
        <v>1348</v>
      </c>
      <c r="D2" s="297"/>
      <c r="T2" s="302"/>
      <c r="U2" s="303" t="s">
        <v>1036</v>
      </c>
      <c r="V2" s="302"/>
    </row>
    <row r="3" spans="1:22">
      <c r="C3" s="296" t="s">
        <v>1440</v>
      </c>
      <c r="D3" s="297"/>
      <c r="O3" s="548" t="s">
        <v>1036</v>
      </c>
      <c r="P3" s="548"/>
      <c r="Q3" s="304"/>
      <c r="T3" s="302"/>
      <c r="U3" s="303" t="s">
        <v>1041</v>
      </c>
      <c r="V3" s="302"/>
    </row>
    <row r="4" spans="1:22" ht="15.75" customHeight="1">
      <c r="B4" s="549" t="s">
        <v>1023</v>
      </c>
      <c r="C4" s="549"/>
      <c r="D4" s="549"/>
      <c r="E4" s="549"/>
      <c r="F4" s="549"/>
      <c r="G4" s="549"/>
      <c r="H4" s="549"/>
      <c r="I4" s="549"/>
      <c r="J4" s="549"/>
      <c r="K4" s="549"/>
      <c r="O4" s="548"/>
      <c r="P4" s="548"/>
      <c r="T4" s="302"/>
      <c r="U4" s="302"/>
      <c r="V4" s="302"/>
    </row>
    <row r="5" spans="1:22">
      <c r="C5" s="305"/>
      <c r="D5" s="297"/>
      <c r="T5" s="302"/>
      <c r="U5" s="303"/>
      <c r="V5" s="302"/>
    </row>
    <row r="6" spans="1:22">
      <c r="C6" s="305"/>
      <c r="D6" s="297"/>
      <c r="E6" s="306" t="s">
        <v>1037</v>
      </c>
      <c r="F6" s="307" t="s">
        <v>9</v>
      </c>
      <c r="G6" s="565" t="str">
        <f>DATA!D14</f>
        <v>PB TNK ABDUL AZIZ</v>
      </c>
      <c r="H6" s="565"/>
      <c r="I6" s="565"/>
      <c r="J6" s="565"/>
      <c r="K6" s="565"/>
      <c r="T6" s="302"/>
      <c r="U6" s="303"/>
      <c r="V6" s="302"/>
    </row>
    <row r="7" spans="1:22">
      <c r="C7" s="305"/>
      <c r="D7" s="297"/>
      <c r="E7" s="306" t="s">
        <v>1038</v>
      </c>
      <c r="F7" s="307" t="s">
        <v>9</v>
      </c>
      <c r="G7" s="306" t="s">
        <v>1615</v>
      </c>
      <c r="J7" s="308"/>
      <c r="T7" s="302"/>
      <c r="U7" s="303"/>
      <c r="V7" s="302"/>
    </row>
    <row r="8" spans="1:22">
      <c r="C8" s="305"/>
      <c r="D8" s="297"/>
      <c r="E8" s="306" t="s">
        <v>1039</v>
      </c>
      <c r="F8" s="307" t="s">
        <v>9</v>
      </c>
      <c r="G8" s="306" t="s">
        <v>1440</v>
      </c>
      <c r="J8" s="308"/>
      <c r="T8" s="302"/>
      <c r="U8" s="303"/>
      <c r="V8" s="302"/>
    </row>
    <row r="9" spans="1:22">
      <c r="C9" s="305"/>
      <c r="D9" s="297"/>
      <c r="E9" s="306" t="s">
        <v>1040</v>
      </c>
      <c r="F9" s="307" t="s">
        <v>9</v>
      </c>
      <c r="G9" s="306" t="s">
        <v>1548</v>
      </c>
      <c r="J9" s="308"/>
      <c r="T9" s="302"/>
      <c r="U9" s="303"/>
      <c r="V9" s="302"/>
    </row>
    <row r="10" spans="1:22" ht="15.75" thickBot="1">
      <c r="C10" s="297"/>
      <c r="D10" s="297"/>
      <c r="T10" s="302"/>
      <c r="U10" s="302"/>
      <c r="V10" s="302"/>
    </row>
    <row r="11" spans="1:22" ht="21" customHeight="1">
      <c r="B11" s="551" t="s">
        <v>0</v>
      </c>
      <c r="C11" s="553" t="s">
        <v>1</v>
      </c>
      <c r="D11" s="556" t="s">
        <v>42</v>
      </c>
      <c r="E11" s="556" t="s">
        <v>43</v>
      </c>
      <c r="F11" s="556" t="s">
        <v>2</v>
      </c>
      <c r="G11" s="558" t="s">
        <v>41</v>
      </c>
      <c r="H11" s="556" t="s">
        <v>3</v>
      </c>
      <c r="I11" s="556"/>
      <c r="J11" s="556"/>
      <c r="K11" s="575"/>
      <c r="O11" s="309"/>
      <c r="P11" s="310"/>
      <c r="Q11" s="309"/>
      <c r="S11" s="311"/>
      <c r="T11" s="312"/>
      <c r="U11" s="312"/>
      <c r="V11" s="312"/>
    </row>
    <row r="12" spans="1:22" ht="15" customHeight="1">
      <c r="B12" s="552"/>
      <c r="C12" s="554"/>
      <c r="D12" s="557"/>
      <c r="E12" s="557"/>
      <c r="F12" s="557"/>
      <c r="G12" s="559"/>
      <c r="H12" s="561" t="s">
        <v>46</v>
      </c>
      <c r="I12" s="561" t="s">
        <v>5</v>
      </c>
      <c r="J12" s="557" t="s">
        <v>47</v>
      </c>
      <c r="K12" s="576" t="s">
        <v>4</v>
      </c>
      <c r="O12" s="310"/>
      <c r="P12" s="310"/>
      <c r="Q12" s="310"/>
      <c r="S12" s="311"/>
      <c r="T12" s="311"/>
      <c r="U12" s="311"/>
      <c r="V12" s="311"/>
    </row>
    <row r="13" spans="1:22" ht="15" customHeight="1">
      <c r="B13" s="552"/>
      <c r="C13" s="555"/>
      <c r="D13" s="557"/>
      <c r="E13" s="557"/>
      <c r="F13" s="557"/>
      <c r="G13" s="560"/>
      <c r="H13" s="562"/>
      <c r="I13" s="562"/>
      <c r="J13" s="557"/>
      <c r="K13" s="576"/>
      <c r="O13" s="313"/>
      <c r="P13" s="313"/>
      <c r="Q13" s="313"/>
      <c r="S13" s="311"/>
      <c r="T13" s="311"/>
      <c r="U13" s="311"/>
      <c r="V13" s="311"/>
    </row>
    <row r="14" spans="1:22" s="321" customFormat="1" ht="15.75" customHeight="1">
      <c r="A14" s="294"/>
      <c r="B14" s="438" t="s">
        <v>480</v>
      </c>
      <c r="C14" s="439" t="s">
        <v>1609</v>
      </c>
      <c r="D14" s="314" t="str">
        <f ca="1">IF(ISERROR(OFFSET('HARGA SATUAN'!$D$6,MATCH(RAB!C14,'HARGA SATUAN'!$C$7:$C$1492,0),0)),"",OFFSET('HARGA SATUAN'!$D$6,MATCH(RAB!C14,'HARGA SATUAN'!$C$7:$C$1492,0),0))</f>
        <v/>
      </c>
      <c r="E14" s="315" t="str">
        <f ca="1">IF(B14="+","Unit",IF(ISERROR(OFFSET('HARGA SATUAN'!$E$6,MATCH(RAB!C14,'HARGA SATUAN'!$C$7:$C$1492,0),0)),"",OFFSET('HARGA SATUAN'!$E$6,MATCH(RAB!C14,'HARGA SATUAN'!$C$7:$C$1492,0),0)))</f>
        <v/>
      </c>
      <c r="F14" s="322"/>
      <c r="G14" s="316">
        <f ca="1">IF(ISERROR(OFFSET('HARGA SATUAN'!$I$6,MATCH(RAB!C14,'HARGA SATUAN'!$C$7:$C$1492,0),0)),0,OFFSET('HARGA SATUAN'!$I$6,MATCH(RAB!C14,'HARGA SATUAN'!$C$7:$C$1492,0),0))</f>
        <v>0</v>
      </c>
      <c r="H14" s="317">
        <f t="shared" ref="H14" ca="1" si="0">IF(OR(D14="MDU",D14="MDU-KD"),(IF($O$3="RAB NON MDU","PLN KD",G14*F14)),0)</f>
        <v>0</v>
      </c>
      <c r="I14" s="317">
        <f t="shared" ref="I14" ca="1" si="1">IF(D14="HDW",G14*F14,0)</f>
        <v>0</v>
      </c>
      <c r="J14" s="317">
        <f t="shared" ref="J14" ca="1" si="2">IF(D14="JASA",G14*F14,0)</f>
        <v>0</v>
      </c>
      <c r="K14" s="318">
        <f t="shared" ref="K14" ca="1" si="3">SUM(H14:J14)</f>
        <v>0</v>
      </c>
      <c r="L14" s="300"/>
      <c r="M14" s="300"/>
      <c r="N14" s="300"/>
      <c r="O14" s="319"/>
      <c r="P14" s="319"/>
      <c r="Q14" s="302"/>
      <c r="R14" s="294"/>
      <c r="S14" s="320"/>
      <c r="T14" s="299"/>
      <c r="U14" s="299"/>
      <c r="V14" s="299"/>
    </row>
    <row r="15" spans="1:22" s="324" customFormat="1">
      <c r="A15" s="294" t="e">
        <f>IF(AND(C15=0,#REF!=0,#REF!=0),"BLANKS",1)</f>
        <v>#REF!</v>
      </c>
      <c r="B15" s="440">
        <v>1</v>
      </c>
      <c r="C15" s="109" t="s">
        <v>101</v>
      </c>
      <c r="D15" s="314" t="str">
        <f ca="1">IF(ISERROR(OFFSET('HARGA SATUAN'!$D$6,MATCH(RAB!C15,'HARGA SATUAN'!$C$7:$C$1492,0),0)),"",OFFSET('HARGA SATUAN'!$D$6,MATCH(RAB!C15,'HARGA SATUAN'!$C$7:$C$1492,0),0))</f>
        <v>HDW</v>
      </c>
      <c r="E15" s="315" t="str">
        <f ca="1">IF(B15="+","Unit",IF(ISERROR(OFFSET('HARGA SATUAN'!$E$6,MATCH(RAB!C15,'HARGA SATUAN'!$C$7:$C$1492,0),0)),"",OFFSET('HARGA SATUAN'!$E$6,MATCH(RAB!C15,'HARGA SATUAN'!$C$7:$C$1492,0),0)))</f>
        <v>Btg</v>
      </c>
      <c r="F15" s="322">
        <v>6</v>
      </c>
      <c r="G15" s="316">
        <f ca="1">IF(ISERROR(OFFSET('HARGA SATUAN'!$I$6,MATCH(RAB!C15,'HARGA SATUAN'!$C$7:$C$1492,0),0)),0,OFFSET('HARGA SATUAN'!$I$6,MATCH(RAB!C15,'HARGA SATUAN'!$C$7:$C$1492,0),0))</f>
        <v>3382600</v>
      </c>
      <c r="H15" s="317">
        <f t="shared" ref="H15:H67" ca="1" si="4">IF(OR(D15="MDU",D15="MDU-KD"),(IF($O$3="RAB NON MDU","PLN KD",G15*F15)),0)</f>
        <v>0</v>
      </c>
      <c r="I15" s="317">
        <f t="shared" ref="I15:I67" ca="1" si="5">IF(D15="HDW",G15*F15,0)</f>
        <v>20295600</v>
      </c>
      <c r="J15" s="317">
        <f t="shared" ref="J15:J67" ca="1" si="6">IF(D15="JASA",G15*F15,0)</f>
        <v>0</v>
      </c>
      <c r="K15" s="318">
        <f t="shared" ref="K15:K67" ca="1" si="7">SUM(H15:J15)</f>
        <v>20295600</v>
      </c>
      <c r="L15" s="323"/>
      <c r="M15" s="323"/>
      <c r="N15" s="323"/>
      <c r="O15" s="319"/>
      <c r="P15" s="319"/>
      <c r="Q15" s="302"/>
      <c r="R15" s="294"/>
      <c r="S15" s="320"/>
      <c r="T15" s="299"/>
      <c r="U15" s="299"/>
      <c r="V15" s="299"/>
    </row>
    <row r="16" spans="1:22" s="324" customFormat="1">
      <c r="A16" s="294"/>
      <c r="B16" s="440">
        <v>2</v>
      </c>
      <c r="C16" s="109" t="s">
        <v>6</v>
      </c>
      <c r="D16" s="314" t="str">
        <f ca="1">IF(ISERROR(OFFSET('HARGA SATUAN'!$D$6,MATCH(RAB!C16,'HARGA SATUAN'!$C$7:$C$1492,0),0)),"",OFFSET('HARGA SATUAN'!$D$6,MATCH(RAB!C16,'HARGA SATUAN'!$C$7:$C$1492,0),0))</f>
        <v>JASA</v>
      </c>
      <c r="E16" s="315" t="str">
        <f ca="1">IF(B16="+","Unit",IF(ISERROR(OFFSET('HARGA SATUAN'!$E$6,MATCH(RAB!C16,'HARGA SATUAN'!$C$7:$C$1492,0),0)),"",OFFSET('HARGA SATUAN'!$E$6,MATCH(RAB!C16,'HARGA SATUAN'!$C$7:$C$1492,0),0)))</f>
        <v>Btg</v>
      </c>
      <c r="F16" s="322">
        <f>F15</f>
        <v>6</v>
      </c>
      <c r="G16" s="316">
        <f ca="1">IF(ISERROR(OFFSET('HARGA SATUAN'!$I$6,MATCH(RAB!C16,'HARGA SATUAN'!$C$7:$C$1492,0),0)),0,OFFSET('HARGA SATUAN'!$I$6,MATCH(RAB!C16,'HARGA SATUAN'!$C$7:$C$1492,0),0))</f>
        <v>10066.666666666668</v>
      </c>
      <c r="H16" s="317">
        <f t="shared" ca="1" si="4"/>
        <v>0</v>
      </c>
      <c r="I16" s="317">
        <f t="shared" ca="1" si="5"/>
        <v>0</v>
      </c>
      <c r="J16" s="317">
        <f t="shared" ca="1" si="6"/>
        <v>60400.000000000007</v>
      </c>
      <c r="K16" s="318">
        <f t="shared" ca="1" si="7"/>
        <v>60400.000000000007</v>
      </c>
      <c r="L16" s="323"/>
      <c r="M16" s="323"/>
      <c r="N16" s="323"/>
      <c r="O16" s="319"/>
      <c r="P16" s="319"/>
      <c r="Q16" s="302"/>
      <c r="R16" s="294"/>
      <c r="S16" s="320"/>
      <c r="T16" s="299"/>
      <c r="U16" s="299"/>
      <c r="V16" s="299"/>
    </row>
    <row r="17" spans="1:22" s="324" customFormat="1">
      <c r="A17" s="294"/>
      <c r="B17" s="440"/>
      <c r="C17" s="109"/>
      <c r="D17" s="314" t="str">
        <f ca="1">IF(ISERROR(OFFSET('HARGA SATUAN'!$D$6,MATCH(RAB!C17,'HARGA SATUAN'!$C$7:$C$1492,0),0)),"",OFFSET('HARGA SATUAN'!$D$6,MATCH(RAB!C17,'HARGA SATUAN'!$C$7:$C$1492,0),0))</f>
        <v/>
      </c>
      <c r="E17" s="315" t="str">
        <f ca="1">IF(B17="+","Unit",IF(ISERROR(OFFSET('HARGA SATUAN'!$E$6,MATCH(RAB!C17,'HARGA SATUAN'!$C$7:$C$1492,0),0)),"",OFFSET('HARGA SATUAN'!$E$6,MATCH(RAB!C17,'HARGA SATUAN'!$C$7:$C$1492,0),0)))</f>
        <v/>
      </c>
      <c r="F17" s="322"/>
      <c r="G17" s="316">
        <f ca="1">IF(ISERROR(OFFSET('HARGA SATUAN'!$I$6,MATCH(RAB!C17,'HARGA SATUAN'!$C$7:$C$1492,0),0)),0,OFFSET('HARGA SATUAN'!$I$6,MATCH(RAB!C17,'HARGA SATUAN'!$C$7:$C$1492,0),0))</f>
        <v>0</v>
      </c>
      <c r="H17" s="317">
        <f t="shared" ca="1" si="4"/>
        <v>0</v>
      </c>
      <c r="I17" s="317">
        <f t="shared" ca="1" si="5"/>
        <v>0</v>
      </c>
      <c r="J17" s="317">
        <f t="shared" ca="1" si="6"/>
        <v>0</v>
      </c>
      <c r="K17" s="318">
        <f t="shared" ca="1" si="7"/>
        <v>0</v>
      </c>
      <c r="L17" s="323"/>
      <c r="M17" s="323"/>
      <c r="N17" s="323"/>
      <c r="O17" s="319"/>
      <c r="P17" s="319"/>
      <c r="Q17" s="302"/>
      <c r="R17" s="294"/>
      <c r="S17" s="320"/>
      <c r="T17" s="299"/>
      <c r="U17" s="299"/>
      <c r="V17" s="299"/>
    </row>
    <row r="18" spans="1:22" s="711" customFormat="1">
      <c r="A18" s="698"/>
      <c r="B18" s="699" t="s">
        <v>505</v>
      </c>
      <c r="C18" s="700" t="s">
        <v>1616</v>
      </c>
      <c r="D18" s="701" t="str">
        <f ca="1">IF(ISERROR(OFFSET('HARGA SATUAN'!$D$6,MATCH(RAB!C18,'HARGA SATUAN'!$C$7:$C$1492,0),0)),"",OFFSET('HARGA SATUAN'!$D$6,MATCH(RAB!C18,'HARGA SATUAN'!$C$7:$C$1492,0),0))</f>
        <v/>
      </c>
      <c r="E18" s="702" t="str">
        <f ca="1">IF(B18="+","Unit",IF(ISERROR(OFFSET('HARGA SATUAN'!$E$6,MATCH(RAB!C18,'HARGA SATUAN'!$C$7:$C$1492,0),0)),"",OFFSET('HARGA SATUAN'!$E$6,MATCH(RAB!C18,'HARGA SATUAN'!$C$7:$C$1492,0),0)))</f>
        <v/>
      </c>
      <c r="F18" s="703"/>
      <c r="G18" s="704">
        <f ca="1">IF(ISERROR(OFFSET('HARGA SATUAN'!$I$6,MATCH(RAB!C18,'HARGA SATUAN'!$C$7:$C$1492,0),0)),0,OFFSET('HARGA SATUAN'!$I$6,MATCH(RAB!C18,'HARGA SATUAN'!$C$7:$C$1492,0),0))</f>
        <v>0</v>
      </c>
      <c r="H18" s="705">
        <f t="shared" ca="1" si="4"/>
        <v>0</v>
      </c>
      <c r="I18" s="705">
        <f t="shared" ca="1" si="5"/>
        <v>0</v>
      </c>
      <c r="J18" s="705">
        <f t="shared" ca="1" si="6"/>
        <v>0</v>
      </c>
      <c r="K18" s="706">
        <f t="shared" ca="1" si="7"/>
        <v>0</v>
      </c>
      <c r="L18" s="707"/>
      <c r="M18" s="707"/>
      <c r="N18" s="707"/>
      <c r="O18" s="708"/>
      <c r="P18" s="708"/>
      <c r="Q18" s="310"/>
      <c r="R18" s="698"/>
      <c r="S18" s="709"/>
      <c r="T18" s="710"/>
      <c r="U18" s="710"/>
      <c r="V18" s="710"/>
    </row>
    <row r="19" spans="1:22" s="324" customFormat="1">
      <c r="A19" s="294"/>
      <c r="B19" s="440"/>
      <c r="C19" s="109"/>
      <c r="D19" s="314" t="str">
        <f ca="1">IF(ISERROR(OFFSET('HARGA SATUAN'!$D$6,MATCH(RAB!C19,'HARGA SATUAN'!$C$7:$C$1492,0),0)),"",OFFSET('HARGA SATUAN'!$D$6,MATCH(RAB!C19,'HARGA SATUAN'!$C$7:$C$1492,0),0))</f>
        <v/>
      </c>
      <c r="E19" s="315" t="str">
        <f ca="1">IF(B19="+","Unit",IF(ISERROR(OFFSET('HARGA SATUAN'!$E$6,MATCH(RAB!C19,'HARGA SATUAN'!$C$7:$C$1492,0),0)),"",OFFSET('HARGA SATUAN'!$E$6,MATCH(RAB!C19,'HARGA SATUAN'!$C$7:$C$1492,0),0)))</f>
        <v/>
      </c>
      <c r="F19" s="322"/>
      <c r="G19" s="316">
        <f ca="1">IF(ISERROR(OFFSET('HARGA SATUAN'!$I$6,MATCH(RAB!C19,'HARGA SATUAN'!$C$7:$C$1492,0),0)),0,OFFSET('HARGA SATUAN'!$I$6,MATCH(RAB!C19,'HARGA SATUAN'!$C$7:$C$1492,0),0))</f>
        <v>0</v>
      </c>
      <c r="H19" s="317">
        <f t="shared" ca="1" si="4"/>
        <v>0</v>
      </c>
      <c r="I19" s="317">
        <f t="shared" ca="1" si="5"/>
        <v>0</v>
      </c>
      <c r="J19" s="317">
        <f t="shared" ca="1" si="6"/>
        <v>0</v>
      </c>
      <c r="K19" s="318">
        <f t="shared" ca="1" si="7"/>
        <v>0</v>
      </c>
      <c r="L19" s="323"/>
      <c r="M19" s="323"/>
      <c r="N19" s="323"/>
      <c r="O19" s="319"/>
      <c r="P19" s="319"/>
      <c r="Q19" s="302"/>
      <c r="R19" s="294"/>
      <c r="S19" s="320"/>
      <c r="T19" s="299"/>
      <c r="U19" s="299"/>
      <c r="V19" s="299"/>
    </row>
    <row r="20" spans="1:22" s="324" customFormat="1">
      <c r="A20" s="294"/>
      <c r="B20" s="443" t="s">
        <v>1035</v>
      </c>
      <c r="C20" s="444" t="s">
        <v>1613</v>
      </c>
      <c r="D20" s="314" t="str">
        <f ca="1">IF(ISERROR(OFFSET('HARGA SATUAN'!$D$6,MATCH(RAB!C20,'HARGA SATUAN'!$C$7:$C$1492,0),0)),"",OFFSET('HARGA SATUAN'!$D$6,MATCH(RAB!C20,'HARGA SATUAN'!$C$7:$C$1492,0),0))</f>
        <v/>
      </c>
      <c r="E20" s="315" t="str">
        <f ca="1">IF(B20="+","Unit",IF(ISERROR(OFFSET('HARGA SATUAN'!$E$6,MATCH(RAB!C20,'HARGA SATUAN'!$C$7:$C$1492,0),0)),"",OFFSET('HARGA SATUAN'!$E$6,MATCH(RAB!C20,'HARGA SATUAN'!$C$7:$C$1492,0),0)))</f>
        <v>Unit</v>
      </c>
      <c r="F20" s="442">
        <f>F15</f>
        <v>6</v>
      </c>
      <c r="G20" s="316">
        <f ca="1">IF(ISERROR(OFFSET('HARGA SATUAN'!$I$6,MATCH(RAB!C20,'HARGA SATUAN'!$C$7:$C$1492,0),0)),0,OFFSET('HARGA SATUAN'!$I$6,MATCH(RAB!C20,'HARGA SATUAN'!$C$7:$C$1492,0),0))</f>
        <v>0</v>
      </c>
      <c r="H20" s="317">
        <f t="shared" ca="1" si="4"/>
        <v>0</v>
      </c>
      <c r="I20" s="317">
        <f t="shared" ca="1" si="5"/>
        <v>0</v>
      </c>
      <c r="J20" s="317">
        <f t="shared" ca="1" si="6"/>
        <v>0</v>
      </c>
      <c r="K20" s="318">
        <f t="shared" ca="1" si="7"/>
        <v>0</v>
      </c>
      <c r="L20" s="323"/>
      <c r="M20" s="323"/>
      <c r="N20" s="323"/>
      <c r="O20" s="319"/>
      <c r="P20" s="319"/>
      <c r="Q20" s="302"/>
      <c r="R20" s="294"/>
      <c r="S20" s="320"/>
      <c r="T20" s="299"/>
      <c r="U20" s="299"/>
      <c r="V20" s="299"/>
    </row>
    <row r="21" spans="1:22" s="324" customFormat="1">
      <c r="A21" s="294"/>
      <c r="B21" s="443">
        <v>1</v>
      </c>
      <c r="C21" s="444" t="s">
        <v>30</v>
      </c>
      <c r="D21" s="314" t="str">
        <f ca="1">IF(ISERROR(OFFSET('HARGA SATUAN'!$D$6,MATCH(RAB!C21,'HARGA SATUAN'!$C$7:$C$1492,0),0)),"",OFFSET('HARGA SATUAN'!$D$6,MATCH(RAB!C21,'HARGA SATUAN'!$C$7:$C$1492,0),0))</f>
        <v>HDW</v>
      </c>
      <c r="E21" s="315" t="str">
        <f ca="1">IF(B21="+","Unit",IF(ISERROR(OFFSET('HARGA SATUAN'!$E$6,MATCH(RAB!C21,'HARGA SATUAN'!$C$7:$C$1492,0),0)),"",OFFSET('HARGA SATUAN'!$E$6,MATCH(RAB!C21,'HARGA SATUAN'!$C$7:$C$1492,0),0)))</f>
        <v>Bh</v>
      </c>
      <c r="F21" s="442">
        <f>F20*1</f>
        <v>6</v>
      </c>
      <c r="G21" s="316">
        <f ca="1">IF(ISERROR(OFFSET('HARGA SATUAN'!$I$6,MATCH(RAB!C21,'HARGA SATUAN'!$C$7:$C$1492,0),0)),0,OFFSET('HARGA SATUAN'!$I$6,MATCH(RAB!C21,'HARGA SATUAN'!$C$7:$C$1492,0),0))</f>
        <v>47459</v>
      </c>
      <c r="H21" s="317">
        <f t="shared" ca="1" si="4"/>
        <v>0</v>
      </c>
      <c r="I21" s="317">
        <f t="shared" ca="1" si="5"/>
        <v>284754</v>
      </c>
      <c r="J21" s="317">
        <f t="shared" ca="1" si="6"/>
        <v>0</v>
      </c>
      <c r="K21" s="318">
        <f t="shared" ca="1" si="7"/>
        <v>284754</v>
      </c>
      <c r="L21" s="323"/>
      <c r="M21" s="323"/>
      <c r="N21" s="323"/>
      <c r="O21" s="319"/>
      <c r="P21" s="319"/>
      <c r="Q21" s="302"/>
      <c r="R21" s="294"/>
      <c r="S21" s="320"/>
      <c r="T21" s="299"/>
      <c r="U21" s="299"/>
      <c r="V21" s="299"/>
    </row>
    <row r="22" spans="1:22" s="324" customFormat="1">
      <c r="A22" s="294"/>
      <c r="B22" s="443">
        <v>2</v>
      </c>
      <c r="C22" s="444" t="s">
        <v>32</v>
      </c>
      <c r="D22" s="314" t="str">
        <f ca="1">IF(ISERROR(OFFSET('HARGA SATUAN'!$D$6,MATCH(RAB!C22,'HARGA SATUAN'!$C$7:$C$1492,0),0)),"",OFFSET('HARGA SATUAN'!$D$6,MATCH(RAB!C22,'HARGA SATUAN'!$C$7:$C$1492,0),0))</f>
        <v>HDW</v>
      </c>
      <c r="E22" s="315" t="str">
        <f ca="1">IF(B22="+","Unit",IF(ISERROR(OFFSET('HARGA SATUAN'!$E$6,MATCH(RAB!C22,'HARGA SATUAN'!$C$7:$C$1492,0),0)),"",OFFSET('HARGA SATUAN'!$E$6,MATCH(RAB!C22,'HARGA SATUAN'!$C$7:$C$1492,0),0)))</f>
        <v>Mtr</v>
      </c>
      <c r="F22" s="442">
        <f>F20*0.8</f>
        <v>4.8000000000000007</v>
      </c>
      <c r="G22" s="316">
        <f ca="1">IF(ISERROR(OFFSET('HARGA SATUAN'!$I$6,MATCH(RAB!C22,'HARGA SATUAN'!$C$7:$C$1492,0),0)),0,OFFSET('HARGA SATUAN'!$I$6,MATCH(RAB!C22,'HARGA SATUAN'!$C$7:$C$1492,0),0))</f>
        <v>30000</v>
      </c>
      <c r="H22" s="317">
        <f t="shared" ca="1" si="4"/>
        <v>0</v>
      </c>
      <c r="I22" s="317">
        <f t="shared" ca="1" si="5"/>
        <v>144000.00000000003</v>
      </c>
      <c r="J22" s="317">
        <f t="shared" ca="1" si="6"/>
        <v>0</v>
      </c>
      <c r="K22" s="318">
        <f t="shared" ca="1" si="7"/>
        <v>144000.00000000003</v>
      </c>
      <c r="L22" s="323"/>
      <c r="M22" s="323"/>
      <c r="N22" s="323"/>
      <c r="O22" s="319"/>
      <c r="P22" s="319"/>
      <c r="Q22" s="302"/>
      <c r="R22" s="294"/>
      <c r="S22" s="320"/>
      <c r="T22" s="299"/>
      <c r="U22" s="299"/>
      <c r="V22" s="299"/>
    </row>
    <row r="23" spans="1:22" s="324" customFormat="1">
      <c r="A23" s="294"/>
      <c r="B23" s="443">
        <v>3</v>
      </c>
      <c r="C23" s="444" t="s">
        <v>33</v>
      </c>
      <c r="D23" s="314" t="str">
        <f ca="1">IF(ISERROR(OFFSET('HARGA SATUAN'!$D$6,MATCH(RAB!C23,'HARGA SATUAN'!$C$7:$C$1492,0),0)),"",OFFSET('HARGA SATUAN'!$D$6,MATCH(RAB!C23,'HARGA SATUAN'!$C$7:$C$1492,0),0))</f>
        <v>HDW</v>
      </c>
      <c r="E23" s="315" t="str">
        <f ca="1">IF(B23="+","Unit",IF(ISERROR(OFFSET('HARGA SATUAN'!$E$6,MATCH(RAB!C23,'HARGA SATUAN'!$C$7:$C$1492,0),0)),"",OFFSET('HARGA SATUAN'!$E$6,MATCH(RAB!C23,'HARGA SATUAN'!$C$7:$C$1492,0),0)))</f>
        <v>Bh</v>
      </c>
      <c r="F23" s="442">
        <f>F20*1</f>
        <v>6</v>
      </c>
      <c r="G23" s="316">
        <f ca="1">IF(ISERROR(OFFSET('HARGA SATUAN'!$I$6,MATCH(RAB!C23,'HARGA SATUAN'!$C$7:$C$1492,0),0)),0,OFFSET('HARGA SATUAN'!$I$6,MATCH(RAB!C23,'HARGA SATUAN'!$C$7:$C$1492,0),0))</f>
        <v>9500</v>
      </c>
      <c r="H23" s="317">
        <f t="shared" ca="1" si="4"/>
        <v>0</v>
      </c>
      <c r="I23" s="317">
        <f t="shared" ca="1" si="5"/>
        <v>57000</v>
      </c>
      <c r="J23" s="317">
        <f t="shared" ca="1" si="6"/>
        <v>0</v>
      </c>
      <c r="K23" s="318">
        <f t="shared" ca="1" si="7"/>
        <v>57000</v>
      </c>
      <c r="L23" s="323"/>
      <c r="M23" s="323"/>
      <c r="N23" s="323"/>
      <c r="O23" s="319"/>
      <c r="P23" s="319"/>
      <c r="Q23" s="302"/>
      <c r="R23" s="294"/>
      <c r="S23" s="320"/>
      <c r="T23" s="299"/>
      <c r="U23" s="299"/>
      <c r="V23" s="299"/>
    </row>
    <row r="24" spans="1:22" s="324" customFormat="1">
      <c r="A24" s="294"/>
      <c r="B24" s="443">
        <v>4</v>
      </c>
      <c r="C24" s="444" t="s">
        <v>737</v>
      </c>
      <c r="D24" s="314" t="str">
        <f ca="1">IF(ISERROR(OFFSET('HARGA SATUAN'!$D$6,MATCH(RAB!C24,'HARGA SATUAN'!$C$7:$C$1492,0),0)),"",OFFSET('HARGA SATUAN'!$D$6,MATCH(RAB!C24,'HARGA SATUAN'!$C$7:$C$1492,0),0))</f>
        <v>JASA</v>
      </c>
      <c r="E24" s="315" t="str">
        <f ca="1">IF(B24="+","Unit",IF(ISERROR(OFFSET('HARGA SATUAN'!$E$6,MATCH(RAB!C24,'HARGA SATUAN'!$C$7:$C$1492,0),0)),"",OFFSET('HARGA SATUAN'!$E$6,MATCH(RAB!C24,'HARGA SATUAN'!$C$7:$C$1492,0),0)))</f>
        <v>Unit</v>
      </c>
      <c r="F24" s="442">
        <f>F20*1</f>
        <v>6</v>
      </c>
      <c r="G24" s="316">
        <f ca="1">IF(ISERROR(OFFSET('HARGA SATUAN'!$I$6,MATCH(RAB!C24,'HARGA SATUAN'!$C$7:$C$1492,0),0)),0,OFFSET('HARGA SATUAN'!$I$6,MATCH(RAB!C24,'HARGA SATUAN'!$C$7:$C$1492,0),0))</f>
        <v>16200</v>
      </c>
      <c r="H24" s="317">
        <f t="shared" ca="1" si="4"/>
        <v>0</v>
      </c>
      <c r="I24" s="317">
        <f t="shared" ca="1" si="5"/>
        <v>0</v>
      </c>
      <c r="J24" s="317">
        <f t="shared" ca="1" si="6"/>
        <v>97200</v>
      </c>
      <c r="K24" s="318">
        <f t="shared" ca="1" si="7"/>
        <v>97200</v>
      </c>
      <c r="L24" s="323"/>
      <c r="M24" s="323"/>
      <c r="N24" s="323"/>
      <c r="O24" s="319"/>
      <c r="P24" s="319"/>
      <c r="Q24" s="302"/>
      <c r="R24" s="294"/>
      <c r="S24" s="320"/>
      <c r="T24" s="299"/>
      <c r="U24" s="299"/>
      <c r="V24" s="299"/>
    </row>
    <row r="25" spans="1:22" s="324" customFormat="1">
      <c r="A25" s="294"/>
      <c r="B25" s="443"/>
      <c r="C25" s="444"/>
      <c r="D25" s="314" t="str">
        <f ca="1">IF(ISERROR(OFFSET('HARGA SATUAN'!$D$6,MATCH(RAB!C25,'HARGA SATUAN'!$C$7:$C$1492,0),0)),"",OFFSET('HARGA SATUAN'!$D$6,MATCH(RAB!C25,'HARGA SATUAN'!$C$7:$C$1492,0),0))</f>
        <v/>
      </c>
      <c r="E25" s="315" t="str">
        <f ca="1">IF(B25="+","Unit",IF(ISERROR(OFFSET('HARGA SATUAN'!$E$6,MATCH(RAB!C25,'HARGA SATUAN'!$C$7:$C$1492,0),0)),"",OFFSET('HARGA SATUAN'!$E$6,MATCH(RAB!C25,'HARGA SATUAN'!$C$7:$C$1492,0),0)))</f>
        <v/>
      </c>
      <c r="F25" s="442"/>
      <c r="G25" s="316">
        <f ca="1">IF(ISERROR(OFFSET('HARGA SATUAN'!$I$6,MATCH(RAB!C25,'HARGA SATUAN'!$C$7:$C$1492,0),0)),0,OFFSET('HARGA SATUAN'!$I$6,MATCH(RAB!C25,'HARGA SATUAN'!$C$7:$C$1492,0),0))</f>
        <v>0</v>
      </c>
      <c r="H25" s="317">
        <f t="shared" ca="1" si="4"/>
        <v>0</v>
      </c>
      <c r="I25" s="317">
        <f t="shared" ca="1" si="5"/>
        <v>0</v>
      </c>
      <c r="J25" s="317">
        <f t="shared" ca="1" si="6"/>
        <v>0</v>
      </c>
      <c r="K25" s="318">
        <f t="shared" ca="1" si="7"/>
        <v>0</v>
      </c>
      <c r="L25" s="323"/>
      <c r="M25" s="323"/>
      <c r="N25" s="323"/>
      <c r="O25" s="319"/>
      <c r="P25" s="319"/>
      <c r="Q25" s="302"/>
      <c r="R25" s="294"/>
      <c r="S25" s="320"/>
      <c r="T25" s="299"/>
      <c r="U25" s="299"/>
      <c r="V25" s="299"/>
    </row>
    <row r="26" spans="1:22" s="324" customFormat="1">
      <c r="A26" s="294"/>
      <c r="B26" s="443"/>
      <c r="C26" s="697" t="s">
        <v>1614</v>
      </c>
      <c r="D26" s="314" t="str">
        <f ca="1">IF(ISERROR(OFFSET('HARGA SATUAN'!$D$6,MATCH(RAB!C26,'HARGA SATUAN'!$C$7:$C$1492,0),0)),"",OFFSET('HARGA SATUAN'!$D$6,MATCH(RAB!C26,'HARGA SATUAN'!$C$7:$C$1492,0),0))</f>
        <v/>
      </c>
      <c r="E26" s="315" t="str">
        <f ca="1">IF(B26="+","Unit",IF(ISERROR(OFFSET('HARGA SATUAN'!$E$6,MATCH(RAB!C26,'HARGA SATUAN'!$C$7:$C$1492,0),0)),"",OFFSET('HARGA SATUAN'!$E$6,MATCH(RAB!C26,'HARGA SATUAN'!$C$7:$C$1492,0),0)))</f>
        <v/>
      </c>
      <c r="F26" s="442"/>
      <c r="G26" s="316">
        <f ca="1">IF(ISERROR(OFFSET('HARGA SATUAN'!$I$6,MATCH(RAB!C26,'HARGA SATUAN'!$C$7:$C$1492,0),0)),0,OFFSET('HARGA SATUAN'!$I$6,MATCH(RAB!C26,'HARGA SATUAN'!$C$7:$C$1492,0),0))</f>
        <v>0</v>
      </c>
      <c r="H26" s="317">
        <f t="shared" ca="1" si="4"/>
        <v>0</v>
      </c>
      <c r="I26" s="317">
        <f t="shared" ca="1" si="5"/>
        <v>0</v>
      </c>
      <c r="J26" s="317">
        <f t="shared" ca="1" si="6"/>
        <v>0</v>
      </c>
      <c r="K26" s="318">
        <f t="shared" ca="1" si="7"/>
        <v>0</v>
      </c>
      <c r="L26" s="323"/>
      <c r="M26" s="323"/>
      <c r="N26" s="323"/>
      <c r="O26" s="319"/>
      <c r="P26" s="319"/>
      <c r="Q26" s="302"/>
      <c r="R26" s="294"/>
      <c r="S26" s="320"/>
      <c r="T26" s="299"/>
      <c r="U26" s="299"/>
      <c r="V26" s="299"/>
    </row>
    <row r="27" spans="1:22" s="324" customFormat="1">
      <c r="A27" s="294"/>
      <c r="B27" s="443" t="s">
        <v>1035</v>
      </c>
      <c r="C27" s="444" t="s">
        <v>1617</v>
      </c>
      <c r="D27" s="314" t="str">
        <f ca="1">IF(ISERROR(OFFSET('HARGA SATUAN'!$D$6,MATCH(RAB!C27,'HARGA SATUAN'!$C$7:$C$1492,0),0)),"",OFFSET('HARGA SATUAN'!$D$6,MATCH(RAB!C27,'HARGA SATUAN'!$C$7:$C$1492,0),0))</f>
        <v/>
      </c>
      <c r="E27" s="315" t="str">
        <f ca="1">IF(B27="+","Unit",IF(ISERROR(OFFSET('HARGA SATUAN'!$E$6,MATCH(RAB!C27,'HARGA SATUAN'!$C$7:$C$1492,0),0)),"",OFFSET('HARGA SATUAN'!$E$6,MATCH(RAB!C27,'HARGA SATUAN'!$C$7:$C$1492,0),0)))</f>
        <v>Unit</v>
      </c>
      <c r="F27" s="442">
        <v>1</v>
      </c>
      <c r="G27" s="316">
        <f ca="1">IF(ISERROR(OFFSET('HARGA SATUAN'!$I$6,MATCH(RAB!C27,'HARGA SATUAN'!$C$7:$C$1492,0),0)),0,OFFSET('HARGA SATUAN'!$I$6,MATCH(RAB!C27,'HARGA SATUAN'!$C$7:$C$1492,0),0))</f>
        <v>0</v>
      </c>
      <c r="H27" s="317">
        <f t="shared" ca="1" si="4"/>
        <v>0</v>
      </c>
      <c r="I27" s="317">
        <f t="shared" ca="1" si="5"/>
        <v>0</v>
      </c>
      <c r="J27" s="317">
        <f t="shared" ca="1" si="6"/>
        <v>0</v>
      </c>
      <c r="K27" s="318">
        <f t="shared" ca="1" si="7"/>
        <v>0</v>
      </c>
      <c r="L27" s="323"/>
      <c r="M27" s="323"/>
      <c r="N27" s="323"/>
      <c r="O27" s="319"/>
      <c r="P27" s="319"/>
      <c r="Q27" s="302"/>
      <c r="R27" s="294"/>
      <c r="S27" s="320"/>
      <c r="T27" s="299"/>
      <c r="U27" s="299"/>
      <c r="V27" s="299"/>
    </row>
    <row r="28" spans="1:22" s="324" customFormat="1">
      <c r="A28" s="294"/>
      <c r="B28" s="443">
        <v>1</v>
      </c>
      <c r="C28" s="444" t="s">
        <v>28</v>
      </c>
      <c r="D28" s="314" t="str">
        <f ca="1">IF(ISERROR(OFFSET('HARGA SATUAN'!$D$6,MATCH(RAB!C28,'HARGA SATUAN'!$C$7:$C$1492,0),0)),"",OFFSET('HARGA SATUAN'!$D$6,MATCH(RAB!C28,'HARGA SATUAN'!$C$7:$C$1492,0),0))</f>
        <v>HDW</v>
      </c>
      <c r="E28" s="315" t="str">
        <f ca="1">IF(B28="+","Unit",IF(ISERROR(OFFSET('HARGA SATUAN'!$E$6,MATCH(RAB!C28,'HARGA SATUAN'!$C$7:$C$1492,0),0)),"",OFFSET('HARGA SATUAN'!$E$6,MATCH(RAB!C28,'HARGA SATUAN'!$C$7:$C$1492,0),0)))</f>
        <v>Bh</v>
      </c>
      <c r="F28" s="442">
        <f>F27*1</f>
        <v>1</v>
      </c>
      <c r="G28" s="316">
        <f ca="1">IF(ISERROR(OFFSET('HARGA SATUAN'!$I$6,MATCH(RAB!C28,'HARGA SATUAN'!$C$7:$C$1492,0),0)),0,OFFSET('HARGA SATUAN'!$I$6,MATCH(RAB!C28,'HARGA SATUAN'!$C$7:$C$1492,0),0))</f>
        <v>26500</v>
      </c>
      <c r="H28" s="317">
        <f t="shared" ca="1" si="4"/>
        <v>0</v>
      </c>
      <c r="I28" s="317">
        <f t="shared" ca="1" si="5"/>
        <v>26500</v>
      </c>
      <c r="J28" s="317">
        <f t="shared" ca="1" si="6"/>
        <v>0</v>
      </c>
      <c r="K28" s="318">
        <f t="shared" ca="1" si="7"/>
        <v>26500</v>
      </c>
      <c r="L28" s="323"/>
      <c r="M28" s="323"/>
      <c r="N28" s="323"/>
      <c r="O28" s="319"/>
      <c r="P28" s="319"/>
      <c r="Q28" s="302"/>
      <c r="R28" s="294"/>
      <c r="S28" s="320"/>
      <c r="T28" s="299"/>
      <c r="U28" s="299"/>
      <c r="V28" s="299"/>
    </row>
    <row r="29" spans="1:22" s="324" customFormat="1">
      <c r="A29" s="294"/>
      <c r="B29" s="443">
        <v>2</v>
      </c>
      <c r="C29" s="444" t="s">
        <v>203</v>
      </c>
      <c r="D29" s="314" t="str">
        <f ca="1">IF(ISERROR(OFFSET('HARGA SATUAN'!$D$6,MATCH(RAB!C29,'HARGA SATUAN'!$C$7:$C$1492,0),0)),"",OFFSET('HARGA SATUAN'!$D$6,MATCH(RAB!C29,'HARGA SATUAN'!$C$7:$C$1492,0),0))</f>
        <v>HDW</v>
      </c>
      <c r="E29" s="315" t="str">
        <f ca="1">IF(B29="+","Unit",IF(ISERROR(OFFSET('HARGA SATUAN'!$E$6,MATCH(RAB!C29,'HARGA SATUAN'!$C$7:$C$1492,0),0)),"",OFFSET('HARGA SATUAN'!$E$6,MATCH(RAB!C29,'HARGA SATUAN'!$C$7:$C$1492,0),0)))</f>
        <v>Bh</v>
      </c>
      <c r="F29" s="442">
        <f>F27*1</f>
        <v>1</v>
      </c>
      <c r="G29" s="316">
        <f ca="1">IF(ISERROR(OFFSET('HARGA SATUAN'!$I$6,MATCH(RAB!C29,'HARGA SATUAN'!$C$7:$C$1492,0),0)),0,OFFSET('HARGA SATUAN'!$I$6,MATCH(RAB!C29,'HARGA SATUAN'!$C$7:$C$1492,0),0))</f>
        <v>12500</v>
      </c>
      <c r="H29" s="317">
        <f t="shared" ca="1" si="4"/>
        <v>0</v>
      </c>
      <c r="I29" s="317">
        <f t="shared" ca="1" si="5"/>
        <v>12500</v>
      </c>
      <c r="J29" s="317">
        <f t="shared" ca="1" si="6"/>
        <v>0</v>
      </c>
      <c r="K29" s="318">
        <f t="shared" ca="1" si="7"/>
        <v>12500</v>
      </c>
      <c r="L29" s="323"/>
      <c r="M29" s="323"/>
      <c r="N29" s="323"/>
      <c r="O29" s="319"/>
      <c r="P29" s="319"/>
      <c r="Q29" s="302"/>
      <c r="R29" s="294"/>
      <c r="S29" s="320"/>
      <c r="T29" s="299"/>
      <c r="U29" s="299"/>
      <c r="V29" s="299"/>
    </row>
    <row r="30" spans="1:22" s="324" customFormat="1">
      <c r="A30" s="294"/>
      <c r="B30" s="440">
        <v>3</v>
      </c>
      <c r="C30" s="109" t="s">
        <v>205</v>
      </c>
      <c r="D30" s="314" t="str">
        <f ca="1">IF(ISERROR(OFFSET('HARGA SATUAN'!$D$6,MATCH(RAB!C30,'HARGA SATUAN'!$C$7:$C$1492,0),0)),"",OFFSET('HARGA SATUAN'!$D$6,MATCH(RAB!C30,'HARGA SATUAN'!$C$7:$C$1492,0),0))</f>
        <v>HDW</v>
      </c>
      <c r="E30" s="315" t="str">
        <f ca="1">IF(B30="+","Unit",IF(ISERROR(OFFSET('HARGA SATUAN'!$E$6,MATCH(RAB!C30,'HARGA SATUAN'!$C$7:$C$1492,0),0)),"",OFFSET('HARGA SATUAN'!$E$6,MATCH(RAB!C30,'HARGA SATUAN'!$C$7:$C$1492,0),0)))</f>
        <v>Mtr</v>
      </c>
      <c r="F30" s="322">
        <f>F27*12</f>
        <v>12</v>
      </c>
      <c r="G30" s="316">
        <f ca="1">IF(ISERROR(OFFSET('HARGA SATUAN'!$I$6,MATCH(RAB!C30,'HARGA SATUAN'!$C$7:$C$1492,0),0)),0,OFFSET('HARGA SATUAN'!$I$6,MATCH(RAB!C30,'HARGA SATUAN'!$C$7:$C$1492,0),0))</f>
        <v>24300</v>
      </c>
      <c r="H30" s="317">
        <f t="shared" ca="1" si="4"/>
        <v>0</v>
      </c>
      <c r="I30" s="317">
        <f t="shared" ca="1" si="5"/>
        <v>291600</v>
      </c>
      <c r="J30" s="317">
        <f t="shared" ca="1" si="6"/>
        <v>0</v>
      </c>
      <c r="K30" s="318">
        <f t="shared" ca="1" si="7"/>
        <v>291600</v>
      </c>
      <c r="L30" s="323"/>
      <c r="M30" s="323"/>
      <c r="N30" s="323"/>
      <c r="O30" s="319"/>
      <c r="P30" s="319"/>
      <c r="Q30" s="302"/>
      <c r="R30" s="294"/>
      <c r="S30" s="320"/>
      <c r="T30" s="299"/>
      <c r="U30" s="299"/>
      <c r="V30" s="299"/>
    </row>
    <row r="31" spans="1:22" s="324" customFormat="1">
      <c r="A31" s="294"/>
      <c r="B31" s="443">
        <v>4</v>
      </c>
      <c r="C31" s="445" t="s">
        <v>287</v>
      </c>
      <c r="D31" s="314" t="str">
        <f ca="1">IF(ISERROR(OFFSET('HARGA SATUAN'!$D$6,MATCH(RAB!C31,'HARGA SATUAN'!$C$7:$C$1492,0),0)),"",OFFSET('HARGA SATUAN'!$D$6,MATCH(RAB!C31,'HARGA SATUAN'!$C$7:$C$1492,0),0))</f>
        <v>HDW</v>
      </c>
      <c r="E31" s="315" t="str">
        <f ca="1">IF(B31="+","Unit",IF(ISERROR(OFFSET('HARGA SATUAN'!$E$6,MATCH(RAB!C31,'HARGA SATUAN'!$C$7:$C$1492,0),0)),"",OFFSET('HARGA SATUAN'!$E$6,MATCH(RAB!C31,'HARGA SATUAN'!$C$7:$C$1492,0),0)))</f>
        <v>Bh</v>
      </c>
      <c r="F31" s="447">
        <f>F27*2</f>
        <v>2</v>
      </c>
      <c r="G31" s="316">
        <f ca="1">IF(ISERROR(OFFSET('HARGA SATUAN'!$I$6,MATCH(RAB!C31,'HARGA SATUAN'!$C$7:$C$1492,0),0)),0,OFFSET('HARGA SATUAN'!$I$6,MATCH(RAB!C31,'HARGA SATUAN'!$C$7:$C$1492,0),0))</f>
        <v>40000</v>
      </c>
      <c r="H31" s="317">
        <f t="shared" ca="1" si="4"/>
        <v>0</v>
      </c>
      <c r="I31" s="317">
        <f t="shared" ca="1" si="5"/>
        <v>80000</v>
      </c>
      <c r="J31" s="317">
        <f t="shared" ca="1" si="6"/>
        <v>0</v>
      </c>
      <c r="K31" s="318">
        <f t="shared" ca="1" si="7"/>
        <v>80000</v>
      </c>
      <c r="L31" s="323"/>
      <c r="M31" s="323"/>
      <c r="N31" s="323"/>
      <c r="O31" s="319"/>
      <c r="P31" s="319"/>
      <c r="Q31" s="302"/>
      <c r="R31" s="294"/>
      <c r="S31" s="320"/>
      <c r="T31" s="299"/>
      <c r="U31" s="299"/>
      <c r="V31" s="299"/>
    </row>
    <row r="32" spans="1:22" s="324" customFormat="1">
      <c r="A32" s="294"/>
      <c r="B32" s="443">
        <v>5</v>
      </c>
      <c r="C32" s="109" t="s">
        <v>26</v>
      </c>
      <c r="D32" s="314" t="str">
        <f ca="1">IF(ISERROR(OFFSET('HARGA SATUAN'!$D$6,MATCH(RAB!C32,'HARGA SATUAN'!$C$7:$C$1492,0),0)),"",OFFSET('HARGA SATUAN'!$D$6,MATCH(RAB!C32,'HARGA SATUAN'!$C$7:$C$1492,0),0))</f>
        <v>HDW</v>
      </c>
      <c r="E32" s="315" t="str">
        <f ca="1">IF(B32="+","Unit",IF(ISERROR(OFFSET('HARGA SATUAN'!$E$6,MATCH(RAB!C32,'HARGA SATUAN'!$C$7:$C$1492,0),0)),"",OFFSET('HARGA SATUAN'!$E$6,MATCH(RAB!C32,'HARGA SATUAN'!$C$7:$C$1492,0),0)))</f>
        <v>Bh</v>
      </c>
      <c r="F32" s="447">
        <f>F27*1</f>
        <v>1</v>
      </c>
      <c r="G32" s="316">
        <f ca="1">IF(ISERROR(OFFSET('HARGA SATUAN'!$I$6,MATCH(RAB!C32,'HARGA SATUAN'!$C$7:$C$1492,0),0)),0,OFFSET('HARGA SATUAN'!$I$6,MATCH(RAB!C32,'HARGA SATUAN'!$C$7:$C$1492,0),0))</f>
        <v>2500</v>
      </c>
      <c r="H32" s="317">
        <f t="shared" ca="1" si="4"/>
        <v>0</v>
      </c>
      <c r="I32" s="317">
        <f t="shared" ca="1" si="5"/>
        <v>2500</v>
      </c>
      <c r="J32" s="317">
        <f t="shared" ca="1" si="6"/>
        <v>0</v>
      </c>
      <c r="K32" s="318">
        <f t="shared" ca="1" si="7"/>
        <v>2500</v>
      </c>
      <c r="L32" s="323"/>
      <c r="M32" s="323"/>
      <c r="N32" s="323"/>
      <c r="O32" s="319"/>
      <c r="P32" s="319"/>
      <c r="Q32" s="302"/>
      <c r="R32" s="294"/>
      <c r="S32" s="320"/>
      <c r="T32" s="299"/>
      <c r="U32" s="299"/>
      <c r="V32" s="299"/>
    </row>
    <row r="33" spans="1:22" s="324" customFormat="1">
      <c r="A33" s="294"/>
      <c r="B33" s="443">
        <v>6</v>
      </c>
      <c r="C33" s="109" t="s">
        <v>759</v>
      </c>
      <c r="D33" s="314" t="str">
        <f ca="1">IF(ISERROR(OFFSET('HARGA SATUAN'!$D$6,MATCH(RAB!C33,'HARGA SATUAN'!$C$7:$C$1492,0),0)),"",OFFSET('HARGA SATUAN'!$D$6,MATCH(RAB!C33,'HARGA SATUAN'!$C$7:$C$1492,0),0))</f>
        <v>JASA</v>
      </c>
      <c r="E33" s="315" t="str">
        <f ca="1">IF(B33="+","Unit",IF(ISERROR(OFFSET('HARGA SATUAN'!$E$6,MATCH(RAB!C33,'HARGA SATUAN'!$C$7:$C$1492,0),0)),"",OFFSET('HARGA SATUAN'!$E$6,MATCH(RAB!C33,'HARGA SATUAN'!$C$7:$C$1492,0),0)))</f>
        <v>Unit</v>
      </c>
      <c r="F33" s="447">
        <f>F27*1</f>
        <v>1</v>
      </c>
      <c r="G33" s="316">
        <f ca="1">IF(ISERROR(OFFSET('HARGA SATUAN'!$I$6,MATCH(RAB!C33,'HARGA SATUAN'!$C$7:$C$1492,0),0)),0,OFFSET('HARGA SATUAN'!$I$6,MATCH(RAB!C33,'HARGA SATUAN'!$C$7:$C$1492,0),0))</f>
        <v>43500</v>
      </c>
      <c r="H33" s="317">
        <f t="shared" ca="1" si="4"/>
        <v>0</v>
      </c>
      <c r="I33" s="317">
        <f t="shared" ca="1" si="5"/>
        <v>0</v>
      </c>
      <c r="J33" s="317">
        <f t="shared" ca="1" si="6"/>
        <v>43500</v>
      </c>
      <c r="K33" s="318">
        <f t="shared" ca="1" si="7"/>
        <v>43500</v>
      </c>
      <c r="L33" s="323"/>
      <c r="M33" s="323"/>
      <c r="N33" s="323"/>
      <c r="O33" s="319"/>
      <c r="P33" s="319"/>
      <c r="Q33" s="302"/>
      <c r="R33" s="294"/>
      <c r="S33" s="320"/>
      <c r="T33" s="299"/>
      <c r="U33" s="299"/>
      <c r="V33" s="299"/>
    </row>
    <row r="34" spans="1:22" s="324" customFormat="1">
      <c r="A34" s="294"/>
      <c r="B34" s="443"/>
      <c r="C34" s="445"/>
      <c r="D34" s="314" t="str">
        <f ca="1">IF(ISERROR(OFFSET('HARGA SATUAN'!$D$6,MATCH(RAB!C34,'HARGA SATUAN'!$C$7:$C$1492,0),0)),"",OFFSET('HARGA SATUAN'!$D$6,MATCH(RAB!C34,'HARGA SATUAN'!$C$7:$C$1492,0),0))</f>
        <v/>
      </c>
      <c r="E34" s="315" t="str">
        <f ca="1">IF(B34="+","Unit",IF(ISERROR(OFFSET('HARGA SATUAN'!$E$6,MATCH(RAB!C34,'HARGA SATUAN'!$C$7:$C$1492,0),0)),"",OFFSET('HARGA SATUAN'!$E$6,MATCH(RAB!C34,'HARGA SATUAN'!$C$7:$C$1492,0),0)))</f>
        <v/>
      </c>
      <c r="F34" s="447"/>
      <c r="G34" s="316">
        <f ca="1">IF(ISERROR(OFFSET('HARGA SATUAN'!$I$6,MATCH(RAB!C34,'HARGA SATUAN'!$C$7:$C$1492,0),0)),0,OFFSET('HARGA SATUAN'!$I$6,MATCH(RAB!C34,'HARGA SATUAN'!$C$7:$C$1492,0),0))</f>
        <v>0</v>
      </c>
      <c r="H34" s="317">
        <f t="shared" ca="1" si="4"/>
        <v>0</v>
      </c>
      <c r="I34" s="317">
        <f t="shared" ca="1" si="5"/>
        <v>0</v>
      </c>
      <c r="J34" s="317">
        <f t="shared" ca="1" si="6"/>
        <v>0</v>
      </c>
      <c r="K34" s="318">
        <f t="shared" ca="1" si="7"/>
        <v>0</v>
      </c>
      <c r="L34" s="323"/>
      <c r="M34" s="323"/>
      <c r="N34" s="323"/>
      <c r="O34" s="319"/>
      <c r="P34" s="319"/>
      <c r="Q34" s="302"/>
      <c r="R34" s="294"/>
      <c r="S34" s="320"/>
      <c r="T34" s="299"/>
      <c r="U34" s="299"/>
      <c r="V34" s="299"/>
    </row>
    <row r="35" spans="1:22" s="324" customFormat="1">
      <c r="A35" s="294"/>
      <c r="B35" s="443" t="s">
        <v>1035</v>
      </c>
      <c r="C35" s="445" t="s">
        <v>1618</v>
      </c>
      <c r="D35" s="314" t="str">
        <f ca="1">IF(ISERROR(OFFSET('HARGA SATUAN'!$D$6,MATCH(RAB!C35,'HARGA SATUAN'!$C$7:$C$1492,0),0)),"",OFFSET('HARGA SATUAN'!$D$6,MATCH(RAB!C35,'HARGA SATUAN'!$C$7:$C$1492,0),0))</f>
        <v/>
      </c>
      <c r="E35" s="315" t="str">
        <f ca="1">IF(B35="+","Unit",IF(ISERROR(OFFSET('HARGA SATUAN'!$E$6,MATCH(RAB!C35,'HARGA SATUAN'!$C$7:$C$1492,0),0)),"",OFFSET('HARGA SATUAN'!$E$6,MATCH(RAB!C35,'HARGA SATUAN'!$C$7:$C$1492,0),0)))</f>
        <v>Unit</v>
      </c>
      <c r="F35" s="447">
        <v>1</v>
      </c>
      <c r="G35" s="316">
        <f ca="1">IF(ISERROR(OFFSET('HARGA SATUAN'!$I$6,MATCH(RAB!C35,'HARGA SATUAN'!$C$7:$C$1492,0),0)),0,OFFSET('HARGA SATUAN'!$I$6,MATCH(RAB!C35,'HARGA SATUAN'!$C$7:$C$1492,0),0))</f>
        <v>0</v>
      </c>
      <c r="H35" s="317">
        <f t="shared" ca="1" si="4"/>
        <v>0</v>
      </c>
      <c r="I35" s="317">
        <f t="shared" ca="1" si="5"/>
        <v>0</v>
      </c>
      <c r="J35" s="317">
        <f t="shared" ca="1" si="6"/>
        <v>0</v>
      </c>
      <c r="K35" s="318">
        <f t="shared" ca="1" si="7"/>
        <v>0</v>
      </c>
      <c r="L35" s="323"/>
      <c r="M35" s="323"/>
      <c r="N35" s="323"/>
      <c r="O35" s="319"/>
      <c r="P35" s="319"/>
      <c r="Q35" s="302"/>
      <c r="R35" s="294"/>
      <c r="S35" s="320"/>
      <c r="T35" s="299"/>
      <c r="U35" s="299"/>
      <c r="V35" s="299"/>
    </row>
    <row r="36" spans="1:22" s="324" customFormat="1">
      <c r="A36" s="294"/>
      <c r="B36" s="443">
        <v>1</v>
      </c>
      <c r="C36" s="445" t="s">
        <v>262</v>
      </c>
      <c r="D36" s="314" t="str">
        <f ca="1">IF(ISERROR(OFFSET('HARGA SATUAN'!$D$6,MATCH(RAB!C36,'HARGA SATUAN'!$C$7:$C$1492,0),0)),"",OFFSET('HARGA SATUAN'!$D$6,MATCH(RAB!C36,'HARGA SATUAN'!$C$7:$C$1492,0),0))</f>
        <v>HDW</v>
      </c>
      <c r="E36" s="315" t="str">
        <f ca="1">IF(B36="+","Unit",IF(ISERROR(OFFSET('HARGA SATUAN'!$E$6,MATCH(RAB!C36,'HARGA SATUAN'!$C$7:$C$1492,0),0)),"",OFFSET('HARGA SATUAN'!$E$6,MATCH(RAB!C36,'HARGA SATUAN'!$C$7:$C$1492,0),0)))</f>
        <v>Bh</v>
      </c>
      <c r="F36" s="447">
        <f>F35*1</f>
        <v>1</v>
      </c>
      <c r="G36" s="316">
        <f ca="1">IF(ISERROR(OFFSET('HARGA SATUAN'!$I$6,MATCH(RAB!C36,'HARGA SATUAN'!$C$7:$C$1492,0),0)),0,OFFSET('HARGA SATUAN'!$I$6,MATCH(RAB!C36,'HARGA SATUAN'!$C$7:$C$1492,0),0))</f>
        <v>104200</v>
      </c>
      <c r="H36" s="317">
        <f t="shared" ca="1" si="4"/>
        <v>0</v>
      </c>
      <c r="I36" s="317">
        <f t="shared" ca="1" si="5"/>
        <v>104200</v>
      </c>
      <c r="J36" s="317">
        <f t="shared" ca="1" si="6"/>
        <v>0</v>
      </c>
      <c r="K36" s="318">
        <f t="shared" ca="1" si="7"/>
        <v>104200</v>
      </c>
      <c r="L36" s="323"/>
      <c r="M36" s="323"/>
      <c r="N36" s="323"/>
      <c r="O36" s="319"/>
      <c r="P36" s="319"/>
      <c r="Q36" s="302"/>
      <c r="R36" s="294"/>
      <c r="S36" s="320"/>
      <c r="T36" s="299"/>
      <c r="U36" s="299"/>
      <c r="V36" s="299"/>
    </row>
    <row r="37" spans="1:22" s="324" customFormat="1">
      <c r="A37" s="294"/>
      <c r="B37" s="443">
        <v>2</v>
      </c>
      <c r="C37" s="445" t="s">
        <v>596</v>
      </c>
      <c r="D37" s="314" t="str">
        <f ca="1">IF(ISERROR(OFFSET('HARGA SATUAN'!$D$6,MATCH(RAB!C37,'HARGA SATUAN'!$C$7:$C$1492,0),0)),"",OFFSET('HARGA SATUAN'!$D$6,MATCH(RAB!C37,'HARGA SATUAN'!$C$7:$C$1492,0),0))</f>
        <v>HDW</v>
      </c>
      <c r="E37" s="315" t="str">
        <f ca="1">IF(B37="+","Unit",IF(ISERROR(OFFSET('HARGA SATUAN'!$E$6,MATCH(RAB!C37,'HARGA SATUAN'!$C$7:$C$1492,0),0)),"",OFFSET('HARGA SATUAN'!$E$6,MATCH(RAB!C37,'HARGA SATUAN'!$C$7:$C$1492,0),0)))</f>
        <v>Bh</v>
      </c>
      <c r="F37" s="447">
        <f>F35*1</f>
        <v>1</v>
      </c>
      <c r="G37" s="316">
        <f ca="1">IF(ISERROR(OFFSET('HARGA SATUAN'!$I$6,MATCH(RAB!C37,'HARGA SATUAN'!$C$7:$C$1492,0),0)),0,OFFSET('HARGA SATUAN'!$I$6,MATCH(RAB!C37,'HARGA SATUAN'!$C$7:$C$1492,0),0))</f>
        <v>120000</v>
      </c>
      <c r="H37" s="317">
        <f t="shared" ca="1" si="4"/>
        <v>0</v>
      </c>
      <c r="I37" s="317">
        <f t="shared" ca="1" si="5"/>
        <v>120000</v>
      </c>
      <c r="J37" s="317">
        <f t="shared" ca="1" si="6"/>
        <v>0</v>
      </c>
      <c r="K37" s="318">
        <f t="shared" ca="1" si="7"/>
        <v>120000</v>
      </c>
      <c r="L37" s="323"/>
      <c r="M37" s="323"/>
      <c r="N37" s="323"/>
      <c r="O37" s="319"/>
      <c r="P37" s="319"/>
      <c r="Q37" s="302"/>
      <c r="R37" s="294"/>
      <c r="S37" s="320"/>
      <c r="T37" s="299"/>
      <c r="U37" s="299"/>
      <c r="V37" s="299"/>
    </row>
    <row r="38" spans="1:22" s="324" customFormat="1">
      <c r="A38" s="294"/>
      <c r="B38" s="443">
        <v>4</v>
      </c>
      <c r="C38" s="445" t="s">
        <v>214</v>
      </c>
      <c r="D38" s="314" t="str">
        <f ca="1">IF(ISERROR(OFFSET('HARGA SATUAN'!$D$6,MATCH(RAB!C38,'HARGA SATUAN'!$C$7:$C$1492,0),0)),"",OFFSET('HARGA SATUAN'!$D$6,MATCH(RAB!C38,'HARGA SATUAN'!$C$7:$C$1492,0),0))</f>
        <v>HDW</v>
      </c>
      <c r="E38" s="315" t="str">
        <f ca="1">IF(B38="+","Unit",IF(ISERROR(OFFSET('HARGA SATUAN'!$E$6,MATCH(RAB!C38,'HARGA SATUAN'!$C$7:$C$1492,0),0)),"",OFFSET('HARGA SATUAN'!$E$6,MATCH(RAB!C38,'HARGA SATUAN'!$C$7:$C$1492,0),0)))</f>
        <v>Bh</v>
      </c>
      <c r="F38" s="447">
        <f>F35*1</f>
        <v>1</v>
      </c>
      <c r="G38" s="316">
        <f ca="1">IF(ISERROR(OFFSET('HARGA SATUAN'!$I$6,MATCH(RAB!C38,'HARGA SATUAN'!$C$7:$C$1492,0),0)),0,OFFSET('HARGA SATUAN'!$I$6,MATCH(RAB!C38,'HARGA SATUAN'!$C$7:$C$1492,0),0))</f>
        <v>4500</v>
      </c>
      <c r="H38" s="317">
        <f t="shared" ca="1" si="4"/>
        <v>0</v>
      </c>
      <c r="I38" s="317">
        <f t="shared" ca="1" si="5"/>
        <v>4500</v>
      </c>
      <c r="J38" s="317">
        <f t="shared" ca="1" si="6"/>
        <v>0</v>
      </c>
      <c r="K38" s="318">
        <f t="shared" ca="1" si="7"/>
        <v>4500</v>
      </c>
      <c r="L38" s="323"/>
      <c r="M38" s="323"/>
      <c r="N38" s="323"/>
      <c r="O38" s="319"/>
      <c r="P38" s="319"/>
      <c r="Q38" s="302"/>
      <c r="R38" s="294"/>
      <c r="S38" s="320"/>
      <c r="T38" s="299"/>
      <c r="U38" s="299"/>
      <c r="V38" s="299"/>
    </row>
    <row r="39" spans="1:22" s="324" customFormat="1">
      <c r="A39" s="294"/>
      <c r="B39" s="443">
        <v>3</v>
      </c>
      <c r="C39" s="445" t="s">
        <v>767</v>
      </c>
      <c r="D39" s="314" t="str">
        <f ca="1">IF(ISERROR(OFFSET('HARGA SATUAN'!$D$6,MATCH(RAB!C39,'HARGA SATUAN'!$C$7:$C$1492,0),0)),"",OFFSET('HARGA SATUAN'!$D$6,MATCH(RAB!C39,'HARGA SATUAN'!$C$7:$C$1492,0),0))</f>
        <v>JASA</v>
      </c>
      <c r="E39" s="315" t="str">
        <f ca="1">IF(B39="+","Unit",IF(ISERROR(OFFSET('HARGA SATUAN'!$E$6,MATCH(RAB!C39,'HARGA SATUAN'!$C$7:$C$1492,0),0)),"",OFFSET('HARGA SATUAN'!$E$6,MATCH(RAB!C39,'HARGA SATUAN'!$C$7:$C$1492,0),0)))</f>
        <v>Unit</v>
      </c>
      <c r="F39" s="447">
        <f>F35*1</f>
        <v>1</v>
      </c>
      <c r="G39" s="316">
        <f ca="1">IF(ISERROR(OFFSET('HARGA SATUAN'!$I$6,MATCH(RAB!C39,'HARGA SATUAN'!$C$7:$C$1492,0),0)),0,OFFSET('HARGA SATUAN'!$I$6,MATCH(RAB!C39,'HARGA SATUAN'!$C$7:$C$1492,0),0))</f>
        <v>55500</v>
      </c>
      <c r="H39" s="317">
        <f t="shared" ca="1" si="4"/>
        <v>0</v>
      </c>
      <c r="I39" s="317">
        <f t="shared" ca="1" si="5"/>
        <v>0</v>
      </c>
      <c r="J39" s="317">
        <f t="shared" ca="1" si="6"/>
        <v>55500</v>
      </c>
      <c r="K39" s="318">
        <f t="shared" ca="1" si="7"/>
        <v>55500</v>
      </c>
      <c r="L39" s="323"/>
      <c r="M39" s="323"/>
      <c r="N39" s="323"/>
      <c r="O39" s="319"/>
      <c r="P39" s="319"/>
      <c r="Q39" s="302"/>
      <c r="R39" s="294"/>
      <c r="S39" s="320"/>
      <c r="T39" s="299"/>
      <c r="U39" s="299"/>
      <c r="V39" s="299"/>
    </row>
    <row r="40" spans="1:22" s="324" customFormat="1">
      <c r="A40" s="294"/>
      <c r="B40" s="443"/>
      <c r="C40" s="445"/>
      <c r="D40" s="314" t="str">
        <f ca="1">IF(ISERROR(OFFSET('HARGA SATUAN'!$D$6,MATCH(RAB!C40,'HARGA SATUAN'!$C$7:$C$1492,0),0)),"",OFFSET('HARGA SATUAN'!$D$6,MATCH(RAB!C40,'HARGA SATUAN'!$C$7:$C$1492,0),0))</f>
        <v/>
      </c>
      <c r="E40" s="315" t="str">
        <f ca="1">IF(B40="+","Unit",IF(ISERROR(OFFSET('HARGA SATUAN'!$E$6,MATCH(RAB!C40,'HARGA SATUAN'!$C$7:$C$1492,0),0)),"",OFFSET('HARGA SATUAN'!$E$6,MATCH(RAB!C40,'HARGA SATUAN'!$C$7:$C$1492,0),0)))</f>
        <v/>
      </c>
      <c r="F40" s="447"/>
      <c r="G40" s="316">
        <f ca="1">IF(ISERROR(OFFSET('HARGA SATUAN'!$I$6,MATCH(RAB!C40,'HARGA SATUAN'!$C$7:$C$1492,0),0)),0,OFFSET('HARGA SATUAN'!$I$6,MATCH(RAB!C40,'HARGA SATUAN'!$C$7:$C$1492,0),0))</f>
        <v>0</v>
      </c>
      <c r="H40" s="317">
        <f t="shared" ca="1" si="4"/>
        <v>0</v>
      </c>
      <c r="I40" s="317">
        <f t="shared" ca="1" si="5"/>
        <v>0</v>
      </c>
      <c r="J40" s="317">
        <f t="shared" ca="1" si="6"/>
        <v>0</v>
      </c>
      <c r="K40" s="318">
        <f t="shared" ca="1" si="7"/>
        <v>0</v>
      </c>
      <c r="L40" s="323"/>
      <c r="M40" s="323"/>
      <c r="N40" s="323"/>
      <c r="O40" s="319"/>
      <c r="P40" s="319"/>
      <c r="Q40" s="302"/>
      <c r="R40" s="294"/>
      <c r="S40" s="320"/>
      <c r="T40" s="299"/>
      <c r="U40" s="299"/>
      <c r="V40" s="299"/>
    </row>
    <row r="41" spans="1:22" s="324" customFormat="1">
      <c r="A41" s="294"/>
      <c r="B41" s="443" t="s">
        <v>1035</v>
      </c>
      <c r="C41" s="445" t="s">
        <v>1612</v>
      </c>
      <c r="D41" s="314" t="str">
        <f ca="1">IF(ISERROR(OFFSET('HARGA SATUAN'!$D$6,MATCH(RAB!C41,'HARGA SATUAN'!$C$7:$C$1492,0),0)),"",OFFSET('HARGA SATUAN'!$D$6,MATCH(RAB!C41,'HARGA SATUAN'!$C$7:$C$1492,0),0))</f>
        <v/>
      </c>
      <c r="E41" s="315" t="str">
        <f ca="1">IF(B41="+","Unit",IF(ISERROR(OFFSET('HARGA SATUAN'!$E$6,MATCH(RAB!C41,'HARGA SATUAN'!$C$7:$C$1492,0),0)),"",OFFSET('HARGA SATUAN'!$E$6,MATCH(RAB!C41,'HARGA SATUAN'!$C$7:$C$1492,0),0)))</f>
        <v>Unit</v>
      </c>
      <c r="F41" s="447">
        <v>1</v>
      </c>
      <c r="G41" s="316">
        <f ca="1">IF(ISERROR(OFFSET('HARGA SATUAN'!$I$6,MATCH(RAB!C41,'HARGA SATUAN'!$C$7:$C$1492,0),0)),0,OFFSET('HARGA SATUAN'!$I$6,MATCH(RAB!C41,'HARGA SATUAN'!$C$7:$C$1492,0),0))</f>
        <v>0</v>
      </c>
      <c r="H41" s="317">
        <f t="shared" ca="1" si="4"/>
        <v>0</v>
      </c>
      <c r="I41" s="317">
        <f t="shared" ca="1" si="5"/>
        <v>0</v>
      </c>
      <c r="J41" s="317">
        <f t="shared" ca="1" si="6"/>
        <v>0</v>
      </c>
      <c r="K41" s="318">
        <f t="shared" ca="1" si="7"/>
        <v>0</v>
      </c>
      <c r="L41" s="323"/>
      <c r="M41" s="323"/>
      <c r="N41" s="323"/>
      <c r="O41" s="319"/>
      <c r="P41" s="319"/>
      <c r="Q41" s="302"/>
      <c r="R41" s="294"/>
      <c r="S41" s="320"/>
      <c r="T41" s="299"/>
      <c r="U41" s="299"/>
      <c r="V41" s="299"/>
    </row>
    <row r="42" spans="1:22" s="324" customFormat="1">
      <c r="A42" s="294"/>
      <c r="B42" s="443">
        <v>1</v>
      </c>
      <c r="C42" s="446" t="s">
        <v>30</v>
      </c>
      <c r="D42" s="314" t="str">
        <f ca="1">IF(ISERROR(OFFSET('HARGA SATUAN'!$D$6,MATCH(RAB!C42,'HARGA SATUAN'!$C$7:$C$1492,0),0)),"",OFFSET('HARGA SATUAN'!$D$6,MATCH(RAB!C42,'HARGA SATUAN'!$C$7:$C$1492,0),0))</f>
        <v>HDW</v>
      </c>
      <c r="E42" s="315" t="str">
        <f ca="1">IF(B42="+","Unit",IF(ISERROR(OFFSET('HARGA SATUAN'!$E$6,MATCH(RAB!C42,'HARGA SATUAN'!$C$7:$C$1492,0),0)),"",OFFSET('HARGA SATUAN'!$E$6,MATCH(RAB!C42,'HARGA SATUAN'!$C$7:$C$1492,0),0)))</f>
        <v>Bh</v>
      </c>
      <c r="F42" s="447">
        <f>F41*1</f>
        <v>1</v>
      </c>
      <c r="G42" s="316">
        <f ca="1">IF(ISERROR(OFFSET('HARGA SATUAN'!$I$6,MATCH(RAB!C42,'HARGA SATUAN'!$C$7:$C$1492,0),0)),0,OFFSET('HARGA SATUAN'!$I$6,MATCH(RAB!C42,'HARGA SATUAN'!$C$7:$C$1492,0),0))</f>
        <v>47459</v>
      </c>
      <c r="H42" s="317">
        <f t="shared" ca="1" si="4"/>
        <v>0</v>
      </c>
      <c r="I42" s="317">
        <f t="shared" ca="1" si="5"/>
        <v>47459</v>
      </c>
      <c r="J42" s="317">
        <f t="shared" ca="1" si="6"/>
        <v>0</v>
      </c>
      <c r="K42" s="318">
        <f t="shared" ca="1" si="7"/>
        <v>47459</v>
      </c>
      <c r="L42" s="323"/>
      <c r="M42" s="323"/>
      <c r="N42" s="323"/>
      <c r="O42" s="319"/>
      <c r="P42" s="319"/>
      <c r="Q42" s="302"/>
      <c r="R42" s="294"/>
      <c r="S42" s="320"/>
      <c r="T42" s="299"/>
      <c r="U42" s="299"/>
      <c r="V42" s="299"/>
    </row>
    <row r="43" spans="1:22" s="324" customFormat="1">
      <c r="A43" s="294"/>
      <c r="B43" s="443">
        <v>2</v>
      </c>
      <c r="C43" s="445" t="s">
        <v>32</v>
      </c>
      <c r="D43" s="314" t="str">
        <f ca="1">IF(ISERROR(OFFSET('HARGA SATUAN'!$D$6,MATCH(RAB!C43,'HARGA SATUAN'!$C$7:$C$1492,0),0)),"",OFFSET('HARGA SATUAN'!$D$6,MATCH(RAB!C43,'HARGA SATUAN'!$C$7:$C$1492,0),0))</f>
        <v>HDW</v>
      </c>
      <c r="E43" s="315" t="str">
        <f ca="1">IF(B43="+","Unit",IF(ISERROR(OFFSET('HARGA SATUAN'!$E$6,MATCH(RAB!C43,'HARGA SATUAN'!$C$7:$C$1492,0),0)),"",OFFSET('HARGA SATUAN'!$E$6,MATCH(RAB!C43,'HARGA SATUAN'!$C$7:$C$1492,0),0)))</f>
        <v>Mtr</v>
      </c>
      <c r="F43" s="447">
        <f>F41*1</f>
        <v>1</v>
      </c>
      <c r="G43" s="316">
        <f ca="1">IF(ISERROR(OFFSET('HARGA SATUAN'!$I$6,MATCH(RAB!C43,'HARGA SATUAN'!$C$7:$C$1492,0),0)),0,OFFSET('HARGA SATUAN'!$I$6,MATCH(RAB!C43,'HARGA SATUAN'!$C$7:$C$1492,0),0))</f>
        <v>30000</v>
      </c>
      <c r="H43" s="317">
        <f t="shared" ca="1" si="4"/>
        <v>0</v>
      </c>
      <c r="I43" s="317">
        <f t="shared" ca="1" si="5"/>
        <v>30000</v>
      </c>
      <c r="J43" s="317">
        <f t="shared" ca="1" si="6"/>
        <v>0</v>
      </c>
      <c r="K43" s="318">
        <f t="shared" ca="1" si="7"/>
        <v>30000</v>
      </c>
      <c r="L43" s="323"/>
      <c r="M43" s="323"/>
      <c r="N43" s="323"/>
      <c r="O43" s="319"/>
      <c r="P43" s="319"/>
      <c r="Q43" s="302"/>
      <c r="R43" s="294"/>
      <c r="S43" s="320"/>
      <c r="T43" s="299"/>
      <c r="U43" s="299"/>
      <c r="V43" s="299"/>
    </row>
    <row r="44" spans="1:22" s="324" customFormat="1">
      <c r="A44" s="294"/>
      <c r="B44" s="443">
        <v>3</v>
      </c>
      <c r="C44" s="445" t="s">
        <v>33</v>
      </c>
      <c r="D44" s="314" t="str">
        <f ca="1">IF(ISERROR(OFFSET('HARGA SATUAN'!$D$6,MATCH(RAB!C44,'HARGA SATUAN'!$C$7:$C$1492,0),0)),"",OFFSET('HARGA SATUAN'!$D$6,MATCH(RAB!C44,'HARGA SATUAN'!$C$7:$C$1492,0),0))</f>
        <v>HDW</v>
      </c>
      <c r="E44" s="315" t="str">
        <f ca="1">IF(B44="+","Unit",IF(ISERROR(OFFSET('HARGA SATUAN'!$E$6,MATCH(RAB!C44,'HARGA SATUAN'!$C$7:$C$1492,0),0)),"",OFFSET('HARGA SATUAN'!$E$6,MATCH(RAB!C44,'HARGA SATUAN'!$C$7:$C$1492,0),0)))</f>
        <v>Bh</v>
      </c>
      <c r="F44" s="447">
        <f>F41*1</f>
        <v>1</v>
      </c>
      <c r="G44" s="316">
        <f ca="1">IF(ISERROR(OFFSET('HARGA SATUAN'!$I$6,MATCH(RAB!C44,'HARGA SATUAN'!$C$7:$C$1492,0),0)),0,OFFSET('HARGA SATUAN'!$I$6,MATCH(RAB!C44,'HARGA SATUAN'!$C$7:$C$1492,0),0))</f>
        <v>9500</v>
      </c>
      <c r="H44" s="317">
        <f t="shared" ca="1" si="4"/>
        <v>0</v>
      </c>
      <c r="I44" s="317">
        <f t="shared" ca="1" si="5"/>
        <v>9500</v>
      </c>
      <c r="J44" s="317">
        <f t="shared" ca="1" si="6"/>
        <v>0</v>
      </c>
      <c r="K44" s="318">
        <f t="shared" ca="1" si="7"/>
        <v>9500</v>
      </c>
      <c r="L44" s="323"/>
      <c r="M44" s="323"/>
      <c r="N44" s="323"/>
      <c r="O44" s="319"/>
      <c r="P44" s="319"/>
      <c r="Q44" s="302"/>
      <c r="R44" s="294"/>
      <c r="S44" s="320"/>
      <c r="T44" s="299"/>
      <c r="U44" s="299"/>
      <c r="V44" s="299"/>
    </row>
    <row r="45" spans="1:22" s="324" customFormat="1">
      <c r="A45" s="294"/>
      <c r="B45" s="443">
        <v>4</v>
      </c>
      <c r="C45" s="445" t="s">
        <v>738</v>
      </c>
      <c r="D45" s="314" t="str">
        <f ca="1">IF(ISERROR(OFFSET('HARGA SATUAN'!$D$6,MATCH(RAB!C45,'HARGA SATUAN'!$C$7:$C$1492,0),0)),"",OFFSET('HARGA SATUAN'!$D$6,MATCH(RAB!C45,'HARGA SATUAN'!$C$7:$C$1492,0),0))</f>
        <v>JASA</v>
      </c>
      <c r="E45" s="315" t="str">
        <f ca="1">IF(B45="+","Unit",IF(ISERROR(OFFSET('HARGA SATUAN'!$E$6,MATCH(RAB!C45,'HARGA SATUAN'!$C$7:$C$1492,0),0)),"",OFFSET('HARGA SATUAN'!$E$6,MATCH(RAB!C45,'HARGA SATUAN'!$C$7:$C$1492,0),0)))</f>
        <v>Unit</v>
      </c>
      <c r="F45" s="447">
        <f>F41*1</f>
        <v>1</v>
      </c>
      <c r="G45" s="316">
        <f ca="1">IF(ISERROR(OFFSET('HARGA SATUAN'!$I$6,MATCH(RAB!C45,'HARGA SATUAN'!$C$7:$C$1492,0),0)),0,OFFSET('HARGA SATUAN'!$I$6,MATCH(RAB!C45,'HARGA SATUAN'!$C$7:$C$1492,0),0))</f>
        <v>21200</v>
      </c>
      <c r="H45" s="317">
        <f t="shared" ca="1" si="4"/>
        <v>0</v>
      </c>
      <c r="I45" s="317">
        <f t="shared" ca="1" si="5"/>
        <v>0</v>
      </c>
      <c r="J45" s="317">
        <f t="shared" ca="1" si="6"/>
        <v>21200</v>
      </c>
      <c r="K45" s="318">
        <f t="shared" ca="1" si="7"/>
        <v>21200</v>
      </c>
      <c r="L45" s="323"/>
      <c r="M45" s="323"/>
      <c r="N45" s="323"/>
      <c r="O45" s="319"/>
      <c r="P45" s="319"/>
      <c r="Q45" s="302"/>
      <c r="R45" s="294"/>
      <c r="S45" s="320"/>
      <c r="T45" s="299"/>
      <c r="U45" s="299"/>
      <c r="V45" s="299"/>
    </row>
    <row r="46" spans="1:22" s="324" customFormat="1">
      <c r="A46" s="294"/>
      <c r="B46" s="443"/>
      <c r="C46" s="444"/>
      <c r="D46" s="314" t="str">
        <f ca="1">IF(ISERROR(OFFSET('HARGA SATUAN'!$D$6,MATCH(RAB!C46,'HARGA SATUAN'!$C$7:$C$1492,0),0)),"",OFFSET('HARGA SATUAN'!$D$6,MATCH(RAB!C46,'HARGA SATUAN'!$C$7:$C$1492,0),0))</f>
        <v/>
      </c>
      <c r="E46" s="315" t="str">
        <f ca="1">IF(B46="+","Unit",IF(ISERROR(OFFSET('HARGA SATUAN'!$E$6,MATCH(RAB!C46,'HARGA SATUAN'!$C$7:$C$1492,0),0)),"",OFFSET('HARGA SATUAN'!$E$6,MATCH(RAB!C46,'HARGA SATUAN'!$C$7:$C$1492,0),0)))</f>
        <v/>
      </c>
      <c r="F46" s="447"/>
      <c r="G46" s="316">
        <f ca="1">IF(ISERROR(OFFSET('HARGA SATUAN'!$I$6,MATCH(RAB!C46,'HARGA SATUAN'!$C$7:$C$1492,0),0)),0,OFFSET('HARGA SATUAN'!$I$6,MATCH(RAB!C46,'HARGA SATUAN'!$C$7:$C$1492,0),0))</f>
        <v>0</v>
      </c>
      <c r="H46" s="317">
        <f t="shared" ca="1" si="4"/>
        <v>0</v>
      </c>
      <c r="I46" s="317">
        <f t="shared" ca="1" si="5"/>
        <v>0</v>
      </c>
      <c r="J46" s="317">
        <f t="shared" ca="1" si="6"/>
        <v>0</v>
      </c>
      <c r="K46" s="318">
        <f t="shared" ca="1" si="7"/>
        <v>0</v>
      </c>
      <c r="L46" s="323"/>
      <c r="M46" s="323"/>
      <c r="N46" s="323"/>
      <c r="O46" s="319"/>
      <c r="P46" s="319"/>
      <c r="Q46" s="302"/>
      <c r="R46" s="294"/>
      <c r="S46" s="320"/>
      <c r="T46" s="299"/>
      <c r="U46" s="299"/>
      <c r="V46" s="299"/>
    </row>
    <row r="47" spans="1:22" s="324" customFormat="1">
      <c r="A47" s="294"/>
      <c r="B47" s="440" t="s">
        <v>1035</v>
      </c>
      <c r="C47" s="109" t="s">
        <v>1619</v>
      </c>
      <c r="D47" s="314" t="str">
        <f ca="1">IF(ISERROR(OFFSET('HARGA SATUAN'!$D$6,MATCH(RAB!C47,'HARGA SATUAN'!$C$7:$C$1492,0),0)),"",OFFSET('HARGA SATUAN'!$D$6,MATCH(RAB!C47,'HARGA SATUAN'!$C$7:$C$1492,0),0))</f>
        <v/>
      </c>
      <c r="E47" s="315" t="str">
        <f ca="1">IF(B47="+","Unit",IF(ISERROR(OFFSET('HARGA SATUAN'!$E$6,MATCH(RAB!C47,'HARGA SATUAN'!$C$7:$C$1492,0),0)),"",OFFSET('HARGA SATUAN'!$E$6,MATCH(RAB!C47,'HARGA SATUAN'!$C$7:$C$1492,0),0)))</f>
        <v>Unit</v>
      </c>
      <c r="F47" s="322">
        <v>2</v>
      </c>
      <c r="G47" s="316">
        <f ca="1">IF(ISERROR(OFFSET('HARGA SATUAN'!$I$6,MATCH(RAB!C47,'HARGA SATUAN'!$C$7:$C$1492,0),0)),0,OFFSET('HARGA SATUAN'!$I$6,MATCH(RAB!C47,'HARGA SATUAN'!$C$7:$C$1492,0),0))</f>
        <v>0</v>
      </c>
      <c r="H47" s="317">
        <f t="shared" ca="1" si="4"/>
        <v>0</v>
      </c>
      <c r="I47" s="317">
        <f t="shared" ca="1" si="5"/>
        <v>0</v>
      </c>
      <c r="J47" s="317">
        <f t="shared" ca="1" si="6"/>
        <v>0</v>
      </c>
      <c r="K47" s="318">
        <f t="shared" ca="1" si="7"/>
        <v>0</v>
      </c>
      <c r="L47" s="323"/>
      <c r="M47" s="323"/>
      <c r="N47" s="323"/>
      <c r="O47" s="319"/>
      <c r="P47" s="319"/>
      <c r="Q47" s="302"/>
      <c r="R47" s="294"/>
      <c r="S47" s="320"/>
      <c r="T47" s="299"/>
      <c r="U47" s="299"/>
      <c r="V47" s="299"/>
    </row>
    <row r="48" spans="1:22" s="324" customFormat="1">
      <c r="A48" s="294"/>
      <c r="B48" s="443">
        <v>1</v>
      </c>
      <c r="C48" s="444" t="s">
        <v>595</v>
      </c>
      <c r="D48" s="314" t="str">
        <f ca="1">IF(ISERROR(OFFSET('HARGA SATUAN'!$D$6,MATCH(RAB!C48,'HARGA SATUAN'!$C$7:$C$1492,0),0)),"",OFFSET('HARGA SATUAN'!$D$6,MATCH(RAB!C48,'HARGA SATUAN'!$C$7:$C$1492,0),0))</f>
        <v>HDW</v>
      </c>
      <c r="E48" s="315" t="str">
        <f ca="1">IF(B48="+","Unit",IF(ISERROR(OFFSET('HARGA SATUAN'!$E$6,MATCH(RAB!C48,'HARGA SATUAN'!$C$7:$C$1492,0),0)),"",OFFSET('HARGA SATUAN'!$E$6,MATCH(RAB!C48,'HARGA SATUAN'!$C$7:$C$1492,0),0)))</f>
        <v>Bh</v>
      </c>
      <c r="F48" s="447">
        <f>F47</f>
        <v>2</v>
      </c>
      <c r="G48" s="316">
        <f ca="1">IF(ISERROR(OFFSET('HARGA SATUAN'!$I$6,MATCH(RAB!C48,'HARGA SATUAN'!$C$7:$C$1492,0),0)),0,OFFSET('HARGA SATUAN'!$I$6,MATCH(RAB!C48,'HARGA SATUAN'!$C$7:$C$1492,0),0))</f>
        <v>78500</v>
      </c>
      <c r="H48" s="317">
        <f t="shared" ca="1" si="4"/>
        <v>0</v>
      </c>
      <c r="I48" s="317">
        <f t="shared" ca="1" si="5"/>
        <v>157000</v>
      </c>
      <c r="J48" s="317">
        <f t="shared" ca="1" si="6"/>
        <v>0</v>
      </c>
      <c r="K48" s="318">
        <f t="shared" ca="1" si="7"/>
        <v>157000</v>
      </c>
      <c r="L48" s="323"/>
      <c r="M48" s="323"/>
      <c r="N48" s="323"/>
      <c r="O48" s="319"/>
      <c r="P48" s="319"/>
      <c r="Q48" s="302"/>
      <c r="R48" s="294"/>
      <c r="S48" s="320"/>
      <c r="T48" s="299"/>
      <c r="U48" s="299"/>
      <c r="V48" s="299"/>
    </row>
    <row r="49" spans="1:22" s="324" customFormat="1">
      <c r="A49" s="294"/>
      <c r="B49" s="443">
        <v>2</v>
      </c>
      <c r="C49" s="109" t="s">
        <v>229</v>
      </c>
      <c r="D49" s="314" t="str">
        <f ca="1">IF(ISERROR(OFFSET('HARGA SATUAN'!$D$6,MATCH(RAB!C49,'HARGA SATUAN'!$C$7:$C$1492,0),0)),"",OFFSET('HARGA SATUAN'!$D$6,MATCH(RAB!C49,'HARGA SATUAN'!$C$7:$C$1492,0),0))</f>
        <v>HDW</v>
      </c>
      <c r="E49" s="315" t="str">
        <f ca="1">IF(B49="+","Unit",IF(ISERROR(OFFSET('HARGA SATUAN'!$E$6,MATCH(RAB!C49,'HARGA SATUAN'!$C$7:$C$1492,0),0)),"",OFFSET('HARGA SATUAN'!$E$6,MATCH(RAB!C49,'HARGA SATUAN'!$C$7:$C$1492,0),0)))</f>
        <v>Bh</v>
      </c>
      <c r="F49" s="447">
        <f t="shared" ref="F49:F52" si="8">F48</f>
        <v>2</v>
      </c>
      <c r="G49" s="316">
        <f ca="1">IF(ISERROR(OFFSET('HARGA SATUAN'!$I$6,MATCH(RAB!C49,'HARGA SATUAN'!$C$7:$C$1492,0),0)),0,OFFSET('HARGA SATUAN'!$I$6,MATCH(RAB!C49,'HARGA SATUAN'!$C$7:$C$1492,0),0))</f>
        <v>4212</v>
      </c>
      <c r="H49" s="317">
        <f t="shared" ca="1" si="4"/>
        <v>0</v>
      </c>
      <c r="I49" s="317">
        <f t="shared" ca="1" si="5"/>
        <v>8424</v>
      </c>
      <c r="J49" s="317">
        <f t="shared" ca="1" si="6"/>
        <v>0</v>
      </c>
      <c r="K49" s="318">
        <f t="shared" ca="1" si="7"/>
        <v>8424</v>
      </c>
      <c r="L49" s="323"/>
      <c r="M49" s="323"/>
      <c r="N49" s="323"/>
      <c r="O49" s="319"/>
      <c r="P49" s="319"/>
      <c r="Q49" s="302"/>
      <c r="R49" s="294"/>
      <c r="S49" s="320"/>
      <c r="T49" s="299"/>
      <c r="U49" s="299"/>
      <c r="V49" s="299"/>
    </row>
    <row r="50" spans="1:22" s="324" customFormat="1">
      <c r="A50" s="294"/>
      <c r="B50" s="443">
        <v>3</v>
      </c>
      <c r="C50" s="444" t="s">
        <v>266</v>
      </c>
      <c r="D50" s="314" t="str">
        <f ca="1">IF(ISERROR(OFFSET('HARGA SATUAN'!$D$6,MATCH(RAB!C50,'HARGA SATUAN'!$C$7:$C$1492,0),0)),"",OFFSET('HARGA SATUAN'!$D$6,MATCH(RAB!C50,'HARGA SATUAN'!$C$7:$C$1492,0),0))</f>
        <v>HDW</v>
      </c>
      <c r="E50" s="315" t="str">
        <f ca="1">IF(B50="+","Unit",IF(ISERROR(OFFSET('HARGA SATUAN'!$E$6,MATCH(RAB!C50,'HARGA SATUAN'!$C$7:$C$1492,0),0)),"",OFFSET('HARGA SATUAN'!$E$6,MATCH(RAB!C50,'HARGA SATUAN'!$C$7:$C$1492,0),0)))</f>
        <v>Mtr</v>
      </c>
      <c r="F50" s="447">
        <f t="shared" si="8"/>
        <v>2</v>
      </c>
      <c r="G50" s="316">
        <f ca="1">IF(ISERROR(OFFSET('HARGA SATUAN'!$I$6,MATCH(RAB!C50,'HARGA SATUAN'!$C$7:$C$1492,0),0)),0,OFFSET('HARGA SATUAN'!$I$6,MATCH(RAB!C50,'HARGA SATUAN'!$C$7:$C$1492,0),0))</f>
        <v>23310</v>
      </c>
      <c r="H50" s="317">
        <f t="shared" ca="1" si="4"/>
        <v>0</v>
      </c>
      <c r="I50" s="317">
        <f t="shared" ca="1" si="5"/>
        <v>46620</v>
      </c>
      <c r="J50" s="317">
        <f t="shared" ca="1" si="6"/>
        <v>0</v>
      </c>
      <c r="K50" s="318">
        <f t="shared" ca="1" si="7"/>
        <v>46620</v>
      </c>
      <c r="L50" s="323"/>
      <c r="M50" s="323"/>
      <c r="N50" s="323"/>
      <c r="O50" s="319"/>
      <c r="P50" s="319"/>
      <c r="Q50" s="302"/>
      <c r="R50" s="294"/>
      <c r="S50" s="320"/>
      <c r="T50" s="299"/>
      <c r="U50" s="299"/>
      <c r="V50" s="299"/>
    </row>
    <row r="51" spans="1:22" s="324" customFormat="1">
      <c r="A51" s="294"/>
      <c r="B51" s="443">
        <v>4</v>
      </c>
      <c r="C51" s="444" t="s">
        <v>35</v>
      </c>
      <c r="D51" s="314" t="str">
        <f ca="1">IF(ISERROR(OFFSET('HARGA SATUAN'!$D$6,MATCH(RAB!C51,'HARGA SATUAN'!$C$7:$C$1492,0),0)),"",OFFSET('HARGA SATUAN'!$D$6,MATCH(RAB!C51,'HARGA SATUAN'!$C$7:$C$1492,0),0))</f>
        <v>HDW</v>
      </c>
      <c r="E51" s="315" t="str">
        <f ca="1">IF(B51="+","Unit",IF(ISERROR(OFFSET('HARGA SATUAN'!$E$6,MATCH(RAB!C51,'HARGA SATUAN'!$C$7:$C$1492,0),0)),"",OFFSET('HARGA SATUAN'!$E$6,MATCH(RAB!C51,'HARGA SATUAN'!$C$7:$C$1492,0),0)))</f>
        <v>Bh</v>
      </c>
      <c r="F51" s="447">
        <f t="shared" si="8"/>
        <v>2</v>
      </c>
      <c r="G51" s="316">
        <f ca="1">IF(ISERROR(OFFSET('HARGA SATUAN'!$I$6,MATCH(RAB!C51,'HARGA SATUAN'!$C$7:$C$1492,0),0)),0,OFFSET('HARGA SATUAN'!$I$6,MATCH(RAB!C51,'HARGA SATUAN'!$C$7:$C$1492,0),0))</f>
        <v>2300</v>
      </c>
      <c r="H51" s="317">
        <f t="shared" ca="1" si="4"/>
        <v>0</v>
      </c>
      <c r="I51" s="317">
        <f t="shared" ca="1" si="5"/>
        <v>4600</v>
      </c>
      <c r="J51" s="317">
        <f t="shared" ca="1" si="6"/>
        <v>0</v>
      </c>
      <c r="K51" s="318">
        <f t="shared" ca="1" si="7"/>
        <v>4600</v>
      </c>
      <c r="L51" s="323"/>
      <c r="M51" s="323"/>
      <c r="N51" s="323"/>
      <c r="O51" s="319"/>
      <c r="P51" s="319"/>
      <c r="Q51" s="302"/>
      <c r="R51" s="294"/>
      <c r="S51" s="320"/>
      <c r="T51" s="299"/>
      <c r="U51" s="299"/>
      <c r="V51" s="299"/>
    </row>
    <row r="52" spans="1:22" s="324" customFormat="1">
      <c r="A52" s="294"/>
      <c r="B52" s="443">
        <v>5</v>
      </c>
      <c r="C52" s="444" t="s">
        <v>630</v>
      </c>
      <c r="D52" s="314" t="str">
        <f ca="1">IF(ISERROR(OFFSET('HARGA SATUAN'!$D$6,MATCH(RAB!C52,'HARGA SATUAN'!$C$7:$C$1492,0),0)),"",OFFSET('HARGA SATUAN'!$D$6,MATCH(RAB!C52,'HARGA SATUAN'!$C$7:$C$1492,0),0))</f>
        <v>JASA</v>
      </c>
      <c r="E52" s="315" t="str">
        <f ca="1">IF(B52="+","Unit",IF(ISERROR(OFFSET('HARGA SATUAN'!$E$6,MATCH(RAB!C52,'HARGA SATUAN'!$C$7:$C$1492,0),0)),"",OFFSET('HARGA SATUAN'!$E$6,MATCH(RAB!C52,'HARGA SATUAN'!$C$7:$C$1492,0),0)))</f>
        <v>Unit</v>
      </c>
      <c r="F52" s="447">
        <f t="shared" si="8"/>
        <v>2</v>
      </c>
      <c r="G52" s="316">
        <f ca="1">IF(ISERROR(OFFSET('HARGA SATUAN'!$I$6,MATCH(RAB!C52,'HARGA SATUAN'!$C$7:$C$1492,0),0)),0,OFFSET('HARGA SATUAN'!$I$6,MATCH(RAB!C52,'HARGA SATUAN'!$C$7:$C$1492,0),0))</f>
        <v>35700</v>
      </c>
      <c r="H52" s="317">
        <f t="shared" ca="1" si="4"/>
        <v>0</v>
      </c>
      <c r="I52" s="317">
        <f t="shared" ca="1" si="5"/>
        <v>0</v>
      </c>
      <c r="J52" s="317">
        <f t="shared" ca="1" si="6"/>
        <v>71400</v>
      </c>
      <c r="K52" s="318">
        <f t="shared" ca="1" si="7"/>
        <v>71400</v>
      </c>
      <c r="L52" s="323"/>
      <c r="M52" s="323"/>
      <c r="N52" s="323"/>
      <c r="O52" s="319"/>
      <c r="P52" s="319"/>
      <c r="Q52" s="302"/>
      <c r="R52" s="294"/>
      <c r="S52" s="320"/>
      <c r="T52" s="299"/>
      <c r="U52" s="299"/>
      <c r="V52" s="299"/>
    </row>
    <row r="53" spans="1:22" s="324" customFormat="1">
      <c r="A53" s="294"/>
      <c r="B53" s="443"/>
      <c r="C53" s="444"/>
      <c r="D53" s="314" t="str">
        <f ca="1">IF(ISERROR(OFFSET('HARGA SATUAN'!$D$6,MATCH(RAB!C53,'HARGA SATUAN'!$C$7:$C$1492,0),0)),"",OFFSET('HARGA SATUAN'!$D$6,MATCH(RAB!C53,'HARGA SATUAN'!$C$7:$C$1492,0),0))</f>
        <v/>
      </c>
      <c r="E53" s="315" t="str">
        <f ca="1">IF(B53="+","Unit",IF(ISERROR(OFFSET('HARGA SATUAN'!$E$6,MATCH(RAB!C53,'HARGA SATUAN'!$C$7:$C$1492,0),0)),"",OFFSET('HARGA SATUAN'!$E$6,MATCH(RAB!C53,'HARGA SATUAN'!$C$7:$C$1492,0),0)))</f>
        <v/>
      </c>
      <c r="F53" s="447"/>
      <c r="G53" s="316">
        <f ca="1">IF(ISERROR(OFFSET('HARGA SATUAN'!$I$6,MATCH(RAB!C53,'HARGA SATUAN'!$C$7:$C$1492,0),0)),0,OFFSET('HARGA SATUAN'!$I$6,MATCH(RAB!C53,'HARGA SATUAN'!$C$7:$C$1492,0),0))</f>
        <v>0</v>
      </c>
      <c r="H53" s="317">
        <f t="shared" ca="1" si="4"/>
        <v>0</v>
      </c>
      <c r="I53" s="317">
        <f t="shared" ca="1" si="5"/>
        <v>0</v>
      </c>
      <c r="J53" s="317">
        <f t="shared" ca="1" si="6"/>
        <v>0</v>
      </c>
      <c r="K53" s="318">
        <f t="shared" ca="1" si="7"/>
        <v>0</v>
      </c>
      <c r="L53" s="323"/>
      <c r="M53" s="323"/>
      <c r="N53" s="323"/>
      <c r="O53" s="319"/>
      <c r="P53" s="319"/>
      <c r="Q53" s="302"/>
      <c r="R53" s="294"/>
      <c r="S53" s="320"/>
      <c r="T53" s="299"/>
      <c r="U53" s="299"/>
      <c r="V53" s="299"/>
    </row>
    <row r="54" spans="1:22" s="324" customFormat="1">
      <c r="A54" s="294"/>
      <c r="B54" s="443" t="s">
        <v>1035</v>
      </c>
      <c r="C54" s="444" t="s">
        <v>1620</v>
      </c>
      <c r="D54" s="314" t="str">
        <f ca="1">IF(ISERROR(OFFSET('HARGA SATUAN'!$D$6,MATCH(RAB!C54,'HARGA SATUAN'!$C$7:$C$1492,0),0)),"",OFFSET('HARGA SATUAN'!$D$6,MATCH(RAB!C54,'HARGA SATUAN'!$C$7:$C$1492,0),0))</f>
        <v/>
      </c>
      <c r="E54" s="315" t="str">
        <f ca="1">IF(B54="+","Unit",IF(ISERROR(OFFSET('HARGA SATUAN'!$E$6,MATCH(RAB!C54,'HARGA SATUAN'!$C$7:$C$1492,0),0)),"",OFFSET('HARGA SATUAN'!$E$6,MATCH(RAB!C54,'HARGA SATUAN'!$C$7:$C$1492,0),0)))</f>
        <v>Unit</v>
      </c>
      <c r="F54" s="447">
        <v>5</v>
      </c>
      <c r="G54" s="316">
        <f ca="1">IF(ISERROR(OFFSET('HARGA SATUAN'!$I$6,MATCH(RAB!C54,'HARGA SATUAN'!$C$7:$C$1492,0),0)),0,OFFSET('HARGA SATUAN'!$I$6,MATCH(RAB!C54,'HARGA SATUAN'!$C$7:$C$1492,0),0))</f>
        <v>0</v>
      </c>
      <c r="H54" s="317">
        <f t="shared" ca="1" si="4"/>
        <v>0</v>
      </c>
      <c r="I54" s="317">
        <f t="shared" ca="1" si="5"/>
        <v>0</v>
      </c>
      <c r="J54" s="317">
        <f t="shared" ca="1" si="6"/>
        <v>0</v>
      </c>
      <c r="K54" s="318">
        <f t="shared" ca="1" si="7"/>
        <v>0</v>
      </c>
      <c r="L54" s="323"/>
      <c r="M54" s="323"/>
      <c r="N54" s="323"/>
      <c r="O54" s="319"/>
      <c r="P54" s="319"/>
      <c r="Q54" s="302"/>
      <c r="R54" s="294"/>
      <c r="S54" s="320"/>
      <c r="T54" s="299"/>
      <c r="U54" s="299"/>
      <c r="V54" s="299"/>
    </row>
    <row r="55" spans="1:22" s="324" customFormat="1">
      <c r="A55" s="294"/>
      <c r="B55" s="443">
        <v>1</v>
      </c>
      <c r="C55" s="444" t="s">
        <v>229</v>
      </c>
      <c r="D55" s="314" t="str">
        <f ca="1">IF(ISERROR(OFFSET('HARGA SATUAN'!$D$6,MATCH(RAB!C55,'HARGA SATUAN'!$C$7:$C$1492,0),0)),"",OFFSET('HARGA SATUAN'!$D$6,MATCH(RAB!C55,'HARGA SATUAN'!$C$7:$C$1492,0),0))</f>
        <v>HDW</v>
      </c>
      <c r="E55" s="315" t="str">
        <f ca="1">IF(B55="+","Unit",IF(ISERROR(OFFSET('HARGA SATUAN'!$E$6,MATCH(RAB!C55,'HARGA SATUAN'!$C$7:$C$1492,0),0)),"",OFFSET('HARGA SATUAN'!$E$6,MATCH(RAB!C55,'HARGA SATUAN'!$C$7:$C$1492,0),0)))</f>
        <v>Bh</v>
      </c>
      <c r="F55" s="447">
        <f>F54</f>
        <v>5</v>
      </c>
      <c r="G55" s="316">
        <f ca="1">IF(ISERROR(OFFSET('HARGA SATUAN'!$I$6,MATCH(RAB!C55,'HARGA SATUAN'!$C$7:$C$1492,0),0)),0,OFFSET('HARGA SATUAN'!$I$6,MATCH(RAB!C55,'HARGA SATUAN'!$C$7:$C$1492,0),0))</f>
        <v>4212</v>
      </c>
      <c r="H55" s="317">
        <f t="shared" ca="1" si="4"/>
        <v>0</v>
      </c>
      <c r="I55" s="317">
        <f t="shared" ca="1" si="5"/>
        <v>21060</v>
      </c>
      <c r="J55" s="317">
        <f t="shared" ca="1" si="6"/>
        <v>0</v>
      </c>
      <c r="K55" s="318">
        <f t="shared" ca="1" si="7"/>
        <v>21060</v>
      </c>
      <c r="L55" s="323"/>
      <c r="M55" s="323"/>
      <c r="N55" s="323"/>
      <c r="O55" s="319"/>
      <c r="P55" s="319"/>
      <c r="Q55" s="302"/>
      <c r="R55" s="294"/>
      <c r="S55" s="320"/>
      <c r="T55" s="299"/>
      <c r="U55" s="299"/>
      <c r="V55" s="299"/>
    </row>
    <row r="56" spans="1:22" s="324" customFormat="1">
      <c r="A56" s="294"/>
      <c r="B56" s="443">
        <v>2</v>
      </c>
      <c r="C56" s="444" t="s">
        <v>266</v>
      </c>
      <c r="D56" s="314" t="str">
        <f ca="1">IF(ISERROR(OFFSET('HARGA SATUAN'!$D$6,MATCH(RAB!C56,'HARGA SATUAN'!$C$7:$C$1492,0),0)),"",OFFSET('HARGA SATUAN'!$D$6,MATCH(RAB!C56,'HARGA SATUAN'!$C$7:$C$1492,0),0))</f>
        <v>HDW</v>
      </c>
      <c r="E56" s="315" t="str">
        <f ca="1">IF(B56="+","Unit",IF(ISERROR(OFFSET('HARGA SATUAN'!$E$6,MATCH(RAB!C56,'HARGA SATUAN'!$C$7:$C$1492,0),0)),"",OFFSET('HARGA SATUAN'!$E$6,MATCH(RAB!C56,'HARGA SATUAN'!$C$7:$C$1492,0),0)))</f>
        <v>Mtr</v>
      </c>
      <c r="F56" s="447">
        <f t="shared" ref="F56:F59" si="9">F55</f>
        <v>5</v>
      </c>
      <c r="G56" s="316">
        <f ca="1">IF(ISERROR(OFFSET('HARGA SATUAN'!$I$6,MATCH(RAB!C56,'HARGA SATUAN'!$C$7:$C$1492,0),0)),0,OFFSET('HARGA SATUAN'!$I$6,MATCH(RAB!C56,'HARGA SATUAN'!$C$7:$C$1492,0),0))</f>
        <v>23310</v>
      </c>
      <c r="H56" s="317">
        <f t="shared" ca="1" si="4"/>
        <v>0</v>
      </c>
      <c r="I56" s="317">
        <f t="shared" ca="1" si="5"/>
        <v>116550</v>
      </c>
      <c r="J56" s="317">
        <f t="shared" ca="1" si="6"/>
        <v>0</v>
      </c>
      <c r="K56" s="318">
        <f t="shared" ca="1" si="7"/>
        <v>116550</v>
      </c>
      <c r="L56" s="323"/>
      <c r="M56" s="323"/>
      <c r="N56" s="323"/>
      <c r="O56" s="319"/>
      <c r="P56" s="319"/>
      <c r="Q56" s="302"/>
      <c r="R56" s="294"/>
      <c r="S56" s="320"/>
      <c r="T56" s="299"/>
      <c r="U56" s="299"/>
      <c r="V56" s="299"/>
    </row>
    <row r="57" spans="1:22" s="324" customFormat="1">
      <c r="A57" s="294"/>
      <c r="B57" s="443">
        <v>3</v>
      </c>
      <c r="C57" s="444" t="s">
        <v>35</v>
      </c>
      <c r="D57" s="314" t="str">
        <f ca="1">IF(ISERROR(OFFSET('HARGA SATUAN'!$D$6,MATCH(RAB!C57,'HARGA SATUAN'!$C$7:$C$1492,0),0)),"",OFFSET('HARGA SATUAN'!$D$6,MATCH(RAB!C57,'HARGA SATUAN'!$C$7:$C$1492,0),0))</f>
        <v>HDW</v>
      </c>
      <c r="E57" s="315" t="str">
        <f ca="1">IF(B57="+","Unit",IF(ISERROR(OFFSET('HARGA SATUAN'!$E$6,MATCH(RAB!C57,'HARGA SATUAN'!$C$7:$C$1492,0),0)),"",OFFSET('HARGA SATUAN'!$E$6,MATCH(RAB!C57,'HARGA SATUAN'!$C$7:$C$1492,0),0)))</f>
        <v>Bh</v>
      </c>
      <c r="F57" s="447">
        <f t="shared" si="9"/>
        <v>5</v>
      </c>
      <c r="G57" s="316">
        <f ca="1">IF(ISERROR(OFFSET('HARGA SATUAN'!$I$6,MATCH(RAB!C57,'HARGA SATUAN'!$C$7:$C$1492,0),0)),0,OFFSET('HARGA SATUAN'!$I$6,MATCH(RAB!C57,'HARGA SATUAN'!$C$7:$C$1492,0),0))</f>
        <v>2300</v>
      </c>
      <c r="H57" s="317">
        <f t="shared" ca="1" si="4"/>
        <v>0</v>
      </c>
      <c r="I57" s="317">
        <f t="shared" ca="1" si="5"/>
        <v>11500</v>
      </c>
      <c r="J57" s="317">
        <f t="shared" ca="1" si="6"/>
        <v>0</v>
      </c>
      <c r="K57" s="318">
        <f t="shared" ca="1" si="7"/>
        <v>11500</v>
      </c>
      <c r="L57" s="323"/>
      <c r="M57" s="323"/>
      <c r="N57" s="323"/>
      <c r="O57" s="319"/>
      <c r="P57" s="319"/>
      <c r="Q57" s="302"/>
      <c r="R57" s="294"/>
      <c r="S57" s="320"/>
      <c r="T57" s="299"/>
      <c r="U57" s="299"/>
      <c r="V57" s="299"/>
    </row>
    <row r="58" spans="1:22" s="324" customFormat="1">
      <c r="A58" s="294"/>
      <c r="B58" s="443">
        <v>4</v>
      </c>
      <c r="C58" s="444" t="s">
        <v>609</v>
      </c>
      <c r="D58" s="314" t="str">
        <f ca="1">IF(ISERROR(OFFSET('HARGA SATUAN'!$D$6,MATCH(RAB!C58,'HARGA SATUAN'!$C$7:$C$1492,0),0)),"",OFFSET('HARGA SATUAN'!$D$6,MATCH(RAB!C58,'HARGA SATUAN'!$C$7:$C$1492,0),0))</f>
        <v>HDW</v>
      </c>
      <c r="E58" s="315" t="str">
        <f ca="1">IF(B58="+","Unit",IF(ISERROR(OFFSET('HARGA SATUAN'!$E$6,MATCH(RAB!C58,'HARGA SATUAN'!$C$7:$C$1492,0),0)),"",OFFSET('HARGA SATUAN'!$E$6,MATCH(RAB!C58,'HARGA SATUAN'!$C$7:$C$1492,0),0)))</f>
        <v>Bh</v>
      </c>
      <c r="F58" s="447">
        <f t="shared" si="9"/>
        <v>5</v>
      </c>
      <c r="G58" s="316">
        <f ca="1">IF(ISERROR(OFFSET('HARGA SATUAN'!$I$6,MATCH(RAB!C58,'HARGA SATUAN'!$C$7:$C$1492,0),0)),0,OFFSET('HARGA SATUAN'!$I$6,MATCH(RAB!C58,'HARGA SATUAN'!$C$7:$C$1492,0),0))</f>
        <v>71000</v>
      </c>
      <c r="H58" s="317">
        <f t="shared" ca="1" si="4"/>
        <v>0</v>
      </c>
      <c r="I58" s="317">
        <f t="shared" ca="1" si="5"/>
        <v>355000</v>
      </c>
      <c r="J58" s="317">
        <f t="shared" ca="1" si="6"/>
        <v>0</v>
      </c>
      <c r="K58" s="318">
        <f t="shared" ca="1" si="7"/>
        <v>355000</v>
      </c>
      <c r="L58" s="323"/>
      <c r="M58" s="323"/>
      <c r="N58" s="323"/>
      <c r="O58" s="319"/>
      <c r="P58" s="319"/>
      <c r="Q58" s="302"/>
      <c r="R58" s="294"/>
      <c r="S58" s="320"/>
      <c r="T58" s="299"/>
      <c r="U58" s="299"/>
      <c r="V58" s="299"/>
    </row>
    <row r="59" spans="1:22" s="324" customFormat="1">
      <c r="A59" s="294"/>
      <c r="B59" s="443">
        <v>5</v>
      </c>
      <c r="C59" s="444" t="s">
        <v>629</v>
      </c>
      <c r="D59" s="314" t="str">
        <f ca="1">IF(ISERROR(OFFSET('HARGA SATUAN'!$D$6,MATCH(RAB!C59,'HARGA SATUAN'!$C$7:$C$1492,0),0)),"",OFFSET('HARGA SATUAN'!$D$6,MATCH(RAB!C59,'HARGA SATUAN'!$C$7:$C$1492,0),0))</f>
        <v>JASA</v>
      </c>
      <c r="E59" s="315" t="str">
        <f ca="1">IF(B59="+","Unit",IF(ISERROR(OFFSET('HARGA SATUAN'!$E$6,MATCH(RAB!C59,'HARGA SATUAN'!$C$7:$C$1492,0),0)),"",OFFSET('HARGA SATUAN'!$E$6,MATCH(RAB!C59,'HARGA SATUAN'!$C$7:$C$1492,0),0)))</f>
        <v>Unit</v>
      </c>
      <c r="F59" s="447">
        <f t="shared" si="9"/>
        <v>5</v>
      </c>
      <c r="G59" s="316">
        <f ca="1">IF(ISERROR(OFFSET('HARGA SATUAN'!$I$6,MATCH(RAB!C59,'HARGA SATUAN'!$C$7:$C$1492,0),0)),0,OFFSET('HARGA SATUAN'!$I$6,MATCH(RAB!C59,'HARGA SATUAN'!$C$7:$C$1492,0),0))</f>
        <v>29400</v>
      </c>
      <c r="H59" s="317">
        <f t="shared" ca="1" si="4"/>
        <v>0</v>
      </c>
      <c r="I59" s="317">
        <f t="shared" ca="1" si="5"/>
        <v>0</v>
      </c>
      <c r="J59" s="317">
        <f t="shared" ca="1" si="6"/>
        <v>147000</v>
      </c>
      <c r="K59" s="318">
        <f t="shared" ca="1" si="7"/>
        <v>147000</v>
      </c>
      <c r="L59" s="323"/>
      <c r="M59" s="323"/>
      <c r="N59" s="323"/>
      <c r="O59" s="319"/>
      <c r="P59" s="319"/>
      <c r="Q59" s="302"/>
      <c r="R59" s="294"/>
      <c r="S59" s="320"/>
      <c r="T59" s="299"/>
      <c r="U59" s="299"/>
      <c r="V59" s="299"/>
    </row>
    <row r="60" spans="1:22" s="324" customFormat="1">
      <c r="A60" s="294"/>
      <c r="B60" s="443"/>
      <c r="C60" s="444"/>
      <c r="D60" s="314" t="str">
        <f ca="1">IF(ISERROR(OFFSET('HARGA SATUAN'!$D$6,MATCH(RAB!C60,'HARGA SATUAN'!$C$7:$C$1492,0),0)),"",OFFSET('HARGA SATUAN'!$D$6,MATCH(RAB!C60,'HARGA SATUAN'!$C$7:$C$1492,0),0))</f>
        <v/>
      </c>
      <c r="E60" s="315" t="str">
        <f ca="1">IF(B60="+","Unit",IF(ISERROR(OFFSET('HARGA SATUAN'!$E$6,MATCH(RAB!C60,'HARGA SATUAN'!$C$7:$C$1492,0),0)),"",OFFSET('HARGA SATUAN'!$E$6,MATCH(RAB!C60,'HARGA SATUAN'!$C$7:$C$1492,0),0)))</f>
        <v/>
      </c>
      <c r="F60" s="447"/>
      <c r="G60" s="316">
        <f ca="1">IF(ISERROR(OFFSET('HARGA SATUAN'!$I$6,MATCH(RAB!C60,'HARGA SATUAN'!$C$7:$C$1492,0),0)),0,OFFSET('HARGA SATUAN'!$I$6,MATCH(RAB!C60,'HARGA SATUAN'!$C$7:$C$1492,0),0))</f>
        <v>0</v>
      </c>
      <c r="H60" s="317">
        <f t="shared" ca="1" si="4"/>
        <v>0</v>
      </c>
      <c r="I60" s="317">
        <f t="shared" ca="1" si="5"/>
        <v>0</v>
      </c>
      <c r="J60" s="317">
        <f t="shared" ca="1" si="6"/>
        <v>0</v>
      </c>
      <c r="K60" s="318">
        <f t="shared" ca="1" si="7"/>
        <v>0</v>
      </c>
      <c r="L60" s="323"/>
      <c r="M60" s="323"/>
      <c r="N60" s="323"/>
      <c r="O60" s="319"/>
      <c r="P60" s="319"/>
      <c r="Q60" s="302"/>
      <c r="R60" s="294"/>
      <c r="S60" s="320"/>
      <c r="T60" s="299"/>
      <c r="U60" s="299"/>
      <c r="V60" s="299"/>
    </row>
    <row r="61" spans="1:22" s="324" customFormat="1">
      <c r="A61" s="294"/>
      <c r="B61" s="443" t="s">
        <v>1035</v>
      </c>
      <c r="C61" s="444" t="s">
        <v>1621</v>
      </c>
      <c r="D61" s="314" t="str">
        <f ca="1">IF(ISERROR(OFFSET('HARGA SATUAN'!$D$6,MATCH(RAB!C61,'HARGA SATUAN'!$C$7:$C$1492,0),0)),"",OFFSET('HARGA SATUAN'!$D$6,MATCH(RAB!C61,'HARGA SATUAN'!$C$7:$C$1492,0),0))</f>
        <v/>
      </c>
      <c r="E61" s="315" t="str">
        <f ca="1">IF(B61="+","Unit",IF(ISERROR(OFFSET('HARGA SATUAN'!$E$6,MATCH(RAB!C61,'HARGA SATUAN'!$C$7:$C$1492,0),0)),"",OFFSET('HARGA SATUAN'!$E$6,MATCH(RAB!C61,'HARGA SATUAN'!$C$7:$C$1492,0),0)))</f>
        <v>Unit</v>
      </c>
      <c r="F61" s="447">
        <v>1</v>
      </c>
      <c r="G61" s="316">
        <f ca="1">IF(ISERROR(OFFSET('HARGA SATUAN'!$I$6,MATCH(RAB!C61,'HARGA SATUAN'!$C$7:$C$1492,0),0)),0,OFFSET('HARGA SATUAN'!$I$6,MATCH(RAB!C61,'HARGA SATUAN'!$C$7:$C$1492,0),0))</f>
        <v>0</v>
      </c>
      <c r="H61" s="317">
        <f t="shared" ca="1" si="4"/>
        <v>0</v>
      </c>
      <c r="I61" s="317">
        <f t="shared" ca="1" si="5"/>
        <v>0</v>
      </c>
      <c r="J61" s="317">
        <f t="shared" ca="1" si="6"/>
        <v>0</v>
      </c>
      <c r="K61" s="318">
        <f t="shared" ca="1" si="7"/>
        <v>0</v>
      </c>
      <c r="L61" s="323"/>
      <c r="M61" s="323"/>
      <c r="N61" s="323"/>
      <c r="O61" s="319"/>
      <c r="P61" s="319"/>
      <c r="Q61" s="302"/>
      <c r="R61" s="294"/>
      <c r="S61" s="320"/>
      <c r="T61" s="299"/>
      <c r="U61" s="299"/>
      <c r="V61" s="299"/>
    </row>
    <row r="62" spans="1:22" s="324" customFormat="1">
      <c r="A62" s="294"/>
      <c r="B62" s="443">
        <v>1</v>
      </c>
      <c r="C62" s="444" t="s">
        <v>598</v>
      </c>
      <c r="D62" s="314" t="str">
        <f ca="1">IF(ISERROR(OFFSET('HARGA SATUAN'!$D$6,MATCH(RAB!C62,'HARGA SATUAN'!$C$7:$C$1492,0),0)),"",OFFSET('HARGA SATUAN'!$D$6,MATCH(RAB!C62,'HARGA SATUAN'!$C$7:$C$1492,0),0))</f>
        <v>HDW</v>
      </c>
      <c r="E62" s="315" t="str">
        <f ca="1">IF(B62="+","Unit",IF(ISERROR(OFFSET('HARGA SATUAN'!$E$6,MATCH(RAB!C62,'HARGA SATUAN'!$C$7:$C$1492,0),0)),"",OFFSET('HARGA SATUAN'!$E$6,MATCH(RAB!C62,'HARGA SATUAN'!$C$7:$C$1492,0),0)))</f>
        <v>Bh</v>
      </c>
      <c r="F62" s="447">
        <v>1</v>
      </c>
      <c r="G62" s="316">
        <f ca="1">IF(ISERROR(OFFSET('HARGA SATUAN'!$I$6,MATCH(RAB!C62,'HARGA SATUAN'!$C$7:$C$1492,0),0)),0,OFFSET('HARGA SATUAN'!$I$6,MATCH(RAB!C62,'HARGA SATUAN'!$C$7:$C$1492,0),0))</f>
        <v>3965</v>
      </c>
      <c r="H62" s="317">
        <f t="shared" ca="1" si="4"/>
        <v>0</v>
      </c>
      <c r="I62" s="317">
        <f t="shared" ca="1" si="5"/>
        <v>3965</v>
      </c>
      <c r="J62" s="317">
        <f t="shared" ca="1" si="6"/>
        <v>0</v>
      </c>
      <c r="K62" s="318">
        <f t="shared" ca="1" si="7"/>
        <v>3965</v>
      </c>
      <c r="L62" s="323"/>
      <c r="M62" s="323"/>
      <c r="N62" s="323"/>
      <c r="O62" s="319"/>
      <c r="P62" s="319"/>
      <c r="Q62" s="302"/>
      <c r="R62" s="294"/>
      <c r="S62" s="320"/>
      <c r="T62" s="299"/>
      <c r="U62" s="299"/>
      <c r="V62" s="299"/>
    </row>
    <row r="63" spans="1:22" s="324" customFormat="1">
      <c r="A63" s="294"/>
      <c r="B63" s="443">
        <v>2</v>
      </c>
      <c r="C63" s="444" t="s">
        <v>474</v>
      </c>
      <c r="D63" s="314" t="str">
        <f ca="1">IF(ISERROR(OFFSET('HARGA SATUAN'!$D$6,MATCH(RAB!C63,'HARGA SATUAN'!$C$7:$C$1492,0),0)),"",OFFSET('HARGA SATUAN'!$D$6,MATCH(RAB!C63,'HARGA SATUAN'!$C$7:$C$1492,0),0))</f>
        <v>HDW</v>
      </c>
      <c r="E63" s="315" t="str">
        <f ca="1">IF(B63="+","Unit",IF(ISERROR(OFFSET('HARGA SATUAN'!$E$6,MATCH(RAB!C63,'HARGA SATUAN'!$C$7:$C$1492,0),0)),"",OFFSET('HARGA SATUAN'!$E$6,MATCH(RAB!C63,'HARGA SATUAN'!$C$7:$C$1492,0),0)))</f>
        <v>Bh</v>
      </c>
      <c r="F63" s="447">
        <v>1</v>
      </c>
      <c r="G63" s="316">
        <f ca="1">IF(ISERROR(OFFSET('HARGA SATUAN'!$I$6,MATCH(RAB!C63,'HARGA SATUAN'!$C$7:$C$1492,0),0)),0,OFFSET('HARGA SATUAN'!$I$6,MATCH(RAB!C63,'HARGA SATUAN'!$C$7:$C$1492,0),0))</f>
        <v>3711.24</v>
      </c>
      <c r="H63" s="317">
        <f t="shared" ca="1" si="4"/>
        <v>0</v>
      </c>
      <c r="I63" s="317">
        <f t="shared" ca="1" si="5"/>
        <v>3711.24</v>
      </c>
      <c r="J63" s="317">
        <f t="shared" ca="1" si="6"/>
        <v>0</v>
      </c>
      <c r="K63" s="318">
        <f t="shared" ca="1" si="7"/>
        <v>3711.24</v>
      </c>
      <c r="L63" s="323"/>
      <c r="M63" s="323"/>
      <c r="N63" s="323"/>
      <c r="O63" s="319"/>
      <c r="P63" s="319"/>
      <c r="Q63" s="302"/>
      <c r="R63" s="294"/>
      <c r="S63" s="320"/>
      <c r="T63" s="299"/>
      <c r="U63" s="299"/>
      <c r="V63" s="299"/>
    </row>
    <row r="64" spans="1:22" s="324" customFormat="1">
      <c r="A64" s="294"/>
      <c r="B64" s="443">
        <v>3</v>
      </c>
      <c r="C64" s="444" t="s">
        <v>266</v>
      </c>
      <c r="D64" s="314" t="str">
        <f ca="1">IF(ISERROR(OFFSET('HARGA SATUAN'!$D$6,MATCH(RAB!C64,'HARGA SATUAN'!$C$7:$C$1492,0),0)),"",OFFSET('HARGA SATUAN'!$D$6,MATCH(RAB!C64,'HARGA SATUAN'!$C$7:$C$1492,0),0))</f>
        <v>HDW</v>
      </c>
      <c r="E64" s="315" t="str">
        <f ca="1">IF(B64="+","Unit",IF(ISERROR(OFFSET('HARGA SATUAN'!$E$6,MATCH(RAB!C64,'HARGA SATUAN'!$C$7:$C$1492,0),0)),"",OFFSET('HARGA SATUAN'!$E$6,MATCH(RAB!C64,'HARGA SATUAN'!$C$7:$C$1492,0),0)))</f>
        <v>Mtr</v>
      </c>
      <c r="F64" s="447">
        <v>1</v>
      </c>
      <c r="G64" s="316">
        <f ca="1">IF(ISERROR(OFFSET('HARGA SATUAN'!$I$6,MATCH(RAB!C64,'HARGA SATUAN'!$C$7:$C$1492,0),0)),0,OFFSET('HARGA SATUAN'!$I$6,MATCH(RAB!C64,'HARGA SATUAN'!$C$7:$C$1492,0),0))</f>
        <v>23310</v>
      </c>
      <c r="H64" s="317">
        <f t="shared" ca="1" si="4"/>
        <v>0</v>
      </c>
      <c r="I64" s="317">
        <f t="shared" ca="1" si="5"/>
        <v>23310</v>
      </c>
      <c r="J64" s="317">
        <f t="shared" ca="1" si="6"/>
        <v>0</v>
      </c>
      <c r="K64" s="318">
        <f t="shared" ca="1" si="7"/>
        <v>23310</v>
      </c>
      <c r="L64" s="323"/>
      <c r="M64" s="323"/>
      <c r="N64" s="323"/>
      <c r="O64" s="319"/>
      <c r="P64" s="319"/>
      <c r="Q64" s="302"/>
      <c r="R64" s="294"/>
      <c r="S64" s="320"/>
      <c r="T64" s="299"/>
      <c r="U64" s="299"/>
      <c r="V64" s="299"/>
    </row>
    <row r="65" spans="1:22" s="324" customFormat="1">
      <c r="A65" s="294"/>
      <c r="B65" s="443">
        <v>4</v>
      </c>
      <c r="C65" s="444" t="s">
        <v>35</v>
      </c>
      <c r="D65" s="314" t="str">
        <f ca="1">IF(ISERROR(OFFSET('HARGA SATUAN'!$D$6,MATCH(RAB!C65,'HARGA SATUAN'!$C$7:$C$1492,0),0)),"",OFFSET('HARGA SATUAN'!$D$6,MATCH(RAB!C65,'HARGA SATUAN'!$C$7:$C$1492,0),0))</f>
        <v>HDW</v>
      </c>
      <c r="E65" s="315" t="str">
        <f ca="1">IF(B65="+","Unit",IF(ISERROR(OFFSET('HARGA SATUAN'!$E$6,MATCH(RAB!C65,'HARGA SATUAN'!$C$7:$C$1492,0),0)),"",OFFSET('HARGA SATUAN'!$E$6,MATCH(RAB!C65,'HARGA SATUAN'!$C$7:$C$1492,0),0)))</f>
        <v>Bh</v>
      </c>
      <c r="F65" s="447">
        <v>1</v>
      </c>
      <c r="G65" s="316">
        <f ca="1">IF(ISERROR(OFFSET('HARGA SATUAN'!$I$6,MATCH(RAB!C65,'HARGA SATUAN'!$C$7:$C$1492,0),0)),0,OFFSET('HARGA SATUAN'!$I$6,MATCH(RAB!C65,'HARGA SATUAN'!$C$7:$C$1492,0),0))</f>
        <v>2300</v>
      </c>
      <c r="H65" s="317">
        <f t="shared" ca="1" si="4"/>
        <v>0</v>
      </c>
      <c r="I65" s="317">
        <f t="shared" ca="1" si="5"/>
        <v>2300</v>
      </c>
      <c r="J65" s="317">
        <f t="shared" ca="1" si="6"/>
        <v>0</v>
      </c>
      <c r="K65" s="318">
        <f t="shared" ca="1" si="7"/>
        <v>2300</v>
      </c>
      <c r="L65" s="323"/>
      <c r="M65" s="323"/>
      <c r="N65" s="323"/>
      <c r="O65" s="319"/>
      <c r="P65" s="319"/>
      <c r="Q65" s="302"/>
      <c r="R65" s="294"/>
      <c r="S65" s="320"/>
      <c r="T65" s="299"/>
      <c r="U65" s="299"/>
      <c r="V65" s="299"/>
    </row>
    <row r="66" spans="1:22" s="324" customFormat="1">
      <c r="A66" s="294"/>
      <c r="B66" s="443">
        <v>5</v>
      </c>
      <c r="C66" s="444" t="s">
        <v>632</v>
      </c>
      <c r="D66" s="314" t="str">
        <f ca="1">IF(ISERROR(OFFSET('HARGA SATUAN'!$D$6,MATCH(RAB!C66,'HARGA SATUAN'!$C$7:$C$1492,0),0)),"",OFFSET('HARGA SATUAN'!$D$6,MATCH(RAB!C66,'HARGA SATUAN'!$C$7:$C$1492,0),0))</f>
        <v>JASA</v>
      </c>
      <c r="E66" s="315" t="str">
        <f ca="1">IF(B66="+","Unit",IF(ISERROR(OFFSET('HARGA SATUAN'!$E$6,MATCH(RAB!C66,'HARGA SATUAN'!$C$7:$C$1492,0),0)),"",OFFSET('HARGA SATUAN'!$E$6,MATCH(RAB!C66,'HARGA SATUAN'!$C$7:$C$1492,0),0)))</f>
        <v>Unit</v>
      </c>
      <c r="F66" s="447">
        <v>1</v>
      </c>
      <c r="G66" s="316">
        <f ca="1">IF(ISERROR(OFFSET('HARGA SATUAN'!$I$6,MATCH(RAB!C66,'HARGA SATUAN'!$C$7:$C$1492,0),0)),0,OFFSET('HARGA SATUAN'!$I$6,MATCH(RAB!C66,'HARGA SATUAN'!$C$7:$C$1492,0),0))</f>
        <v>22700</v>
      </c>
      <c r="H66" s="317">
        <f t="shared" ca="1" si="4"/>
        <v>0</v>
      </c>
      <c r="I66" s="317">
        <f t="shared" ca="1" si="5"/>
        <v>0</v>
      </c>
      <c r="J66" s="317">
        <f t="shared" ca="1" si="6"/>
        <v>22700</v>
      </c>
      <c r="K66" s="318">
        <f t="shared" ca="1" si="7"/>
        <v>22700</v>
      </c>
      <c r="L66" s="323"/>
      <c r="M66" s="323"/>
      <c r="N66" s="323"/>
      <c r="O66" s="319"/>
      <c r="P66" s="319"/>
      <c r="Q66" s="302"/>
      <c r="R66" s="294"/>
      <c r="S66" s="320"/>
      <c r="T66" s="299"/>
      <c r="U66" s="299"/>
      <c r="V66" s="299"/>
    </row>
    <row r="67" spans="1:22" s="324" customFormat="1">
      <c r="A67" s="294"/>
      <c r="B67" s="440"/>
      <c r="C67" s="109"/>
      <c r="D67" s="314" t="str">
        <f ca="1">IF(ISERROR(OFFSET('HARGA SATUAN'!$D$6,MATCH(RAB!C67,'HARGA SATUAN'!$C$7:$C$1492,0),0)),"",OFFSET('HARGA SATUAN'!$D$6,MATCH(RAB!C67,'HARGA SATUAN'!$C$7:$C$1492,0),0))</f>
        <v/>
      </c>
      <c r="E67" s="315" t="str">
        <f ca="1">IF(B67="+","Unit",IF(ISERROR(OFFSET('HARGA SATUAN'!$E$6,MATCH(RAB!C67,'HARGA SATUAN'!$C$7:$C$1492,0),0)),"",OFFSET('HARGA SATUAN'!$E$6,MATCH(RAB!C67,'HARGA SATUAN'!$C$7:$C$1492,0),0)))</f>
        <v/>
      </c>
      <c r="F67" s="322"/>
      <c r="G67" s="316">
        <f ca="1">IF(ISERROR(OFFSET('HARGA SATUAN'!$I$6,MATCH(RAB!C67,'HARGA SATUAN'!$C$7:$C$1492,0),0)),0,OFFSET('HARGA SATUAN'!$I$6,MATCH(RAB!C67,'HARGA SATUAN'!$C$7:$C$1492,0),0))</f>
        <v>0</v>
      </c>
      <c r="H67" s="317">
        <f t="shared" ca="1" si="4"/>
        <v>0</v>
      </c>
      <c r="I67" s="317">
        <f t="shared" ca="1" si="5"/>
        <v>0</v>
      </c>
      <c r="J67" s="317">
        <f t="shared" ca="1" si="6"/>
        <v>0</v>
      </c>
      <c r="K67" s="318">
        <f t="shared" ca="1" si="7"/>
        <v>0</v>
      </c>
      <c r="L67" s="323"/>
      <c r="M67" s="323"/>
      <c r="N67" s="323"/>
      <c r="O67" s="319"/>
      <c r="P67" s="319"/>
      <c r="Q67" s="302"/>
      <c r="R67" s="294"/>
      <c r="S67" s="320"/>
      <c r="T67" s="299"/>
      <c r="U67" s="299"/>
      <c r="V67" s="299"/>
    </row>
    <row r="68" spans="1:22" s="324" customFormat="1">
      <c r="A68" s="294"/>
      <c r="B68" s="443" t="s">
        <v>1035</v>
      </c>
      <c r="C68" s="444" t="s">
        <v>1622</v>
      </c>
      <c r="D68" s="314" t="str">
        <f ca="1">IF(ISERROR(OFFSET('HARGA SATUAN'!$D$6,MATCH(RAB!C68,'HARGA SATUAN'!$C$7:$C$1492,0),0)),"",OFFSET('HARGA SATUAN'!$D$6,MATCH(RAB!C68,'HARGA SATUAN'!$C$7:$C$1492,0),0))</f>
        <v/>
      </c>
      <c r="E68" s="315" t="str">
        <f ca="1">IF(B68="+","Unit",IF(ISERROR(OFFSET('HARGA SATUAN'!$E$6,MATCH(RAB!C68,'HARGA SATUAN'!$C$7:$C$1492,0),0)),"",OFFSET('HARGA SATUAN'!$E$6,MATCH(RAB!C68,'HARGA SATUAN'!$C$7:$C$1492,0),0)))</f>
        <v>Unit</v>
      </c>
      <c r="F68" s="442"/>
      <c r="G68" s="316">
        <f ca="1">IF(ISERROR(OFFSET('HARGA SATUAN'!$I$6,MATCH(RAB!C68,'HARGA SATUAN'!$C$7:$C$1492,0),0)),0,OFFSET('HARGA SATUAN'!$I$6,MATCH(RAB!C68,'HARGA SATUAN'!$C$7:$C$1492,0),0))</f>
        <v>0</v>
      </c>
      <c r="H68" s="317">
        <f t="shared" ref="H68:H74" ca="1" si="10">IF(OR(D68="MDU",D68="MDU-KD"),(IF($O$3="RAB NON MDU","PLN KD",G68*F68)),0)</f>
        <v>0</v>
      </c>
      <c r="I68" s="317">
        <f t="shared" ref="I68:I74" ca="1" si="11">IF(D68="HDW",G68*F68,0)</f>
        <v>0</v>
      </c>
      <c r="J68" s="317">
        <f t="shared" ref="J68:J74" ca="1" si="12">IF(D68="JASA",G68*F68,0)</f>
        <v>0</v>
      </c>
      <c r="K68" s="318">
        <f t="shared" ref="K68:K74" ca="1" si="13">SUM(H68:J68)</f>
        <v>0</v>
      </c>
      <c r="L68" s="323"/>
      <c r="M68" s="323"/>
      <c r="N68" s="323"/>
      <c r="O68" s="319"/>
      <c r="P68" s="319"/>
      <c r="Q68" s="302"/>
      <c r="R68" s="294"/>
      <c r="S68" s="320"/>
      <c r="T68" s="299"/>
      <c r="U68" s="299"/>
      <c r="V68" s="299"/>
    </row>
    <row r="69" spans="1:22" s="324" customFormat="1">
      <c r="A69" s="294"/>
      <c r="B69" s="443">
        <v>1</v>
      </c>
      <c r="C69" s="109" t="s">
        <v>1402</v>
      </c>
      <c r="D69" s="314" t="str">
        <f ca="1">IF(ISERROR(OFFSET('HARGA SATUAN'!$D$6,MATCH(RAB!C69,'HARGA SATUAN'!$C$7:$C$1492,0),0)),"",OFFSET('HARGA SATUAN'!$D$6,MATCH(RAB!C69,'HARGA SATUAN'!$C$7:$C$1492,0),0))</f>
        <v>MDU-KD</v>
      </c>
      <c r="E69" s="315" t="str">
        <f ca="1">IF(B69="+","Unit",IF(ISERROR(OFFSET('HARGA SATUAN'!$E$6,MATCH(RAB!C69,'HARGA SATUAN'!$C$7:$C$1492,0),0)),"",OFFSET('HARGA SATUAN'!$E$6,MATCH(RAB!C69,'HARGA SATUAN'!$C$7:$C$1492,0),0)))</f>
        <v>Mtr</v>
      </c>
      <c r="F69" s="442">
        <v>330</v>
      </c>
      <c r="G69" s="316">
        <f ca="1">IF(ISERROR(OFFSET('HARGA SATUAN'!$I$6,MATCH(RAB!C69,'HARGA SATUAN'!$C$7:$C$1492,0),0)),0,OFFSET('HARGA SATUAN'!$I$6,MATCH(RAB!C69,'HARGA SATUAN'!$C$7:$C$1492,0),0))</f>
        <v>53300</v>
      </c>
      <c r="H69" s="317">
        <f t="shared" ca="1" si="10"/>
        <v>17589000</v>
      </c>
      <c r="I69" s="317">
        <f t="shared" ca="1" si="11"/>
        <v>0</v>
      </c>
      <c r="J69" s="317">
        <f t="shared" ca="1" si="12"/>
        <v>0</v>
      </c>
      <c r="K69" s="318">
        <f t="shared" ca="1" si="13"/>
        <v>17589000</v>
      </c>
      <c r="L69" s="323"/>
      <c r="M69" s="323"/>
      <c r="N69" s="323"/>
      <c r="O69" s="319"/>
      <c r="P69" s="319"/>
      <c r="Q69" s="302"/>
      <c r="R69" s="294"/>
      <c r="S69" s="320"/>
      <c r="T69" s="299"/>
      <c r="U69" s="299"/>
      <c r="V69" s="299"/>
    </row>
    <row r="70" spans="1:22" s="324" customFormat="1">
      <c r="A70" s="294"/>
      <c r="B70" s="443">
        <v>2</v>
      </c>
      <c r="C70" s="444" t="s">
        <v>347</v>
      </c>
      <c r="D70" s="314" t="str">
        <f ca="1">IF(ISERROR(OFFSET('HARGA SATUAN'!$D$6,MATCH(RAB!C70,'HARGA SATUAN'!$C$7:$C$1492,0),0)),"",OFFSET('HARGA SATUAN'!$D$6,MATCH(RAB!C70,'HARGA SATUAN'!$C$7:$C$1492,0),0))</f>
        <v>JASA</v>
      </c>
      <c r="E70" s="315" t="str">
        <f ca="1">IF(B70="+","Unit",IF(ISERROR(OFFSET('HARGA SATUAN'!$E$6,MATCH(RAB!C70,'HARGA SATUAN'!$C$7:$C$1492,0),0)),"",OFFSET('HARGA SATUAN'!$E$6,MATCH(RAB!C70,'HARGA SATUAN'!$C$7:$C$1492,0),0)))</f>
        <v>Per 50 m</v>
      </c>
      <c r="F70" s="442">
        <f>F69/50</f>
        <v>6.6</v>
      </c>
      <c r="G70" s="316">
        <f ca="1">IF(ISERROR(OFFSET('HARGA SATUAN'!$I$6,MATCH(RAB!C70,'HARGA SATUAN'!$C$7:$C$1492,0),0)),0,OFFSET('HARGA SATUAN'!$I$6,MATCH(RAB!C70,'HARGA SATUAN'!$C$7:$C$1492,0),0))</f>
        <v>179000</v>
      </c>
      <c r="H70" s="317">
        <f t="shared" ca="1" si="10"/>
        <v>0</v>
      </c>
      <c r="I70" s="317">
        <f t="shared" ca="1" si="11"/>
        <v>0</v>
      </c>
      <c r="J70" s="317">
        <f t="shared" ca="1" si="12"/>
        <v>1181400</v>
      </c>
      <c r="K70" s="318">
        <f t="shared" ca="1" si="13"/>
        <v>1181400</v>
      </c>
      <c r="L70" s="323"/>
      <c r="M70" s="323"/>
      <c r="N70" s="323"/>
      <c r="O70" s="319"/>
      <c r="P70" s="319"/>
      <c r="Q70" s="302"/>
      <c r="R70" s="294"/>
      <c r="S70" s="320"/>
      <c r="T70" s="299"/>
      <c r="U70" s="299"/>
      <c r="V70" s="299"/>
    </row>
    <row r="71" spans="1:22" s="324" customFormat="1">
      <c r="A71" s="294"/>
      <c r="B71" s="443"/>
      <c r="C71" s="444"/>
      <c r="D71" s="314" t="str">
        <f ca="1">IF(ISERROR(OFFSET('HARGA SATUAN'!$D$6,MATCH(RAB!C71,'HARGA SATUAN'!$C$7:$C$1492,0),0)),"",OFFSET('HARGA SATUAN'!$D$6,MATCH(RAB!C71,'HARGA SATUAN'!$C$7:$C$1492,0),0))</f>
        <v/>
      </c>
      <c r="E71" s="315" t="str">
        <f ca="1">IF(B71="+","Unit",IF(ISERROR(OFFSET('HARGA SATUAN'!$E$6,MATCH(RAB!C71,'HARGA SATUAN'!$C$7:$C$1492,0),0)),"",OFFSET('HARGA SATUAN'!$E$6,MATCH(RAB!C71,'HARGA SATUAN'!$C$7:$C$1492,0),0)))</f>
        <v/>
      </c>
      <c r="F71" s="442"/>
      <c r="G71" s="316">
        <f ca="1">IF(ISERROR(OFFSET('HARGA SATUAN'!$I$6,MATCH(RAB!C71,'HARGA SATUAN'!$C$7:$C$1492,0),0)),0,OFFSET('HARGA SATUAN'!$I$6,MATCH(RAB!C71,'HARGA SATUAN'!$C$7:$C$1492,0),0))</f>
        <v>0</v>
      </c>
      <c r="H71" s="317">
        <f t="shared" ca="1" si="10"/>
        <v>0</v>
      </c>
      <c r="I71" s="317">
        <f t="shared" ca="1" si="11"/>
        <v>0</v>
      </c>
      <c r="J71" s="317">
        <f t="shared" ca="1" si="12"/>
        <v>0</v>
      </c>
      <c r="K71" s="318">
        <f t="shared" ca="1" si="13"/>
        <v>0</v>
      </c>
      <c r="L71" s="323"/>
      <c r="M71" s="323"/>
      <c r="N71" s="323"/>
      <c r="O71" s="319"/>
      <c r="P71" s="319"/>
      <c r="Q71" s="302"/>
      <c r="R71" s="294"/>
      <c r="S71" s="320"/>
      <c r="T71" s="299"/>
      <c r="U71" s="299"/>
      <c r="V71" s="299"/>
    </row>
    <row r="72" spans="1:22" s="324" customFormat="1">
      <c r="A72" s="294"/>
      <c r="B72" s="443"/>
      <c r="C72" s="444" t="s">
        <v>184</v>
      </c>
      <c r="D72" s="314" t="str">
        <f ca="1">IF(ISERROR(OFFSET('HARGA SATUAN'!$D$6,MATCH(RAB!C72,'HARGA SATUAN'!$C$7:$C$1492,0),0)),"",OFFSET('HARGA SATUAN'!$D$6,MATCH(RAB!C72,'HARGA SATUAN'!$C$7:$C$1492,0),0))</f>
        <v>HDW</v>
      </c>
      <c r="E72" s="315" t="str">
        <f ca="1">IF(B72="+","Unit",IF(ISERROR(OFFSET('HARGA SATUAN'!$E$6,MATCH(RAB!C72,'HARGA SATUAN'!$C$7:$C$1492,0),0)),"",OFFSET('HARGA SATUAN'!$E$6,MATCH(RAB!C72,'HARGA SATUAN'!$C$7:$C$1492,0),0)))</f>
        <v>Bh</v>
      </c>
      <c r="F72" s="442">
        <v>3</v>
      </c>
      <c r="G72" s="316">
        <f ca="1">IF(ISERROR(OFFSET('HARGA SATUAN'!$I$6,MATCH(RAB!C72,'HARGA SATUAN'!$C$7:$C$1492,0),0)),0,OFFSET('HARGA SATUAN'!$I$6,MATCH(RAB!C72,'HARGA SATUAN'!$C$7:$C$1492,0),0))</f>
        <v>15900</v>
      </c>
      <c r="H72" s="317">
        <f t="shared" ca="1" si="10"/>
        <v>0</v>
      </c>
      <c r="I72" s="317">
        <f t="shared" ca="1" si="11"/>
        <v>47700</v>
      </c>
      <c r="J72" s="317">
        <f t="shared" ca="1" si="12"/>
        <v>0</v>
      </c>
      <c r="K72" s="318">
        <f t="shared" ca="1" si="13"/>
        <v>47700</v>
      </c>
      <c r="L72" s="323"/>
      <c r="M72" s="323"/>
      <c r="N72" s="323"/>
      <c r="O72" s="319"/>
      <c r="P72" s="319"/>
      <c r="Q72" s="302"/>
      <c r="R72" s="294"/>
      <c r="S72" s="320"/>
      <c r="T72" s="299"/>
      <c r="U72" s="299"/>
      <c r="V72" s="299"/>
    </row>
    <row r="73" spans="1:22" s="324" customFormat="1">
      <c r="A73" s="294"/>
      <c r="B73" s="443"/>
      <c r="C73" s="444" t="s">
        <v>1099</v>
      </c>
      <c r="D73" s="314" t="str">
        <f ca="1">IF(ISERROR(OFFSET('HARGA SATUAN'!$D$6,MATCH(RAB!C73,'HARGA SATUAN'!$C$7:$C$1492,0),0)),"",OFFSET('HARGA SATUAN'!$D$6,MATCH(RAB!C73,'HARGA SATUAN'!$C$7:$C$1492,0),0))</f>
        <v>JASA</v>
      </c>
      <c r="E73" s="315" t="str">
        <f ca="1">IF(B73="+","Unit",IF(ISERROR(OFFSET('HARGA SATUAN'!$E$6,MATCH(RAB!C73,'HARGA SATUAN'!$C$7:$C$1492,0),0)),"",OFFSET('HARGA SATUAN'!$E$6,MATCH(RAB!C73,'HARGA SATUAN'!$C$7:$C$1492,0),0)))</f>
        <v>Bh</v>
      </c>
      <c r="F73" s="442">
        <v>3</v>
      </c>
      <c r="G73" s="316">
        <f ca="1">IF(ISERROR(OFFSET('HARGA SATUAN'!$I$6,MATCH(RAB!C73,'HARGA SATUAN'!$C$7:$C$1492,0),0)),0,OFFSET('HARGA SATUAN'!$I$6,MATCH(RAB!C73,'HARGA SATUAN'!$C$7:$C$1492,0),0))</f>
        <v>13770</v>
      </c>
      <c r="H73" s="317">
        <f t="shared" ca="1" si="10"/>
        <v>0</v>
      </c>
      <c r="I73" s="317">
        <f t="shared" ca="1" si="11"/>
        <v>0</v>
      </c>
      <c r="J73" s="317">
        <f t="shared" ca="1" si="12"/>
        <v>41310</v>
      </c>
      <c r="K73" s="318">
        <f t="shared" ca="1" si="13"/>
        <v>41310</v>
      </c>
      <c r="L73" s="323"/>
      <c r="M73" s="323"/>
      <c r="N73" s="323"/>
      <c r="O73" s="319"/>
      <c r="P73" s="319"/>
      <c r="Q73" s="302"/>
      <c r="R73" s="294"/>
      <c r="S73" s="320"/>
      <c r="T73" s="299"/>
      <c r="U73" s="299"/>
      <c r="V73" s="299"/>
    </row>
    <row r="74" spans="1:22" s="324" customFormat="1">
      <c r="A74" s="294"/>
      <c r="B74" s="443"/>
      <c r="C74" s="444"/>
      <c r="D74" s="314" t="str">
        <f ca="1">IF(ISERROR(OFFSET('HARGA SATUAN'!$D$6,MATCH(RAB!C74,'HARGA SATUAN'!$C$7:$C$1492,0),0)),"",OFFSET('HARGA SATUAN'!$D$6,MATCH(RAB!C74,'HARGA SATUAN'!$C$7:$C$1492,0),0))</f>
        <v/>
      </c>
      <c r="E74" s="315" t="str">
        <f ca="1">IF(B74="+","Unit",IF(ISERROR(OFFSET('HARGA SATUAN'!$E$6,MATCH(RAB!C74,'HARGA SATUAN'!$C$7:$C$1492,0),0)),"",OFFSET('HARGA SATUAN'!$E$6,MATCH(RAB!C74,'HARGA SATUAN'!$C$7:$C$1492,0),0)))</f>
        <v/>
      </c>
      <c r="F74" s="442"/>
      <c r="G74" s="316">
        <f ca="1">IF(ISERROR(OFFSET('HARGA SATUAN'!$I$6,MATCH(RAB!C74,'HARGA SATUAN'!$C$7:$C$1492,0),0)),0,OFFSET('HARGA SATUAN'!$I$6,MATCH(RAB!C74,'HARGA SATUAN'!$C$7:$C$1492,0),0))</f>
        <v>0</v>
      </c>
      <c r="H74" s="317">
        <f t="shared" ca="1" si="10"/>
        <v>0</v>
      </c>
      <c r="I74" s="317">
        <f t="shared" ca="1" si="11"/>
        <v>0</v>
      </c>
      <c r="J74" s="317">
        <f t="shared" ca="1" si="12"/>
        <v>0</v>
      </c>
      <c r="K74" s="318">
        <f t="shared" ca="1" si="13"/>
        <v>0</v>
      </c>
      <c r="L74" s="323"/>
      <c r="M74" s="323"/>
      <c r="N74" s="323"/>
      <c r="O74" s="319"/>
      <c r="P74" s="319"/>
      <c r="Q74" s="302"/>
      <c r="R74" s="294"/>
      <c r="S74" s="320"/>
      <c r="T74" s="299"/>
      <c r="U74" s="299"/>
      <c r="V74" s="299"/>
    </row>
    <row r="75" spans="1:22" s="324" customFormat="1">
      <c r="A75" s="294"/>
      <c r="B75" s="696" t="s">
        <v>524</v>
      </c>
      <c r="C75" s="697" t="s">
        <v>1610</v>
      </c>
      <c r="D75" s="314" t="str">
        <f ca="1">IF(ISERROR(OFFSET('HARGA SATUAN'!$D$6,MATCH(RAB!C75,'HARGA SATUAN'!$C$7:$C$1492,0),0)),"",OFFSET('HARGA SATUAN'!$D$6,MATCH(RAB!C75,'HARGA SATUAN'!$C$7:$C$1492,0),0))</f>
        <v/>
      </c>
      <c r="E75" s="315" t="str">
        <f ca="1">IF(B75="+","Unit",IF(ISERROR(OFFSET('HARGA SATUAN'!$E$6,MATCH(RAB!C75,'HARGA SATUAN'!$C$7:$C$1492,0),0)),"",OFFSET('HARGA SATUAN'!$E$6,MATCH(RAB!C75,'HARGA SATUAN'!$C$7:$C$1492,0),0)))</f>
        <v/>
      </c>
      <c r="F75" s="449"/>
      <c r="G75" s="316">
        <f ca="1">IF(ISERROR(OFFSET('HARGA SATUAN'!$I$6,MATCH(RAB!C75,'HARGA SATUAN'!$C$7:$C$1492,0),0)),0,OFFSET('HARGA SATUAN'!$I$6,MATCH(RAB!C75,'HARGA SATUAN'!$C$7:$C$1492,0),0))</f>
        <v>0</v>
      </c>
      <c r="H75" s="317">
        <f t="shared" ref="H75:H83" ca="1" si="14">IF(OR(D75="MDU",D75="MDU-KD"),(IF($O$3="RAB NON MDU","PLN KD",G75*F75)),0)</f>
        <v>0</v>
      </c>
      <c r="I75" s="317">
        <f t="shared" ref="I75:I83" ca="1" si="15">IF(D75="HDW",G75*F75,0)</f>
        <v>0</v>
      </c>
      <c r="J75" s="317">
        <f t="shared" ref="J75:J83" ca="1" si="16">IF(D75="JASA",G75*F75,0)</f>
        <v>0</v>
      </c>
      <c r="K75" s="318">
        <f t="shared" ref="K75:K83" ca="1" si="17">SUM(H75:J75)</f>
        <v>0</v>
      </c>
      <c r="L75" s="323"/>
      <c r="M75" s="323"/>
      <c r="N75" s="323"/>
      <c r="O75" s="319"/>
      <c r="P75" s="319"/>
      <c r="Q75" s="302"/>
      <c r="R75" s="294"/>
      <c r="S75" s="320"/>
      <c r="T75" s="299"/>
      <c r="U75" s="299"/>
      <c r="V75" s="299"/>
    </row>
    <row r="76" spans="1:22" s="324" customFormat="1">
      <c r="A76" s="294"/>
      <c r="B76" s="440"/>
      <c r="C76" s="109" t="s">
        <v>1623</v>
      </c>
      <c r="D76" s="314" t="str">
        <f ca="1">IF(ISERROR(OFFSET('HARGA SATUAN'!$D$6,MATCH(RAB!C76,'HARGA SATUAN'!$C$7:$C$1492,0),0)),"",OFFSET('HARGA SATUAN'!$D$6,MATCH(RAB!C76,'HARGA SATUAN'!$C$7:$C$1492,0),0))</f>
        <v/>
      </c>
      <c r="E76" s="315" t="str">
        <f ca="1">IF(B76="+","Unit",IF(ISERROR(OFFSET('HARGA SATUAN'!$E$6,MATCH(RAB!C76,'HARGA SATUAN'!$C$7:$C$1492,0),0)),"",OFFSET('HARGA SATUAN'!$E$6,MATCH(RAB!C76,'HARGA SATUAN'!$C$7:$C$1492,0),0)))</f>
        <v/>
      </c>
      <c r="F76" s="322"/>
      <c r="G76" s="316">
        <f ca="1">IF(ISERROR(OFFSET('HARGA SATUAN'!$I$6,MATCH(RAB!C76,'HARGA SATUAN'!$C$7:$C$1492,0),0)),0,OFFSET('HARGA SATUAN'!$I$6,MATCH(RAB!C76,'HARGA SATUAN'!$C$7:$C$1492,0),0))</f>
        <v>0</v>
      </c>
      <c r="H76" s="317">
        <f t="shared" ca="1" si="14"/>
        <v>0</v>
      </c>
      <c r="I76" s="317">
        <f t="shared" ca="1" si="15"/>
        <v>0</v>
      </c>
      <c r="J76" s="317">
        <f t="shared" ca="1" si="16"/>
        <v>0</v>
      </c>
      <c r="K76" s="318">
        <f t="shared" ca="1" si="17"/>
        <v>0</v>
      </c>
      <c r="L76" s="323"/>
      <c r="M76" s="323"/>
      <c r="N76" s="323"/>
      <c r="O76" s="319"/>
      <c r="P76" s="319"/>
      <c r="Q76" s="302"/>
      <c r="R76" s="294"/>
      <c r="S76" s="320"/>
      <c r="T76" s="299"/>
      <c r="U76" s="299"/>
      <c r="V76" s="299"/>
    </row>
    <row r="77" spans="1:22" s="324" customFormat="1">
      <c r="A77" s="294"/>
      <c r="B77" s="443" t="s">
        <v>1035</v>
      </c>
      <c r="C77" s="446" t="s">
        <v>1624</v>
      </c>
      <c r="D77" s="314" t="str">
        <f ca="1">IF(ISERROR(OFFSET('HARGA SATUAN'!$D$6,MATCH(RAB!C77,'HARGA SATUAN'!$C$7:$C$1492,0),0)),"",OFFSET('HARGA SATUAN'!$D$6,MATCH(RAB!C77,'HARGA SATUAN'!$C$7:$C$1492,0),0))</f>
        <v/>
      </c>
      <c r="E77" s="315" t="str">
        <f ca="1">IF(B77="+","Unit",IF(ISERROR(OFFSET('HARGA SATUAN'!$E$6,MATCH(RAB!C77,'HARGA SATUAN'!$C$7:$C$1492,0),0)),"",OFFSET('HARGA SATUAN'!$E$6,MATCH(RAB!C77,'HARGA SATUAN'!$C$7:$C$1492,0),0)))</f>
        <v>Unit</v>
      </c>
      <c r="F77" s="449">
        <v>1</v>
      </c>
      <c r="G77" s="316">
        <f ca="1">IF(ISERROR(OFFSET('HARGA SATUAN'!$I$6,MATCH(RAB!C77,'HARGA SATUAN'!$C$7:$C$1492,0),0)),0,OFFSET('HARGA SATUAN'!$I$6,MATCH(RAB!C77,'HARGA SATUAN'!$C$7:$C$1492,0),0))</f>
        <v>0</v>
      </c>
      <c r="H77" s="317">
        <f t="shared" ca="1" si="14"/>
        <v>0</v>
      </c>
      <c r="I77" s="317">
        <f t="shared" ca="1" si="15"/>
        <v>0</v>
      </c>
      <c r="J77" s="317">
        <f t="shared" ca="1" si="16"/>
        <v>0</v>
      </c>
      <c r="K77" s="318">
        <f t="shared" ca="1" si="17"/>
        <v>0</v>
      </c>
      <c r="L77" s="323"/>
      <c r="M77" s="323"/>
      <c r="N77" s="323"/>
      <c r="O77" s="319"/>
      <c r="P77" s="319"/>
      <c r="Q77" s="302"/>
      <c r="R77" s="294"/>
      <c r="S77" s="320"/>
      <c r="T77" s="299"/>
      <c r="U77" s="299"/>
      <c r="V77" s="299"/>
    </row>
    <row r="78" spans="1:22" s="324" customFormat="1">
      <c r="A78" s="294"/>
      <c r="B78" s="448">
        <v>1</v>
      </c>
      <c r="C78" s="109" t="s">
        <v>482</v>
      </c>
      <c r="D78" s="314" t="str">
        <f ca="1">IF(ISERROR(OFFSET('HARGA SATUAN'!$D$6,MATCH(RAB!C78,'HARGA SATUAN'!$C$7:$C$1492,0),0)),"",OFFSET('HARGA SATUAN'!$D$6,MATCH(RAB!C78,'HARGA SATUAN'!$C$7:$C$1492,0),0))</f>
        <v>MDU-KD</v>
      </c>
      <c r="E78" s="315" t="str">
        <f ca="1">IF(B78="+","Unit",IF(ISERROR(OFFSET('HARGA SATUAN'!$E$6,MATCH(RAB!C78,'HARGA SATUAN'!$C$7:$C$1492,0),0)),"",OFFSET('HARGA SATUAN'!$E$6,MATCH(RAB!C78,'HARGA SATUAN'!$C$7:$C$1492,0),0)))</f>
        <v>Bh</v>
      </c>
      <c r="F78" s="449">
        <f>F77*1</f>
        <v>1</v>
      </c>
      <c r="G78" s="316">
        <f ca="1">IF(ISERROR(OFFSET('HARGA SATUAN'!$I$6,MATCH(RAB!C78,'HARGA SATUAN'!$C$7:$C$1492,0),0)),0,OFFSET('HARGA SATUAN'!$I$6,MATCH(RAB!C78,'HARGA SATUAN'!$C$7:$C$1492,0),0))</f>
        <v>327600</v>
      </c>
      <c r="H78" s="317">
        <f t="shared" ca="1" si="14"/>
        <v>327600</v>
      </c>
      <c r="I78" s="317">
        <f t="shared" ca="1" si="15"/>
        <v>0</v>
      </c>
      <c r="J78" s="317">
        <f t="shared" ca="1" si="16"/>
        <v>0</v>
      </c>
      <c r="K78" s="318">
        <f t="shared" ca="1" si="17"/>
        <v>327600</v>
      </c>
      <c r="L78" s="323"/>
      <c r="M78" s="323"/>
      <c r="N78" s="323"/>
      <c r="O78" s="319"/>
      <c r="P78" s="319"/>
      <c r="Q78" s="302"/>
      <c r="R78" s="294"/>
      <c r="S78" s="320"/>
      <c r="T78" s="299"/>
      <c r="U78" s="299"/>
      <c r="V78" s="299"/>
    </row>
    <row r="79" spans="1:22" s="324" customFormat="1">
      <c r="A79" s="294"/>
      <c r="B79" s="448">
        <v>2</v>
      </c>
      <c r="C79" s="109" t="s">
        <v>493</v>
      </c>
      <c r="D79" s="314" t="str">
        <f ca="1">IF(ISERROR(OFFSET('HARGA SATUAN'!$D$6,MATCH(RAB!C79,'HARGA SATUAN'!$C$7:$C$1492,0),0)),"",OFFSET('HARGA SATUAN'!$D$6,MATCH(RAB!C79,'HARGA SATUAN'!$C$7:$C$1492,0),0))</f>
        <v>MDU-KD</v>
      </c>
      <c r="E79" s="315" t="str">
        <f ca="1">IF(B79="+","Unit",IF(ISERROR(OFFSET('HARGA SATUAN'!$E$6,MATCH(RAB!C79,'HARGA SATUAN'!$C$7:$C$1492,0),0)),"",OFFSET('HARGA SATUAN'!$E$6,MATCH(RAB!C79,'HARGA SATUAN'!$C$7:$C$1492,0),0)))</f>
        <v>Bh</v>
      </c>
      <c r="F79" s="449">
        <f>F77*1</f>
        <v>1</v>
      </c>
      <c r="G79" s="316">
        <f ca="1">IF(ISERROR(OFFSET('HARGA SATUAN'!$I$6,MATCH(RAB!C79,'HARGA SATUAN'!$C$7:$C$1492,0),0)),0,OFFSET('HARGA SATUAN'!$I$6,MATCH(RAB!C79,'HARGA SATUAN'!$C$7:$C$1492,0),0))</f>
        <v>39000</v>
      </c>
      <c r="H79" s="317">
        <f t="shared" ca="1" si="14"/>
        <v>39000</v>
      </c>
      <c r="I79" s="317">
        <f t="shared" ca="1" si="15"/>
        <v>0</v>
      </c>
      <c r="J79" s="317">
        <f t="shared" ca="1" si="16"/>
        <v>0</v>
      </c>
      <c r="K79" s="318">
        <f t="shared" ca="1" si="17"/>
        <v>39000</v>
      </c>
      <c r="L79" s="323"/>
      <c r="M79" s="323"/>
      <c r="N79" s="323"/>
      <c r="O79" s="319"/>
      <c r="P79" s="319"/>
      <c r="Q79" s="302"/>
      <c r="R79" s="294"/>
      <c r="S79" s="320"/>
      <c r="T79" s="299"/>
      <c r="U79" s="299"/>
      <c r="V79" s="299"/>
    </row>
    <row r="80" spans="1:22" s="324" customFormat="1">
      <c r="A80" s="294"/>
      <c r="B80" s="448">
        <v>3</v>
      </c>
      <c r="C80" s="109" t="s">
        <v>74</v>
      </c>
      <c r="D80" s="314" t="str">
        <f ca="1">IF(ISERROR(OFFSET('HARGA SATUAN'!$D$6,MATCH(RAB!C80,'HARGA SATUAN'!$C$7:$C$1492,0),0)),"",OFFSET('HARGA SATUAN'!$D$6,MATCH(RAB!C80,'HARGA SATUAN'!$C$7:$C$1492,0),0))</f>
        <v>MDU-KD</v>
      </c>
      <c r="E80" s="315" t="str">
        <f ca="1">IF(B80="+","Unit",IF(ISERROR(OFFSET('HARGA SATUAN'!$E$6,MATCH(RAB!C80,'HARGA SATUAN'!$C$7:$C$1492,0),0)),"",OFFSET('HARGA SATUAN'!$E$6,MATCH(RAB!C80,'HARGA SATUAN'!$C$7:$C$1492,0),0)))</f>
        <v>Mtr</v>
      </c>
      <c r="F80" s="449">
        <f>F77*20</f>
        <v>20</v>
      </c>
      <c r="G80" s="316">
        <f ca="1">IF(ISERROR(OFFSET('HARGA SATUAN'!$I$6,MATCH(RAB!C80,'HARGA SATUAN'!$C$7:$C$1492,0),0)),0,OFFSET('HARGA SATUAN'!$I$6,MATCH(RAB!C80,'HARGA SATUAN'!$C$7:$C$1492,0),0))</f>
        <v>6600</v>
      </c>
      <c r="H80" s="317">
        <f t="shared" ca="1" si="14"/>
        <v>132000</v>
      </c>
      <c r="I80" s="317">
        <f t="shared" ca="1" si="15"/>
        <v>0</v>
      </c>
      <c r="J80" s="317">
        <f t="shared" ca="1" si="16"/>
        <v>0</v>
      </c>
      <c r="K80" s="318">
        <f t="shared" ca="1" si="17"/>
        <v>132000</v>
      </c>
      <c r="L80" s="323"/>
      <c r="M80" s="323"/>
      <c r="N80" s="323"/>
      <c r="O80" s="319"/>
      <c r="P80" s="319"/>
      <c r="Q80" s="302"/>
      <c r="R80" s="294"/>
      <c r="S80" s="320"/>
      <c r="T80" s="299"/>
      <c r="U80" s="299"/>
      <c r="V80" s="299"/>
    </row>
    <row r="81" spans="1:22" s="324" customFormat="1">
      <c r="A81" s="294"/>
      <c r="B81" s="448">
        <v>4</v>
      </c>
      <c r="C81" s="446" t="s">
        <v>798</v>
      </c>
      <c r="D81" s="314" t="str">
        <f ca="1">IF(ISERROR(OFFSET('HARGA SATUAN'!$D$6,MATCH(RAB!C81,'HARGA SATUAN'!$C$7:$C$1492,0),0)),"",OFFSET('HARGA SATUAN'!$D$6,MATCH(RAB!C81,'HARGA SATUAN'!$C$7:$C$1492,0),0))</f>
        <v>JASA</v>
      </c>
      <c r="E81" s="315" t="str">
        <f ca="1">IF(B81="+","Unit",IF(ISERROR(OFFSET('HARGA SATUAN'!$E$6,MATCH(RAB!C81,'HARGA SATUAN'!$C$7:$C$1492,0),0)),"",OFFSET('HARGA SATUAN'!$E$6,MATCH(RAB!C81,'HARGA SATUAN'!$C$7:$C$1492,0),0)))</f>
        <v>Unit</v>
      </c>
      <c r="F81" s="449">
        <f>F77*1</f>
        <v>1</v>
      </c>
      <c r="G81" s="316">
        <f ca="1">IF(ISERROR(OFFSET('HARGA SATUAN'!$I$6,MATCH(RAB!C81,'HARGA SATUAN'!$C$7:$C$1492,0),0)),0,OFFSET('HARGA SATUAN'!$I$6,MATCH(RAB!C81,'HARGA SATUAN'!$C$7:$C$1492,0),0))</f>
        <v>54400</v>
      </c>
      <c r="H81" s="317">
        <f t="shared" ca="1" si="14"/>
        <v>0</v>
      </c>
      <c r="I81" s="317">
        <f t="shared" ca="1" si="15"/>
        <v>0</v>
      </c>
      <c r="J81" s="317">
        <f t="shared" ca="1" si="16"/>
        <v>54400</v>
      </c>
      <c r="K81" s="318">
        <f t="shared" ca="1" si="17"/>
        <v>54400</v>
      </c>
      <c r="L81" s="323"/>
      <c r="M81" s="323"/>
      <c r="N81" s="323"/>
      <c r="O81" s="319"/>
      <c r="P81" s="319"/>
      <c r="Q81" s="302"/>
      <c r="R81" s="294"/>
      <c r="S81" s="320"/>
      <c r="T81" s="299"/>
      <c r="U81" s="299"/>
      <c r="V81" s="299"/>
    </row>
    <row r="82" spans="1:22" s="324" customFormat="1">
      <c r="A82" s="294"/>
      <c r="B82" s="448">
        <v>5</v>
      </c>
      <c r="C82" s="446" t="s">
        <v>1155</v>
      </c>
      <c r="D82" s="314" t="str">
        <f ca="1">IF(ISERROR(OFFSET('HARGA SATUAN'!$D$6,MATCH(RAB!C82,'HARGA SATUAN'!$C$7:$C$1492,0),0)),"",OFFSET('HARGA SATUAN'!$D$6,MATCH(RAB!C82,'HARGA SATUAN'!$C$7:$C$1492,0),0))</f>
        <v>HDW</v>
      </c>
      <c r="E82" s="315" t="str">
        <f ca="1">IF(B82="+","Unit",IF(ISERROR(OFFSET('HARGA SATUAN'!$E$6,MATCH(RAB!C82,'HARGA SATUAN'!$C$7:$C$1492,0),0)),"",OFFSET('HARGA SATUAN'!$E$6,MATCH(RAB!C82,'HARGA SATUAN'!$C$7:$C$1492,0),0)))</f>
        <v>Set</v>
      </c>
      <c r="F82" s="449">
        <v>2</v>
      </c>
      <c r="G82" s="316">
        <f ca="1">IF(ISERROR(OFFSET('HARGA SATUAN'!$I$6,MATCH(RAB!C82,'HARGA SATUAN'!$C$7:$C$1492,0),0)),0,OFFSET('HARGA SATUAN'!$I$6,MATCH(RAB!C82,'HARGA SATUAN'!$C$7:$C$1492,0),0))</f>
        <v>2900</v>
      </c>
      <c r="H82" s="317">
        <f t="shared" ca="1" si="14"/>
        <v>0</v>
      </c>
      <c r="I82" s="317">
        <f t="shared" ca="1" si="15"/>
        <v>5800</v>
      </c>
      <c r="J82" s="317">
        <f t="shared" ca="1" si="16"/>
        <v>0</v>
      </c>
      <c r="K82" s="318">
        <f t="shared" ca="1" si="17"/>
        <v>5800</v>
      </c>
      <c r="L82" s="323"/>
      <c r="M82" s="323"/>
      <c r="N82" s="323"/>
      <c r="O82" s="319"/>
      <c r="P82" s="319"/>
      <c r="Q82" s="302"/>
      <c r="R82" s="294"/>
      <c r="S82" s="320"/>
      <c r="T82" s="299"/>
      <c r="U82" s="299"/>
      <c r="V82" s="299"/>
    </row>
    <row r="83" spans="1:22" s="324" customFormat="1">
      <c r="A83" s="294"/>
      <c r="B83" s="448">
        <v>6</v>
      </c>
      <c r="C83" s="446" t="s">
        <v>1463</v>
      </c>
      <c r="D83" s="314" t="str">
        <f ca="1">IF(ISERROR(OFFSET('HARGA SATUAN'!$D$6,MATCH(RAB!C83,'HARGA SATUAN'!$C$7:$C$1492,0),0)),"",OFFSET('HARGA SATUAN'!$D$6,MATCH(RAB!C83,'HARGA SATUAN'!$C$7:$C$1492,0),0))</f>
        <v>HDW</v>
      </c>
      <c r="E83" s="315" t="str">
        <f ca="1">IF(B83="+","Unit",IF(ISERROR(OFFSET('HARGA SATUAN'!$E$6,MATCH(RAB!C83,'HARGA SATUAN'!$C$7:$C$1492,0),0)),"",OFFSET('HARGA SATUAN'!$E$6,MATCH(RAB!C83,'HARGA SATUAN'!$C$7:$C$1492,0),0)))</f>
        <v>Set</v>
      </c>
      <c r="F83" s="449">
        <v>2</v>
      </c>
      <c r="G83" s="316">
        <f ca="1">IF(ISERROR(OFFSET('HARGA SATUAN'!$I$6,MATCH(RAB!C83,'HARGA SATUAN'!$C$7:$C$1492,0),0)),0,OFFSET('HARGA SATUAN'!$I$6,MATCH(RAB!C83,'HARGA SATUAN'!$C$7:$C$1492,0),0))</f>
        <v>18100</v>
      </c>
      <c r="H83" s="317">
        <f t="shared" ca="1" si="14"/>
        <v>0</v>
      </c>
      <c r="I83" s="317">
        <f t="shared" ca="1" si="15"/>
        <v>36200</v>
      </c>
      <c r="J83" s="317">
        <f t="shared" ca="1" si="16"/>
        <v>0</v>
      </c>
      <c r="K83" s="318">
        <f t="shared" ca="1" si="17"/>
        <v>36200</v>
      </c>
      <c r="L83" s="323"/>
      <c r="M83" s="323"/>
      <c r="N83" s="323"/>
      <c r="O83" s="319"/>
      <c r="P83" s="319"/>
      <c r="Q83" s="302"/>
      <c r="R83" s="294"/>
      <c r="S83" s="320"/>
      <c r="T83" s="299"/>
      <c r="U83" s="299"/>
      <c r="V83" s="299"/>
    </row>
    <row r="84" spans="1:22">
      <c r="B84" s="325"/>
      <c r="C84" s="441"/>
      <c r="D84" s="314" t="str">
        <f ca="1">IF(ISERROR(OFFSET('HARGA SATUAN'!$D$6,MATCH(RAB!C84,'HARGA SATUAN'!$C$7:$C$1492,0),0)),"",OFFSET('HARGA SATUAN'!$D$6,MATCH(RAB!C84,'HARGA SATUAN'!$C$7:$C$1492,0),0))</f>
        <v/>
      </c>
      <c r="E84" s="315" t="str">
        <f ca="1">IF(B84="+","Unit",IF(ISERROR(OFFSET('HARGA SATUAN'!$E$6,MATCH(RAB!C84,'HARGA SATUAN'!$C$7:$C$1492,0),0)),"",OFFSET('HARGA SATUAN'!$E$6,MATCH(RAB!C84,'HARGA SATUAN'!$C$7:$C$1492,0),0)))</f>
        <v/>
      </c>
      <c r="F84" s="322"/>
      <c r="G84" s="316">
        <f ca="1">IF(ISERROR(OFFSET('HARGA SATUAN'!$I$6,MATCH(RAB!C84,'HARGA SATUAN'!$C$7:$C$1492,0),0)),0,OFFSET('HARGA SATUAN'!$I$6,MATCH(RAB!C84,'HARGA SATUAN'!$C$7:$C$1492,0),0))</f>
        <v>0</v>
      </c>
      <c r="H84" s="317">
        <f t="shared" ref="H84:H85" ca="1" si="18">IF(OR(D84="MDU",D84="MDU-KD"),(IF($O$3="RAB NON MDU","PLN KD",G84*F84)),0)</f>
        <v>0</v>
      </c>
      <c r="I84" s="317">
        <f t="shared" ref="I84:I85" ca="1" si="19">IF(D84="HDW",G84*F84,0)</f>
        <v>0</v>
      </c>
      <c r="J84" s="317">
        <f t="shared" ref="J84:J85" ca="1" si="20">IF(D84="JASA",G84*F84,0)</f>
        <v>0</v>
      </c>
      <c r="K84" s="318">
        <f t="shared" ref="K84:K85" ca="1" si="21">SUM(H84:J84)</f>
        <v>0</v>
      </c>
    </row>
    <row r="85" spans="1:22">
      <c r="B85" s="326"/>
      <c r="C85" s="327" t="s">
        <v>475</v>
      </c>
      <c r="D85" s="314" t="str">
        <f ca="1">IF(ISERROR(OFFSET('HARGA SATUAN'!$D$6,MATCH(RAB!C85,'HARGA SATUAN'!$C$7:$C$1492,0),0)),"",OFFSET('HARGA SATUAN'!$D$6,MATCH(RAB!C85,'HARGA SATUAN'!$C$7:$C$1492,0),0))</f>
        <v/>
      </c>
      <c r="E85" s="315" t="str">
        <f ca="1">IF(B85="+","Unit",IF(ISERROR(OFFSET('HARGA SATUAN'!$E$6,MATCH(RAB!C85,'HARGA SATUAN'!$C$7:$C$1492,0),0)),"",OFFSET('HARGA SATUAN'!$E$6,MATCH(RAB!C85,'HARGA SATUAN'!$C$7:$C$1492,0),0)))</f>
        <v/>
      </c>
      <c r="F85" s="322"/>
      <c r="G85" s="316">
        <f ca="1">IF(ISERROR(OFFSET('HARGA SATUAN'!$I$6,MATCH(RAB!C85,'HARGA SATUAN'!$C$7:$C$1492,0),0)),0,OFFSET('HARGA SATUAN'!$I$6,MATCH(RAB!C85,'HARGA SATUAN'!$C$7:$C$1492,0),0))</f>
        <v>0</v>
      </c>
      <c r="H85" s="317">
        <f t="shared" ca="1" si="18"/>
        <v>0</v>
      </c>
      <c r="I85" s="317">
        <f t="shared" ca="1" si="19"/>
        <v>0</v>
      </c>
      <c r="J85" s="317">
        <f t="shared" ca="1" si="20"/>
        <v>0</v>
      </c>
      <c r="K85" s="318">
        <f t="shared" ca="1" si="21"/>
        <v>0</v>
      </c>
    </row>
    <row r="86" spans="1:22">
      <c r="B86" s="329">
        <v>1</v>
      </c>
      <c r="C86" s="330" t="s">
        <v>1091</v>
      </c>
      <c r="D86" s="331" t="str">
        <f ca="1">IF(ISERROR(OFFSET('HARGA SATUAN'!$D$6,MATCH(RAB!C86,'HARGA SATUAN'!$C$7:$C$1492,0),0)),"",OFFSET('HARGA SATUAN'!$D$6,MATCH(RAB!C86,'HARGA SATUAN'!$C$7:$C$1492,0),0))</f>
        <v>JASA</v>
      </c>
      <c r="E86" s="332" t="str">
        <f ca="1">IF(ISERROR(OFFSET('HARGA SATUAN'!$E$6,MATCH(RAB!C86,'HARGA SATUAN'!$C$7:$C$1492,0),0)),"",OFFSET('HARGA SATUAN'!$E$6,MATCH(RAB!C86,'HARGA SATUAN'!$C$7:$C$1492,0),0))</f>
        <v>Lot</v>
      </c>
      <c r="F86" s="333">
        <v>1</v>
      </c>
      <c r="G86" s="334">
        <f ca="1">IF(ISERROR(OFFSET('HARGA SATUAN'!$I$6,MATCH(RAB!C86,'HARGA SATUAN'!$C$7:$C$1492,0),0)),0,OFFSET('HARGA SATUAN'!$I$6,MATCH(RAB!C86,'HARGA SATUAN'!$C$7:$C$1492,0),0))</f>
        <v>2.5000000000000001E-2</v>
      </c>
      <c r="H86" s="335">
        <f ca="1">(SUM(H14:H85))*2.5%</f>
        <v>452190</v>
      </c>
      <c r="I86" s="335">
        <f ca="1">(SUM(I14:I85))*2.5%</f>
        <v>558846.33100000001</v>
      </c>
      <c r="J86" s="335">
        <f ca="1">(SUM(J14:J85))*2.5%</f>
        <v>44900.25</v>
      </c>
      <c r="K86" s="335">
        <f ca="1">(SUM(K14:K85))*2.5%</f>
        <v>1055936.581</v>
      </c>
    </row>
    <row r="87" spans="1:22">
      <c r="B87" s="336"/>
      <c r="C87" s="337"/>
      <c r="D87" s="314" t="str">
        <f ca="1">IF(ISERROR(OFFSET('HARGA SATUAN'!$D$6,MATCH(RAB!C87,'HARGA SATUAN'!$C$7:$C$1492,0),0)),"",OFFSET('HARGA SATUAN'!$D$6,MATCH(RAB!C87,'HARGA SATUAN'!$C$7:$C$1492,0),0))</f>
        <v/>
      </c>
      <c r="E87" s="315" t="str">
        <f ca="1">IF(ISERROR(OFFSET('HARGA SATUAN'!$E$6,MATCH(RAB!C87,'HARGA SATUAN'!$C$7:$C$1492,0),0)),"",OFFSET('HARGA SATUAN'!$E$6,MATCH(RAB!C87,'HARGA SATUAN'!$C$7:$C$1492,0),0))</f>
        <v/>
      </c>
      <c r="F87" s="328"/>
      <c r="G87" s="316" t="str">
        <f ca="1">IF(ISERROR(OFFSET('HARGA SATUAN'!$I$6,MATCH(RAB!C87,'HARGA SATUAN'!$C$7:$C$1492,0),0)),"",OFFSET('HARGA SATUAN'!$I$6,MATCH(RAB!C87,'HARGA SATUAN'!$C$7:$C$1492,0),0))</f>
        <v/>
      </c>
      <c r="H87" s="317">
        <f ca="1">IF(OR(D87="MDU",D87="MDU-KD"),IF(G87="PLN",0,G87*F87),0)</f>
        <v>0</v>
      </c>
      <c r="I87" s="317">
        <f ca="1">IF(D87="HDW",IF(G87="PLN",0,G87*F87),0)</f>
        <v>0</v>
      </c>
      <c r="J87" s="317">
        <f ca="1">IF(D87="JASA",IF(G87="PLN",0,G87*F87),0)</f>
        <v>0</v>
      </c>
      <c r="K87" s="318">
        <f ca="1">SUM(H87:J87)</f>
        <v>0</v>
      </c>
    </row>
    <row r="88" spans="1:22" ht="15.75" thickBot="1">
      <c r="B88" s="338"/>
      <c r="C88" s="339"/>
      <c r="D88" s="340"/>
      <c r="E88" s="341"/>
      <c r="F88" s="341"/>
      <c r="G88" s="341"/>
      <c r="H88" s="342"/>
      <c r="I88" s="342"/>
      <c r="J88" s="342"/>
      <c r="K88" s="343"/>
    </row>
    <row r="89" spans="1:22">
      <c r="B89" s="344"/>
      <c r="C89" s="550" t="s">
        <v>1008</v>
      </c>
      <c r="D89" s="550"/>
      <c r="E89" s="550"/>
      <c r="F89" s="550"/>
      <c r="G89" s="345" t="s">
        <v>9</v>
      </c>
      <c r="H89" s="346">
        <f ca="1">SUM(H14:H87)</f>
        <v>18539790</v>
      </c>
      <c r="I89" s="346">
        <f ca="1">SUM(I14:I87)</f>
        <v>22912699.570999999</v>
      </c>
      <c r="J89" s="346">
        <f ca="1">SUM(J14:J87)</f>
        <v>1840910.25</v>
      </c>
      <c r="K89" s="346">
        <f ca="1">SUM(K14:K87)</f>
        <v>43293399.820999995</v>
      </c>
    </row>
    <row r="90" spans="1:22">
      <c r="B90" s="347"/>
      <c r="C90" s="566" t="s">
        <v>1457</v>
      </c>
      <c r="D90" s="566"/>
      <c r="E90" s="566"/>
      <c r="F90" s="566"/>
      <c r="G90" s="348" t="s">
        <v>9</v>
      </c>
      <c r="H90" s="349">
        <f ca="1">H89*0.11</f>
        <v>2039376.9</v>
      </c>
      <c r="I90" s="349">
        <f ca="1">I89*0.11</f>
        <v>2520396.9528099997</v>
      </c>
      <c r="J90" s="349">
        <f ca="1">J89*0.11</f>
        <v>202500.1275</v>
      </c>
      <c r="K90" s="349">
        <f ca="1">K89*0.11</f>
        <v>4762273.9803099995</v>
      </c>
    </row>
    <row r="91" spans="1:22" ht="15.75" thickBot="1">
      <c r="B91" s="347"/>
      <c r="C91" s="564" t="s">
        <v>463</v>
      </c>
      <c r="D91" s="564"/>
      <c r="E91" s="564"/>
      <c r="F91" s="564"/>
      <c r="G91" s="350" t="s">
        <v>9</v>
      </c>
      <c r="H91" s="351">
        <f ca="1">SUM(H89:H90)</f>
        <v>20579166.899999999</v>
      </c>
      <c r="I91" s="351">
        <f ca="1">SUM(I89:I90)</f>
        <v>25433096.523809999</v>
      </c>
      <c r="J91" s="350">
        <f ca="1">SUM(J89:J90)</f>
        <v>2043410.3774999999</v>
      </c>
      <c r="K91" s="350">
        <f ca="1">SUM(K89:K90)</f>
        <v>48055673.801309995</v>
      </c>
      <c r="M91" s="429"/>
    </row>
    <row r="92" spans="1:22">
      <c r="B92" s="567" t="str">
        <f ca="1">"Terbilang : "&amp;PROPER(IF(K91=0,"nol",IF(K91&lt;0,"minus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IF(--MID(TEXT(ABS(K91),"000000000000000"),1,3)=0,"",MID(TEXT(ABS(K91),"000000000000000"),1,1)&amp;" ratus "&amp;MID(TEXT(ABS(K91),"000000000000000"),2,1)&amp;" puluh "&amp;MID(TEXT(ABS(K91),"000000000000000"),3,1)&amp;" trilyun ")&amp; IF(--MID(TEXT(ABS(K91),"000000000000000"),4,3)=0,"",MID(TEXT(ABS(K91),"000000000000000"),4,1)&amp;" ratus "&amp;MID(TEXT(ABS(K91),"000000000000000"),5,1)&amp;" puluh "&amp;MID(TEXT(ABS(K91),"000000000000000"),6,1)&amp;" milyar ")&amp; IF(--MID(TEXT(ABS(K91),"000000000000000"),7,3)=0,"",MID(TEXT(ABS(K91),"000000000000000"),7,1)&amp;" ratus "&amp;MID(TEXT(ABS(K91),"000000000000000"),8,1)&amp;" puluh "&amp;MID(TEXT(ABS(K91),"000000000000000"),9,1)&amp;" juta ")&amp; IF(--MID(TEXT(ABS(K91),"000000000000000"),10,3)=0,"",IF(--MID(TEXT(ABS(K91),"000000000000000"),10,3)=1,"*",MID(TEXT(ABS(K91),"000000000000000"),10,1)&amp;" ratus "&amp;MID(TEXT(ABS(K91),"000000000000000"),11,1)&amp;" puluh ")&amp;MID(TEXT(ABS(K91),"000000000000000"),12,1)&amp;" ribu ")&amp; IF(--MID(TEXT(ABS(K91),"000000000000000"),13,3)=0,"",MID(TEXT(ABS(K91),"000000000000000"),13,1)&amp;" ratus "&amp;MID(TEXT(ABS(K91),"000000000000000"),14,1)&amp;" puluh "&amp;MID(TEXT(ABS(K91),"000000000000000"),15,1)),1,"satu"),2,"dua"),3,"tiga"),4,"empat"),5,"lima"),6,"enam"),7,"tujuh"),8,"delapan"),9,"sembilan"),"0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Empat Puluh Delapan Juta Lima Puluh Lima Ribu Enam Ratus Tujuh Puluh Empat Rupiah</v>
      </c>
      <c r="C92" s="568"/>
      <c r="D92" s="568"/>
      <c r="E92" s="568"/>
      <c r="F92" s="568"/>
      <c r="G92" s="568"/>
      <c r="H92" s="568"/>
      <c r="I92" s="568"/>
      <c r="J92" s="568"/>
      <c r="K92" s="569"/>
    </row>
    <row r="93" spans="1:22">
      <c r="B93" s="570"/>
      <c r="C93" s="571"/>
      <c r="D93" s="571"/>
      <c r="E93" s="571"/>
      <c r="F93" s="571"/>
      <c r="G93" s="571"/>
      <c r="H93" s="571"/>
      <c r="I93" s="571"/>
      <c r="J93" s="571"/>
      <c r="K93" s="572"/>
    </row>
    <row r="94" spans="1:22" ht="15.75" thickBot="1">
      <c r="B94" s="352" t="str">
        <f>"Harga yang dipakai adalah "&amp;'HARGA SATUAN'!I5&amp;""</f>
        <v>Harga yang dipakai adalah RAB HSS 2023</v>
      </c>
      <c r="C94" s="353"/>
      <c r="D94" s="354"/>
      <c r="E94" s="354"/>
      <c r="F94" s="354"/>
      <c r="G94" s="355"/>
      <c r="H94" s="355"/>
      <c r="I94" s="355"/>
      <c r="J94" s="355"/>
      <c r="K94" s="356"/>
    </row>
    <row r="95" spans="1:22">
      <c r="C95" s="357"/>
      <c r="E95" s="359"/>
      <c r="F95" s="359"/>
      <c r="G95" s="359"/>
    </row>
    <row r="96" spans="1:22">
      <c r="C96" s="295"/>
      <c r="E96" s="359"/>
      <c r="F96" s="359"/>
      <c r="G96" s="359"/>
      <c r="H96" s="573"/>
      <c r="I96" s="573"/>
      <c r="J96" s="574"/>
      <c r="K96" s="574"/>
    </row>
    <row r="97" spans="3:11">
      <c r="C97" s="295"/>
      <c r="E97" s="359"/>
      <c r="F97" s="359"/>
      <c r="G97" s="359"/>
      <c r="H97" s="360"/>
      <c r="I97" s="563" t="s">
        <v>1607</v>
      </c>
      <c r="J97" s="563"/>
      <c r="K97" s="563"/>
    </row>
    <row r="98" spans="3:11">
      <c r="C98" s="295"/>
      <c r="E98" s="359"/>
      <c r="F98" s="359"/>
      <c r="G98" s="359"/>
      <c r="H98" s="360"/>
      <c r="I98" s="563" t="s">
        <v>1546</v>
      </c>
      <c r="J98" s="563"/>
      <c r="K98" s="563"/>
    </row>
    <row r="99" spans="3:11">
      <c r="C99" s="295"/>
      <c r="E99" s="359"/>
      <c r="F99" s="359"/>
      <c r="G99" s="359"/>
      <c r="H99" s="361"/>
      <c r="I99" s="362"/>
      <c r="J99" s="362"/>
      <c r="K99" s="362"/>
    </row>
    <row r="100" spans="3:11">
      <c r="C100" s="295"/>
      <c r="E100" s="359"/>
      <c r="F100" s="359"/>
      <c r="G100" s="359"/>
      <c r="H100" s="361"/>
      <c r="I100" s="361"/>
      <c r="J100" s="361"/>
      <c r="K100" s="361"/>
    </row>
    <row r="101" spans="3:11">
      <c r="C101" s="295"/>
      <c r="E101" s="359"/>
      <c r="F101" s="359"/>
      <c r="G101" s="359"/>
      <c r="H101" s="361"/>
      <c r="I101" s="361"/>
      <c r="J101" s="361"/>
      <c r="K101" s="361"/>
    </row>
    <row r="102" spans="3:11">
      <c r="C102" s="295"/>
      <c r="E102" s="359"/>
      <c r="F102" s="359"/>
      <c r="G102" s="359"/>
      <c r="H102" s="361"/>
      <c r="I102" s="361"/>
      <c r="J102" s="361"/>
      <c r="K102" s="361"/>
    </row>
    <row r="103" spans="3:11">
      <c r="C103" s="295"/>
      <c r="E103" s="359"/>
      <c r="F103" s="359"/>
      <c r="G103" s="359"/>
      <c r="H103" s="363"/>
      <c r="I103" s="563" t="s">
        <v>1547</v>
      </c>
      <c r="J103" s="563"/>
      <c r="K103" s="563"/>
    </row>
    <row r="104" spans="3:11">
      <c r="C104" s="357"/>
      <c r="E104" s="359"/>
      <c r="F104" s="359"/>
      <c r="G104" s="359"/>
      <c r="H104" s="361"/>
      <c r="I104" s="361"/>
      <c r="J104" s="361"/>
      <c r="K104" s="361"/>
    </row>
    <row r="105" spans="3:11">
      <c r="C105" s="357"/>
      <c r="E105" s="359"/>
      <c r="F105" s="359"/>
      <c r="G105" s="359"/>
      <c r="H105" s="361"/>
      <c r="I105" s="361"/>
      <c r="J105" s="361"/>
      <c r="K105" s="361"/>
    </row>
    <row r="106" spans="3:11">
      <c r="C106" s="357"/>
      <c r="E106" s="359"/>
      <c r="F106" s="359"/>
      <c r="G106" s="359"/>
      <c r="H106" s="361"/>
      <c r="I106" s="361"/>
      <c r="J106" s="361"/>
      <c r="K106" s="361"/>
    </row>
  </sheetData>
  <sheetProtection sort="0" autoFilter="0"/>
  <protectedRanges>
    <protectedRange sqref="B84" name="Range1_1"/>
    <protectedRange sqref="F67 F30 F47 F76 F84:F85 F14:F19" name="Range1_1_2_2"/>
    <protectedRange sqref="C16:C17" name="Range1_1_3_2"/>
    <protectedRange sqref="C18:C19" name="Range1_1_3_3"/>
    <protectedRange sqref="C78 C32" name="Range1_1_3_7"/>
    <protectedRange sqref="C79 C33" name="Range1_1_3_8"/>
    <protectedRange sqref="C49" name="Range1_1_3_12"/>
    <protectedRange sqref="C80" name="Range1_1_3_13"/>
    <protectedRange sqref="C69" name="Range1_1_3_1"/>
  </protectedRanges>
  <mergeCells count="22">
    <mergeCell ref="I98:K98"/>
    <mergeCell ref="I103:K103"/>
    <mergeCell ref="C91:F91"/>
    <mergeCell ref="G6:K6"/>
    <mergeCell ref="I97:K97"/>
    <mergeCell ref="C90:F90"/>
    <mergeCell ref="B92:K93"/>
    <mergeCell ref="H96:K96"/>
    <mergeCell ref="H11:K11"/>
    <mergeCell ref="H12:H13"/>
    <mergeCell ref="J12:J13"/>
    <mergeCell ref="K12:K13"/>
    <mergeCell ref="O3:P4"/>
    <mergeCell ref="B4:K4"/>
    <mergeCell ref="C89:F89"/>
    <mergeCell ref="B11:B13"/>
    <mergeCell ref="C11:C13"/>
    <mergeCell ref="D11:D13"/>
    <mergeCell ref="E11:E13"/>
    <mergeCell ref="F11:F13"/>
    <mergeCell ref="G11:G13"/>
    <mergeCell ref="I12:I13"/>
  </mergeCells>
  <phoneticPr fontId="137" type="noConversion"/>
  <conditionalFormatting sqref="C15:C19 C84">
    <cfRule type="cellIs" dxfId="8" priority="70" operator="equal">
      <formula>0</formula>
    </cfRule>
  </conditionalFormatting>
  <conditionalFormatting sqref="C30 C47 C67 C76">
    <cfRule type="cellIs" dxfId="7" priority="72" operator="equal">
      <formula>0</formula>
    </cfRule>
  </conditionalFormatting>
  <conditionalFormatting sqref="C32:C33">
    <cfRule type="cellIs" dxfId="6" priority="58" operator="equal">
      <formula>0</formula>
    </cfRule>
  </conditionalFormatting>
  <conditionalFormatting sqref="C42 E84:K85 E75 G75:K75 S14:V83 E14:K74">
    <cfRule type="cellIs" dxfId="5" priority="67" stopIfTrue="1" operator="equal">
      <formula>0</formula>
    </cfRule>
  </conditionalFormatting>
  <conditionalFormatting sqref="C49">
    <cfRule type="cellIs" dxfId="4" priority="55" operator="equal">
      <formula>0</formula>
    </cfRule>
  </conditionalFormatting>
  <conditionalFormatting sqref="C78:C80">
    <cfRule type="cellIs" dxfId="3" priority="51" operator="equal">
      <formula>0</formula>
    </cfRule>
  </conditionalFormatting>
  <conditionalFormatting sqref="E1:E3 G1:G13 E5:E13 H12:I12 O13 E76:K76 E77:E83 G77:K83 E86:G86 H86:K88 E87:H87 E88:F88">
    <cfRule type="cellIs" dxfId="2" priority="1189" stopIfTrue="1" operator="equal">
      <formula>0</formula>
    </cfRule>
  </conditionalFormatting>
  <conditionalFormatting sqref="G87:G65553 E92:E65553">
    <cfRule type="cellIs" dxfId="1" priority="323" stopIfTrue="1" operator="equal">
      <formula>0</formula>
    </cfRule>
  </conditionalFormatting>
  <conditionalFormatting sqref="C69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68:F74 H14:K88 F20:F29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H14" sqref="H14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581" t="s">
        <v>1528</v>
      </c>
      <c r="E4" s="582"/>
      <c r="F4" s="582"/>
      <c r="G4" s="582"/>
      <c r="H4" s="582"/>
      <c r="I4" s="582"/>
      <c r="J4" s="582"/>
      <c r="K4" s="582"/>
      <c r="L4" s="582"/>
      <c r="M4" s="582"/>
      <c r="N4" s="582"/>
      <c r="O4" s="582"/>
      <c r="P4" s="582"/>
      <c r="Q4" s="582"/>
      <c r="R4" s="582"/>
      <c r="S4" s="582"/>
      <c r="T4" s="582"/>
      <c r="U4" s="582"/>
      <c r="V4" s="582"/>
      <c r="W4" s="582"/>
      <c r="X4" s="582"/>
      <c r="Y4" s="582"/>
      <c r="Z4" s="582"/>
      <c r="AA4" s="582"/>
      <c r="AB4" s="582"/>
      <c r="AC4" s="583"/>
      <c r="AD4" s="217"/>
      <c r="AE4" s="216"/>
      <c r="AF4" s="216"/>
    </row>
    <row r="5" spans="2:32" ht="13.5" customHeight="1">
      <c r="B5" s="215"/>
      <c r="C5" s="215"/>
      <c r="D5" s="584"/>
      <c r="E5" s="585"/>
      <c r="F5" s="585"/>
      <c r="G5" s="585"/>
      <c r="H5" s="585"/>
      <c r="I5" s="585"/>
      <c r="J5" s="585"/>
      <c r="K5" s="585"/>
      <c r="L5" s="585"/>
      <c r="M5" s="585"/>
      <c r="N5" s="585"/>
      <c r="O5" s="585"/>
      <c r="P5" s="585"/>
      <c r="Q5" s="585"/>
      <c r="R5" s="585"/>
      <c r="S5" s="585"/>
      <c r="T5" s="585"/>
      <c r="U5" s="585"/>
      <c r="V5" s="585"/>
      <c r="W5" s="585"/>
      <c r="X5" s="585"/>
      <c r="Y5" s="585"/>
      <c r="Z5" s="585"/>
      <c r="AA5" s="585"/>
      <c r="AB5" s="585"/>
      <c r="AC5" s="586"/>
      <c r="AD5" s="217"/>
      <c r="AE5" s="216"/>
      <c r="AF5" s="216"/>
    </row>
    <row r="6" spans="2:32" ht="12.75" customHeight="1">
      <c r="B6" s="215"/>
      <c r="C6" s="215"/>
      <c r="D6" s="584"/>
      <c r="E6" s="585"/>
      <c r="F6" s="585"/>
      <c r="G6" s="585"/>
      <c r="H6" s="585"/>
      <c r="I6" s="585"/>
      <c r="J6" s="585"/>
      <c r="K6" s="585"/>
      <c r="L6" s="585"/>
      <c r="M6" s="585"/>
      <c r="N6" s="585"/>
      <c r="O6" s="585"/>
      <c r="P6" s="585"/>
      <c r="Q6" s="585"/>
      <c r="R6" s="585"/>
      <c r="S6" s="585"/>
      <c r="T6" s="585"/>
      <c r="U6" s="585"/>
      <c r="V6" s="585"/>
      <c r="W6" s="585"/>
      <c r="X6" s="585"/>
      <c r="Y6" s="585"/>
      <c r="Z6" s="585"/>
      <c r="AA6" s="585"/>
      <c r="AB6" s="585"/>
      <c r="AC6" s="586"/>
      <c r="AE6" s="216"/>
      <c r="AF6" s="216"/>
    </row>
    <row r="7" spans="2:32" ht="12.75" customHeight="1" thickBot="1">
      <c r="B7" s="215"/>
      <c r="C7" s="215"/>
      <c r="D7" s="587"/>
      <c r="E7" s="588"/>
      <c r="F7" s="588"/>
      <c r="G7" s="588"/>
      <c r="H7" s="588"/>
      <c r="I7" s="588"/>
      <c r="J7" s="588"/>
      <c r="K7" s="588"/>
      <c r="L7" s="588"/>
      <c r="M7" s="588"/>
      <c r="N7" s="588"/>
      <c r="O7" s="588"/>
      <c r="P7" s="588"/>
      <c r="Q7" s="588"/>
      <c r="R7" s="588"/>
      <c r="S7" s="588"/>
      <c r="T7" s="588"/>
      <c r="U7" s="588"/>
      <c r="V7" s="588"/>
      <c r="W7" s="588"/>
      <c r="X7" s="588"/>
      <c r="Y7" s="588"/>
      <c r="Z7" s="588"/>
      <c r="AA7" s="588"/>
      <c r="AB7" s="588"/>
      <c r="AC7" s="589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2" zoomScale="55" zoomScaleNormal="40" zoomScaleSheetLayoutView="55" workbookViewId="0">
      <selection activeCell="T33" sqref="T33"/>
    </sheetView>
  </sheetViews>
  <sheetFormatPr defaultRowHeight="12.75"/>
  <cols>
    <col min="1" max="1" width="1.7109375" style="374" customWidth="1"/>
    <col min="2" max="2" width="10.7109375" style="374" customWidth="1"/>
    <col min="3" max="3" width="2.5703125" style="374" customWidth="1"/>
    <col min="4" max="20" width="9.140625" style="374"/>
    <col min="21" max="21" width="14.5703125" style="374" customWidth="1"/>
    <col min="22" max="22" width="3.140625" style="374" customWidth="1"/>
    <col min="23" max="26" width="9.140625" style="374"/>
    <col min="27" max="27" width="2.85546875" style="374" customWidth="1"/>
    <col min="28" max="30" width="4.7109375" style="374" customWidth="1"/>
    <col min="31" max="31" width="1.7109375" style="374" customWidth="1"/>
    <col min="32" max="16384" width="9.140625" style="374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585" t="s">
        <v>1527</v>
      </c>
      <c r="D3" s="585"/>
      <c r="E3" s="585"/>
      <c r="F3" s="585"/>
      <c r="G3" s="585"/>
      <c r="H3" s="585"/>
      <c r="I3" s="585"/>
      <c r="J3" s="585"/>
      <c r="K3" s="585"/>
      <c r="L3" s="585"/>
      <c r="M3" s="585"/>
      <c r="N3" s="585"/>
      <c r="O3" s="585"/>
      <c r="P3" s="585"/>
      <c r="Q3" s="585"/>
      <c r="R3" s="585"/>
      <c r="S3" s="585"/>
      <c r="T3" s="585"/>
      <c r="U3" s="585"/>
      <c r="V3" s="585"/>
      <c r="W3" s="182"/>
      <c r="X3" s="385"/>
      <c r="Y3" s="385"/>
      <c r="Z3" s="385"/>
      <c r="AA3" s="385"/>
      <c r="AB3" s="385"/>
      <c r="AC3" s="375"/>
    </row>
    <row r="4" spans="1:29" ht="18.75" customHeight="1">
      <c r="A4" s="181"/>
      <c r="C4" s="585"/>
      <c r="D4" s="585"/>
      <c r="E4" s="585"/>
      <c r="F4" s="585"/>
      <c r="G4" s="585"/>
      <c r="H4" s="585"/>
      <c r="I4" s="585"/>
      <c r="J4" s="585"/>
      <c r="K4" s="585"/>
      <c r="L4" s="585"/>
      <c r="M4" s="585"/>
      <c r="N4" s="585"/>
      <c r="O4" s="585"/>
      <c r="P4" s="585"/>
      <c r="Q4" s="585"/>
      <c r="R4" s="585"/>
      <c r="S4" s="585"/>
      <c r="T4" s="585"/>
      <c r="U4" s="585"/>
      <c r="V4" s="585"/>
      <c r="W4" s="182"/>
      <c r="X4" s="385"/>
      <c r="Y4" s="385"/>
      <c r="Z4" s="385"/>
      <c r="AA4" s="385"/>
      <c r="AB4" s="385"/>
      <c r="AC4" s="375"/>
    </row>
    <row r="5" spans="1:29" ht="12.75" customHeight="1">
      <c r="A5" s="181"/>
      <c r="C5" s="376"/>
      <c r="W5" s="182"/>
    </row>
    <row r="6" spans="1:29" ht="12.75" customHeight="1">
      <c r="A6" s="181"/>
      <c r="C6" s="590" t="s">
        <v>1611</v>
      </c>
      <c r="D6" s="590"/>
      <c r="E6" s="590"/>
      <c r="F6" s="590"/>
      <c r="G6" s="590"/>
      <c r="H6" s="590"/>
      <c r="I6" s="590"/>
      <c r="J6" s="590"/>
      <c r="K6" s="590"/>
      <c r="L6" s="590"/>
      <c r="M6" s="590"/>
      <c r="W6" s="182"/>
      <c r="Y6" s="377"/>
      <c r="Z6" s="377"/>
      <c r="AA6" s="377"/>
      <c r="AB6" s="378"/>
      <c r="AC6" s="378"/>
    </row>
    <row r="7" spans="1:29" ht="18" customHeight="1">
      <c r="A7" s="181"/>
      <c r="C7" s="590"/>
      <c r="D7" s="590"/>
      <c r="E7" s="590"/>
      <c r="F7" s="590"/>
      <c r="G7" s="590"/>
      <c r="H7" s="590"/>
      <c r="I7" s="590"/>
      <c r="J7" s="590"/>
      <c r="K7" s="590"/>
      <c r="L7" s="590"/>
      <c r="M7" s="590"/>
      <c r="W7" s="182"/>
      <c r="Y7" s="377"/>
      <c r="Z7" s="377"/>
      <c r="AA7" s="377"/>
      <c r="AB7" s="378"/>
      <c r="AC7" s="378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379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380"/>
      <c r="S54" s="380"/>
      <c r="T54" s="380"/>
      <c r="U54" s="381"/>
      <c r="V54" s="381"/>
      <c r="W54" s="183"/>
      <c r="X54" s="381"/>
      <c r="Y54" s="381"/>
      <c r="Z54" s="381"/>
      <c r="AA54" s="381"/>
      <c r="AB54" s="381"/>
      <c r="AC54" s="381"/>
      <c r="AD54" s="381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386"/>
      <c r="S55" s="387"/>
      <c r="T55" s="387"/>
      <c r="U55" s="186"/>
      <c r="V55" s="187"/>
      <c r="W55" s="188"/>
      <c r="X55" s="381"/>
      <c r="Y55" s="381"/>
      <c r="Z55" s="381"/>
      <c r="AA55" s="382"/>
      <c r="AB55" s="382"/>
      <c r="AC55" s="382"/>
      <c r="AD55" s="382"/>
    </row>
    <row r="56" spans="1:30">
      <c r="U56" s="381"/>
      <c r="V56" s="382"/>
      <c r="W56" s="381"/>
      <c r="X56" s="381"/>
      <c r="Y56" s="381"/>
      <c r="Z56" s="381"/>
      <c r="AA56" s="382"/>
      <c r="AB56" s="381"/>
      <c r="AC56" s="381"/>
      <c r="AD56" s="381"/>
    </row>
    <row r="57" spans="1:30">
      <c r="U57" s="381"/>
      <c r="V57" s="382"/>
      <c r="W57" s="381"/>
      <c r="X57" s="381"/>
      <c r="Y57" s="381"/>
      <c r="Z57" s="381"/>
      <c r="AA57" s="381"/>
      <c r="AB57" s="381"/>
      <c r="AC57" s="381"/>
      <c r="AD57" s="381"/>
    </row>
    <row r="58" spans="1:30">
      <c r="U58" s="381"/>
      <c r="V58" s="382"/>
      <c r="W58" s="381"/>
      <c r="X58" s="381"/>
      <c r="Y58" s="381"/>
      <c r="Z58" s="381"/>
      <c r="AA58" s="381"/>
      <c r="AB58" s="381"/>
      <c r="AC58" s="381"/>
      <c r="AD58" s="381"/>
    </row>
    <row r="59" spans="1:30">
      <c r="U59" s="381"/>
      <c r="V59" s="382"/>
      <c r="W59" s="381"/>
      <c r="X59" s="381"/>
      <c r="Y59" s="381"/>
      <c r="Z59" s="381"/>
      <c r="AA59" s="381"/>
      <c r="AB59" s="381"/>
      <c r="AC59" s="381"/>
      <c r="AD59" s="381"/>
    </row>
    <row r="60" spans="1:30">
      <c r="U60" s="381"/>
      <c r="V60" s="382"/>
      <c r="W60" s="381"/>
      <c r="X60" s="381"/>
      <c r="Y60" s="381"/>
      <c r="Z60" s="381"/>
      <c r="AA60" s="382"/>
      <c r="AB60" s="381"/>
      <c r="AC60" s="381"/>
      <c r="AD60" s="381"/>
    </row>
    <row r="61" spans="1:30">
      <c r="U61" s="381"/>
      <c r="V61" s="382"/>
      <c r="W61" s="381"/>
      <c r="X61" s="381"/>
      <c r="Y61" s="381"/>
      <c r="Z61" s="381"/>
      <c r="AA61" s="381"/>
      <c r="AB61" s="381"/>
      <c r="AC61" s="381"/>
      <c r="AD61" s="381"/>
    </row>
    <row r="62" spans="1:30">
      <c r="U62" s="381"/>
      <c r="V62" s="382"/>
      <c r="W62" s="381"/>
      <c r="X62" s="381"/>
      <c r="Y62" s="381"/>
      <c r="Z62" s="381"/>
      <c r="AA62" s="381"/>
      <c r="AB62" s="381"/>
      <c r="AC62" s="381"/>
      <c r="AD62" s="381"/>
    </row>
    <row r="63" spans="1:30">
      <c r="U63" s="381"/>
      <c r="V63" s="382"/>
      <c r="W63" s="381"/>
      <c r="X63" s="381"/>
      <c r="Y63" s="381"/>
      <c r="Z63" s="381"/>
      <c r="AA63" s="381"/>
      <c r="AB63" s="381"/>
      <c r="AC63" s="381"/>
      <c r="AD63" s="381"/>
    </row>
    <row r="64" spans="1:30">
      <c r="U64" s="381"/>
      <c r="V64" s="382"/>
      <c r="W64" s="381"/>
      <c r="X64" s="381"/>
      <c r="Y64" s="381"/>
      <c r="Z64" s="381"/>
      <c r="AA64" s="381"/>
      <c r="AB64" s="381"/>
      <c r="AC64" s="381"/>
      <c r="AD64" s="381"/>
    </row>
    <row r="65" spans="5:30">
      <c r="U65" s="381"/>
      <c r="V65" s="382"/>
      <c r="W65" s="381"/>
      <c r="X65" s="381"/>
      <c r="Y65" s="381"/>
      <c r="Z65" s="381"/>
      <c r="AA65" s="381"/>
      <c r="AB65" s="381"/>
      <c r="AC65" s="381"/>
      <c r="AD65" s="381"/>
    </row>
    <row r="66" spans="5:30" ht="6" customHeight="1"/>
    <row r="73" spans="5:30">
      <c r="M73" s="383"/>
    </row>
    <row r="74" spans="5:30" ht="15" customHeight="1">
      <c r="E74" s="384"/>
      <c r="M74" s="383"/>
    </row>
    <row r="75" spans="5:30" ht="15" customHeight="1">
      <c r="E75" s="384"/>
      <c r="M75" s="383"/>
    </row>
    <row r="76" spans="5:30" ht="15" customHeight="1">
      <c r="E76" s="384"/>
      <c r="M76" s="383"/>
    </row>
    <row r="77" spans="5:30" ht="15" customHeight="1">
      <c r="E77" s="384"/>
      <c r="M77" s="383"/>
    </row>
    <row r="78" spans="5:30" ht="15" customHeight="1">
      <c r="E78" s="384"/>
      <c r="M78" s="383"/>
    </row>
    <row r="79" spans="5:30" ht="15" customHeight="1">
      <c r="E79" s="384"/>
      <c r="M79" s="383"/>
    </row>
    <row r="80" spans="5:30" ht="15" customHeight="1">
      <c r="E80" s="384"/>
      <c r="M80" s="383"/>
    </row>
    <row r="81" spans="5:13" ht="15" customHeight="1">
      <c r="E81" s="384"/>
      <c r="M81" s="383"/>
    </row>
    <row r="82" spans="5:13" ht="15" customHeight="1">
      <c r="E82" s="384"/>
      <c r="M82" s="383"/>
    </row>
    <row r="83" spans="5:13" ht="15" customHeight="1">
      <c r="E83" s="384"/>
      <c r="M83" s="383"/>
    </row>
    <row r="84" spans="5:13" ht="15" customHeight="1">
      <c r="E84" s="384"/>
      <c r="M84" s="383"/>
    </row>
    <row r="85" spans="5:13" ht="15" customHeight="1">
      <c r="E85" s="384"/>
      <c r="M85" s="383"/>
    </row>
    <row r="86" spans="5:13" ht="15" customHeight="1">
      <c r="E86" s="384"/>
      <c r="M86" s="383"/>
    </row>
    <row r="87" spans="5:13" ht="15" customHeight="1">
      <c r="E87" s="384"/>
      <c r="M87" s="383"/>
    </row>
    <row r="88" spans="5:13" ht="15" customHeight="1">
      <c r="E88" s="384"/>
      <c r="M88" s="383"/>
    </row>
    <row r="89" spans="5:13" ht="15" customHeight="1">
      <c r="E89" s="384"/>
      <c r="M89" s="383"/>
    </row>
    <row r="90" spans="5:13" ht="15" customHeight="1">
      <c r="E90" s="384"/>
      <c r="M90" s="383"/>
    </row>
    <row r="91" spans="5:13" ht="15" customHeight="1">
      <c r="E91" s="384"/>
      <c r="M91" s="383"/>
    </row>
    <row r="92" spans="5:13" ht="15" customHeight="1">
      <c r="E92" s="384"/>
      <c r="M92" s="383"/>
    </row>
    <row r="93" spans="5:13" ht="15" customHeight="1">
      <c r="E93" s="384"/>
      <c r="M93" s="383"/>
    </row>
    <row r="94" spans="5:13" ht="15" customHeight="1">
      <c r="E94" s="384"/>
      <c r="M94" s="383"/>
    </row>
    <row r="95" spans="5:13" ht="15" customHeight="1">
      <c r="E95" s="384"/>
      <c r="M95" s="383"/>
    </row>
    <row r="96" spans="5:13" ht="15" customHeight="1">
      <c r="E96" s="384"/>
    </row>
    <row r="97" spans="5:5" ht="15" customHeight="1">
      <c r="E97" s="384"/>
    </row>
    <row r="98" spans="5:5" ht="15" customHeight="1">
      <c r="E98" s="384"/>
    </row>
    <row r="99" spans="5:5" ht="15" customHeight="1">
      <c r="E99" s="384"/>
    </row>
    <row r="100" spans="5:5" ht="15" customHeight="1">
      <c r="E100" s="384"/>
    </row>
    <row r="101" spans="5:5" ht="15" customHeight="1">
      <c r="E101" s="384"/>
    </row>
    <row r="102" spans="5:5" ht="15" customHeight="1">
      <c r="E102" s="384"/>
    </row>
    <row r="103" spans="5:5" ht="15" customHeight="1">
      <c r="E103" s="384"/>
    </row>
    <row r="104" spans="5:5" ht="15" customHeight="1">
      <c r="E104" s="384"/>
    </row>
    <row r="105" spans="5:5" ht="15" customHeight="1">
      <c r="E105" s="384"/>
    </row>
    <row r="106" spans="5:5" ht="15" customHeight="1">
      <c r="E106" s="384"/>
    </row>
    <row r="107" spans="5:5" ht="15" customHeight="1">
      <c r="E107" s="384"/>
    </row>
    <row r="108" spans="5:5" ht="15" customHeight="1">
      <c r="E108" s="384"/>
    </row>
    <row r="109" spans="5:5" ht="15" customHeight="1">
      <c r="E109" s="384"/>
    </row>
    <row r="110" spans="5:5" ht="15" customHeight="1">
      <c r="E110" s="384"/>
    </row>
    <row r="111" spans="5:5" ht="15" customHeight="1">
      <c r="E111" s="384"/>
    </row>
    <row r="112" spans="5:5" ht="15" customHeight="1">
      <c r="E112" s="384"/>
    </row>
    <row r="113" spans="5:5" ht="15" customHeight="1">
      <c r="E113" s="384"/>
    </row>
    <row r="114" spans="5:5" ht="15" customHeight="1">
      <c r="E114" s="384"/>
    </row>
    <row r="115" spans="5:5" ht="15" customHeight="1">
      <c r="E115" s="384"/>
    </row>
    <row r="116" spans="5:5" ht="15" customHeight="1">
      <c r="E116" s="384"/>
    </row>
    <row r="117" spans="5:5" ht="15" customHeight="1">
      <c r="E117" s="384"/>
    </row>
    <row r="118" spans="5:5" ht="15" customHeight="1">
      <c r="E118" s="384"/>
    </row>
    <row r="119" spans="5:5" ht="15" customHeight="1">
      <c r="E119" s="384"/>
    </row>
    <row r="120" spans="5:5">
      <c r="E120" s="384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06">
        <v>1</v>
      </c>
    </row>
    <row r="2" spans="1:11" ht="48" customHeight="1">
      <c r="A2" s="406">
        <v>3</v>
      </c>
    </row>
    <row r="4" spans="1:11" ht="48" customHeight="1">
      <c r="C4" s="406">
        <v>1</v>
      </c>
    </row>
    <row r="5" spans="1:11" ht="48" customHeight="1">
      <c r="C5" s="406">
        <v>3</v>
      </c>
    </row>
    <row r="7" spans="1:11" ht="48" customHeight="1">
      <c r="E7" s="406">
        <v>1</v>
      </c>
    </row>
    <row r="8" spans="1:11" ht="48" customHeight="1">
      <c r="E8" s="406">
        <v>3</v>
      </c>
    </row>
    <row r="10" spans="1:11" ht="48" customHeight="1">
      <c r="G10" s="406">
        <v>3</v>
      </c>
    </row>
    <row r="11" spans="1:11" ht="48" customHeight="1">
      <c r="G11" s="406">
        <v>1</v>
      </c>
    </row>
    <row r="13" spans="1:11" ht="48" customHeight="1">
      <c r="I13" s="406">
        <v>3</v>
      </c>
    </row>
    <row r="14" spans="1:11" ht="48" customHeight="1">
      <c r="I14" s="406">
        <v>1</v>
      </c>
    </row>
    <row r="16" spans="1:11" ht="48" customHeight="1">
      <c r="K16" s="406">
        <v>3</v>
      </c>
    </row>
    <row r="17" spans="11:21" ht="48" customHeight="1">
      <c r="K17" s="406">
        <v>1</v>
      </c>
    </row>
    <row r="19" spans="11:21" ht="48" customHeight="1">
      <c r="M19" s="406">
        <v>3</v>
      </c>
    </row>
    <row r="20" spans="11:21" ht="48" customHeight="1">
      <c r="M20" s="406">
        <v>1</v>
      </c>
    </row>
    <row r="22" spans="11:21" ht="48" customHeight="1">
      <c r="O22" s="406">
        <v>3</v>
      </c>
    </row>
    <row r="23" spans="11:21" ht="48" customHeight="1">
      <c r="O23" s="406">
        <v>1</v>
      </c>
    </row>
    <row r="25" spans="11:21" ht="57" customHeight="1">
      <c r="Q25" s="406">
        <v>3</v>
      </c>
    </row>
    <row r="26" spans="11:21" ht="57" customHeight="1">
      <c r="Q26" s="406">
        <v>1</v>
      </c>
    </row>
    <row r="28" spans="11:21" ht="57" customHeight="1">
      <c r="S28" s="406">
        <v>3</v>
      </c>
    </row>
    <row r="29" spans="11:21" ht="57" customHeight="1">
      <c r="S29" s="406">
        <v>1</v>
      </c>
    </row>
    <row r="31" spans="11:21" ht="57" customHeight="1">
      <c r="U31" s="406">
        <v>3</v>
      </c>
    </row>
    <row r="32" spans="11:21" ht="57" customHeight="1">
      <c r="U32" s="40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GAMBAR</vt:lpstr>
      <vt:lpstr>KKF</vt:lpstr>
      <vt:lpstr>RAB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MUHAMAD TAUFIQ DWI UTOMO</cp:lastModifiedBy>
  <cp:lastPrinted>2023-09-12T02:35:10Z</cp:lastPrinted>
  <dcterms:created xsi:type="dcterms:W3CDTF">2011-02-06T11:57:38Z</dcterms:created>
  <dcterms:modified xsi:type="dcterms:W3CDTF">2023-09-19T01:23:30Z</dcterms:modified>
</cp:coreProperties>
</file>