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N\Desktop\PERUMAHAN\PERSETUJUAN REN\PERUM GRIYA PUTRA MANGUNWIJAYA ASRI TAHAP 8\"/>
    </mc:Choice>
  </mc:AlternateContent>
  <xr:revisionPtr revIDLastSave="0" documentId="13_ncr:1_{7D8E2BAB-5922-4DC5-A4C1-C97587B18ED2}" xr6:coauthVersionLast="45" xr6:coauthVersionMax="47" xr10:uidLastSave="{00000000-0000-0000-0000-000000000000}"/>
  <bookViews>
    <workbookView xWindow="-108" yWindow="-108" windowWidth="23256" windowHeight="12456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3" r:id="rId10"/>
    <sheet name="Peta lokasi" sheetId="84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bbsuralaya">[1]Uraian!$R$586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9">[5]prod03!#REF!</definedName>
    <definedName name="____BIM1" localSheetId="7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9">[5]prod03!#REF!</definedName>
    <definedName name="____DEN1" localSheetId="7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9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9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9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9">[5]prod03!#REF!</definedName>
    <definedName name="___DEN1" localSheetId="7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9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9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9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9">[5]prod03!#REF!</definedName>
    <definedName name="___SIN1" localSheetId="7">[5]prod03!#REF!</definedName>
    <definedName name="___SIN1" localSheetId="5">[5]prod03!#REF!</definedName>
    <definedName name="___SIN1" localSheetId="10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9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0" hidden="1">[8]DExp.Lmb!#REF!</definedName>
    <definedName name="__123Graph_A" localSheetId="2" hidden="1">[8]DExp.Lmb!#REF!</definedName>
    <definedName name="__123Graph_A" localSheetId="1" hidden="1">[8]DExp.Lmb!#REF!</definedName>
    <definedName name="__123Graph_A" hidden="1">[9]DExp.Lmb!#REF!</definedName>
    <definedName name="__123Graph_A1" hidden="1">[10]C!$D$322:$K$322</definedName>
    <definedName name="__123Graph_A2" hidden="1">[10]C!$D$372:$K$372</definedName>
    <definedName name="__123gRAPH_ab" localSheetId="6" hidden="1">[8]DExp.Lmb!#REF!</definedName>
    <definedName name="__123gRAPH_ab" localSheetId="9" hidden="1">[8]DExp.Lmb!#REF!</definedName>
    <definedName name="__123gRAPH_ab" localSheetId="7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0" hidden="1">[8]DExp.Lmb!#REF!</definedName>
    <definedName name="__123Graph_B" localSheetId="2" hidden="1">[8]DExp.Lmb!#REF!</definedName>
    <definedName name="__123Graph_B" localSheetId="1" hidden="1">[8]DExp.Lmb!#REF!</definedName>
    <definedName name="__123Graph_B" hidden="1">[9]DExp.Lmb!#REF!</definedName>
    <definedName name="__123Graph_B1" hidden="1">[10]C!$D$323:$K$323</definedName>
    <definedName name="__123Graph_B2" hidden="1">[10]C!$D$373:$K$373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9" hidden="1">[12]PkRp!#REF!</definedName>
    <definedName name="__123Graph_D" localSheetId="7" hidden="1">[11]PkRp!#REF!</definedName>
    <definedName name="__123Graph_D" localSheetId="0" hidden="1">[11]PkRp!#REF!</definedName>
    <definedName name="__123Graph_D" localSheetId="2" hidden="1">[11]PkRp!#REF!</definedName>
    <definedName name="__123Graph_D" localSheetId="1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0" hidden="1">[8]DExp.Lmb!#REF!</definedName>
    <definedName name="__123Graph_X" localSheetId="2" hidden="1">[8]DExp.Lmb!#REF!</definedName>
    <definedName name="__123Graph_X" localSheetId="1" hidden="1">[8]DExp.Lmb!#REF!</definedName>
    <definedName name="__123Graph_X" hidden="1">[9]DExp.Lmb!#REF!</definedName>
    <definedName name="__123gRAPH_x1" localSheetId="6" hidden="1">[8]DExp.Lmb!#REF!</definedName>
    <definedName name="__123gRAPH_x1" localSheetId="9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9">[5]prod03!#REF!</definedName>
    <definedName name="__BIM1" localSheetId="7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9">[5]prod03!#REF!</definedName>
    <definedName name="__DEN1" localSheetId="7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9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9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9">[5]prod03!#REF!</definedName>
    <definedName name="__KUP1" localSheetId="7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200000">#REF!</definedName>
    <definedName name="__R99999">#REF!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9">[5]prod03!#REF!</definedName>
    <definedName name="__SIN1" localSheetId="7">[5]prod03!#REF!</definedName>
    <definedName name="__SIN1" localSheetId="10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9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9">[5]prod03!#REF!</definedName>
    <definedName name="__WAI1" localSheetId="7">[5]prod03!#REF!</definedName>
    <definedName name="__WAI1" localSheetId="10">[5]prod03!#REF!</definedName>
    <definedName name="__WAI1">[5]prod03!#REF!</definedName>
    <definedName name="__WIL1" localSheetId="6">[5]prod03!#REF!</definedName>
    <definedName name="__WIL1" localSheetId="9">[5]prod03!#REF!</definedName>
    <definedName name="__WIL1" localSheetId="7">[5]prod03!#REF!</definedName>
    <definedName name="__WIL1">[5]prod03!#REF!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'[15]PUNCAK-89'!$AB$1:$AB$7</definedName>
    <definedName name="_1__123Graph_BCHART_1" localSheetId="0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[17]graf2!$D$12:$L$12</definedName>
    <definedName name="_10__123Graph_LBL_BCHART_2" localSheetId="10" hidden="1">[18]graf2!$D$12:$L$12</definedName>
    <definedName name="_10__123Graph_LBL_BCHART_2" localSheetId="11" hidden="1">[18]graf2!$D$12:$L$12</definedName>
    <definedName name="_10__123Graph_LBL_BCHART_2" hidden="1">[19]graf2!$D$12:$L$12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[17]graf2!$D$10:$L$10</definedName>
    <definedName name="_12__123Graph_LBL_ACHART_2" localSheetId="10" hidden="1">[18]graf2!$D$10:$L$10</definedName>
    <definedName name="_12__123Graph_LBL_ACHART_2" localSheetId="11" hidden="1">[18]graf2!$D$10:$L$10</definedName>
    <definedName name="_12__123Graph_LBL_ACHART_2" hidden="1">[19]graf2!$D$10:$L$10</definedName>
    <definedName name="_12__123Graph_LBL_BCHART_2" hidden="1">[6]graf2!$D$12:$L$12</definedName>
    <definedName name="_12__123Graph_LBL_CCHART_2" localSheetId="9" hidden="1">[17]graf2!$D$14:$L$14</definedName>
    <definedName name="_12__123Graph_LBL_CCHART_2" localSheetId="10" hidden="1">[18]graf2!$D$14:$L$14</definedName>
    <definedName name="_12__123Graph_LBL_CCHART_2" localSheetId="11" hidden="1">[18]graf2!$D$14:$L$14</definedName>
    <definedName name="_12__123Graph_LBL_CCHART_2" hidden="1">[19]graf2!$D$14:$L$14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[17]graf2!$D$8:$L$8</definedName>
    <definedName name="_14__123Graph_XCHART_2" localSheetId="10" hidden="1">[18]graf2!$D$8:$L$8</definedName>
    <definedName name="_14__123Graph_XCHART_2" localSheetId="11" hidden="1">[18]graf2!$D$8:$L$8</definedName>
    <definedName name="_14__123Graph_XCHART_2" hidden="1">[19]graf2!$D$8:$L$8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[17]graf2!$D$12:$L$12</definedName>
    <definedName name="_15__123Graph_LBL_BCHART_2" localSheetId="10" hidden="1">[18]graf2!$D$12:$L$12</definedName>
    <definedName name="_15__123Graph_LBL_BCHART_2" localSheetId="11" hidden="1">[18]graf2!$D$12:$L$12</definedName>
    <definedName name="_15__123Graph_LBL_BCHART_2" hidden="1">[19]graf2!$D$12:$L$12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[6]graf2!$D$10:$L$10</definedName>
    <definedName name="_18__123Graph_LBL_CCHART_2" localSheetId="9" hidden="1">[17]graf2!$D$14:$L$14</definedName>
    <definedName name="_18__123Graph_LBL_CCHART_2" localSheetId="10" hidden="1">[18]graf2!$D$14:$L$14</definedName>
    <definedName name="_18__123Graph_LBL_CCHART_2" localSheetId="11" hidden="1">[18]graf2!$D$14:$L$14</definedName>
    <definedName name="_18__123Graph_LBL_CCHART_2" hidden="1">[19]graf2!$D$14:$L$14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[6]graf2!$D$12:$L$12</definedName>
    <definedName name="_2__123Graph_ACHART_2" localSheetId="9" hidden="1">[17]graf2!$D$10:$L$10</definedName>
    <definedName name="_2__123Graph_ACHART_2" localSheetId="10" hidden="1">[18]graf2!$D$10:$L$10</definedName>
    <definedName name="_2__123Graph_ACHART_2" localSheetId="11" hidden="1">[18]graf2!$D$10:$L$10</definedName>
    <definedName name="_2__123Graph_ACHART_2" hidden="1">[19]graf2!$D$10:$L$10</definedName>
    <definedName name="_2__123Graph_BCHART_1" hidden="1">'[20]PUNCAK-89'!$AB$1:$AB$7</definedName>
    <definedName name="_2__123Graph_BCHART_2" hidden="1">[6]graf2!$D$12:$L$12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[6]graf2!$D$8:$L$8</definedName>
    <definedName name="_21__123Graph_XCHART_2" localSheetId="9" hidden="1">[17]graf2!$D$8:$L$8</definedName>
    <definedName name="_21__123Graph_XCHART_2" localSheetId="10" hidden="1">[18]graf2!$D$8:$L$8</definedName>
    <definedName name="_21__123Graph_XCHART_2" localSheetId="11" hidden="1">[18]graf2!$D$8:$L$8</definedName>
    <definedName name="_21__123Graph_XCHART_2" hidden="1">[19]graf2!$D$8:$L$8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[6]graf2!$D$14:$L$14</definedName>
    <definedName name="_3__123Graph_ACHART_2" localSheetId="9" hidden="1">[17]graf2!$D$10:$L$10</definedName>
    <definedName name="_3__123Graph_ACHART_2" localSheetId="10" hidden="1">[18]graf2!$D$10:$L$10</definedName>
    <definedName name="_3__123Graph_ACHART_2" localSheetId="11" hidden="1">[18]graf2!$D$10:$L$10</definedName>
    <definedName name="_3__123Graph_ACHART_2" hidden="1">[19]graf2!$D$10:$L$10</definedName>
    <definedName name="_3__123Graph_CCHART_2" hidden="1">[6]graf2!$D$14:$L$14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[6]graf2!$D$10:$L$10</definedName>
    <definedName name="_4__123Graph_BCHART_2" localSheetId="9" hidden="1">[17]graf2!$D$12:$L$12</definedName>
    <definedName name="_4__123Graph_BCHART_2" localSheetId="10" hidden="1">[18]graf2!$D$12:$L$12</definedName>
    <definedName name="_4__123Graph_BCHART_2" localSheetId="11" hidden="1">[18]graf2!$D$12:$L$12</definedName>
    <definedName name="_4__123Graph_BCHART_2" hidden="1">[19]graf2!$D$12:$L$12</definedName>
    <definedName name="_4__123Graph_LBL_ACHART_2" hidden="1">[6]graf2!$D$10:$L$10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[17]graf2!$D$12:$L$12</definedName>
    <definedName name="_6__123Graph_BCHART_2" localSheetId="10" hidden="1">[18]graf2!$D$12:$L$12</definedName>
    <definedName name="_6__123Graph_BCHART_2" localSheetId="11" hidden="1">[18]graf2!$D$12:$L$12</definedName>
    <definedName name="_6__123Graph_BCHART_2" hidden="1">[19]graf2!$D$12:$L$12</definedName>
    <definedName name="_6__123Graph_CCHART_2" localSheetId="9" hidden="1">[17]graf2!$D$14:$L$14</definedName>
    <definedName name="_6__123Graph_CCHART_2" localSheetId="10" hidden="1">[18]graf2!$D$14:$L$14</definedName>
    <definedName name="_6__123Graph_CCHART_2" localSheetId="11" hidden="1">[18]graf2!$D$14:$L$14</definedName>
    <definedName name="_6__123Graph_CCHART_2" hidden="1">[19]graf2!$D$14:$L$14</definedName>
    <definedName name="_6__123Graph_LBL_CCHART_2" hidden="1">[6]graf2!$D$14:$L$14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[6]graf2!$D$10:$L$10</definedName>
    <definedName name="_8__123Graph_LBL_ACHART_2" localSheetId="9" hidden="1">[17]graf2!$D$10:$L$10</definedName>
    <definedName name="_8__123Graph_LBL_ACHART_2" localSheetId="10" hidden="1">[18]graf2!$D$10:$L$10</definedName>
    <definedName name="_8__123Graph_LBL_ACHART_2" localSheetId="11" hidden="1">[18]graf2!$D$10:$L$10</definedName>
    <definedName name="_8__123Graph_LBL_ACHART_2" hidden="1">[19]graf2!$D$10:$L$10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[17]graf2!$D$14:$L$14</definedName>
    <definedName name="_9__123Graph_CCHART_2" localSheetId="10" hidden="1">[18]graf2!$D$14:$L$14</definedName>
    <definedName name="_9__123Graph_CCHART_2" localSheetId="11" hidden="1">[18]graf2!$D$14:$L$14</definedName>
    <definedName name="_9__123Graph_CCHART_2" hidden="1">[19]graf2!$D$14:$L$14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'[13]HARGA SATUAN'!$B$13</definedName>
    <definedName name="_BIM1" localSheetId="6">[5]prod03!#REF!</definedName>
    <definedName name="_BIM1" localSheetId="7">[5]prod03!#REF!</definedName>
    <definedName name="_BIM1" localSheetId="10">[5]prod03!#REF!</definedName>
    <definedName name="_BIM1">[5]prod03!#REF!</definedName>
    <definedName name="_c">"$#REF!.$A$199"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[5]prod03!#REF!</definedName>
    <definedName name="_DEN1" localSheetId="7">[5]prod03!#REF!</definedName>
    <definedName name="_DEN1" localSheetId="10">[5]prod03!#REF!</definedName>
    <definedName name="_DEN1">[5]prod03!#REF!</definedName>
    <definedName name="_DIL1" localSheetId="6">[5]prod03!#REF!</definedName>
    <definedName name="_DIL1" localSheetId="7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7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[5]prod03!#REF!</definedName>
    <definedName name="_KUP1" localSheetId="7">[5]prod03!#REF!</definedName>
    <definedName name="_KUP1" localSheetId="10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'[21]Assumptions (2)'!$B$3:$H$39</definedName>
    <definedName name="_LinkPic_DC9E3C4193F340C38D569535AFB3BB77">'[21]Assumptions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hidden="1">{#N/A,#N/A,FALSE,"M.42"}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9">[5]prod03!#REF!</definedName>
    <definedName name="_SIN1" localSheetId="7">[5]prod03!#REF!</definedName>
    <definedName name="_SIN1" localSheetId="10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[5]prod03!#REF!</definedName>
    <definedName name="_SUM1" localSheetId="7">[5]prod03!#REF!</definedName>
    <definedName name="_SUM1" localSheetId="10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[5]prod03!#REF!</definedName>
    <definedName name="_WAI1" localSheetId="9">[5]prod03!#REF!</definedName>
    <definedName name="_WAI1" localSheetId="7">[5]prod03!#REF!</definedName>
    <definedName name="_WAI1" localSheetId="10">[5]prod03!#REF!</definedName>
    <definedName name="_WAI1">[5]prod03!#REF!</definedName>
    <definedName name="_WIL1" localSheetId="6">[5]prod03!#REF!</definedName>
    <definedName name="_WIL1" localSheetId="9">[5]prod03!#REF!</definedName>
    <definedName name="_WIL1" localSheetId="7">[5]prod03!#REF!</definedName>
    <definedName name="_WIL1">[5]prod03!#REF!</definedName>
    <definedName name="_xlcn.WorksheetConnection_20200913RekapRevisi2020RJBTPaguDIVANG.xlsxLRPA1" hidden="1">[22]!LRPA[#Data]</definedName>
    <definedName name="_xlcn.WorksheetConnection_20200913RekapRevisi2020RJBTPaguDIVANG.xlsxRevisiRKAP20201" hidden="1">[23]!RevisiRKAP2020[#Data]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[24]JAN07!#REF!</definedName>
    <definedName name="a" localSheetId="9">#REF!</definedName>
    <definedName name="a" localSheetId="7">[24]JAN07!#REF!</definedName>
    <definedName name="a" localSheetId="10">#REF!</definedName>
    <definedName name="a" localSheetId="11">#REF!</definedName>
    <definedName name="a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[25]x!$H$9:$H$47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[5]prod03!#REF!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[25]x!$B$100:$B$101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[26]MEMO!$A$1:$B$65536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>#REF!</definedName>
    <definedName name="ACUAN2">#REF!</definedName>
    <definedName name="ad" localSheetId="6">[27]JAN09!#REF!</definedName>
    <definedName name="ad" localSheetId="7">[27]JAN09!#REF!</definedName>
    <definedName name="ad" localSheetId="10">[27]JAN09!#REF!</definedName>
    <definedName name="ad">[27]JAN09!#REF!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'[28]AHS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hidden="1">{#N/A,#N/A,FALSE,"M.41"}</definedName>
    <definedName name="AF">#REF!</definedName>
    <definedName name="AFA" hidden="1">#REF!</definedName>
    <definedName name="afag" localSheetId="9">#REF!</definedName>
    <definedName name="afag" localSheetId="10">#REF!</definedName>
    <definedName name="afag">#REF!</definedName>
    <definedName name="afasdf" localSheetId="9" hidden="1">[8]DExp.Lmb!#REF!</definedName>
    <definedName name="afasdf" localSheetId="10" hidden="1">[8]DExp.Lmb!#REF!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hidden="1">{#N/A,#N/A,FALSE,"M.43"}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hidden="1">{#N/A,#N/A,FALSE,"M.31"}</definedName>
    <definedName name="an" localSheetId="6">[27]JAN09!#REF!</definedName>
    <definedName name="an" localSheetId="7">[27]JAN09!#REF!</definedName>
    <definedName name="an" localSheetId="10">[27]JAN09!#REF!</definedName>
    <definedName name="an">[27]JAN09!#REF!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'[28]AHS - Personel'!$G$10</definedName>
    <definedName name="AnalisHari">#N/A</definedName>
    <definedName name="and" localSheetId="6">[29]JAN09!#REF!</definedName>
    <definedName name="and" localSheetId="9">[29]JAN09!#REF!</definedName>
    <definedName name="and" localSheetId="7">[29]JAN09!#REF!</definedName>
    <definedName name="and" localSheetId="10">[29]JAN09!#REF!</definedName>
    <definedName name="and" localSheetId="11">[29]JAN09!#REF!</definedName>
    <definedName name="and">[29]JAN09!#REF!</definedName>
    <definedName name="andrea" localSheetId="6">[27]JAN09!#REF!</definedName>
    <definedName name="andrea" localSheetId="9">[27]JAN09!#REF!</definedName>
    <definedName name="andrea" localSheetId="7">[27]JAN09!#REF!</definedName>
    <definedName name="andrea">[27]JAN09!#REF!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[30]Area_Data!$C$7:$Y$29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OFFSET('[30]Working Page'!$K$8,0,0,COUNTA('[30]Working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F">#REF!</definedName>
    <definedName name="ASSA">#REF!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UD">[31]L20Keu!$O$6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[32]Usulan!#REF!</definedName>
    <definedName name="ba" localSheetId="9">[32]Usulan!#REF!</definedName>
    <definedName name="ba" localSheetId="7">[32]Usulan!#REF!</definedName>
    <definedName name="ba" localSheetId="5">[32]Usulan!#REF!</definedName>
    <definedName name="ba" localSheetId="10">[32]Usulan!#REF!</definedName>
    <definedName name="ba">[32]Usulan!#REF!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hidden="1">{#N/A,#N/A,FALSE,"M.01"}</definedName>
    <definedName name="BAR" localSheetId="6">'[33]FORM-B'!#REF!</definedName>
    <definedName name="BAR" localSheetId="7">'[33]FORM-B'!#REF!</definedName>
    <definedName name="BAR" localSheetId="10">'[33]FORM-B'!#REF!</definedName>
    <definedName name="BAR">'[33]FORM-B'!#REF!</definedName>
    <definedName name="BAR_19" localSheetId="6">'[33]FORM-B'!#REF!</definedName>
    <definedName name="BAR_19" localSheetId="7">'[33]FORM-B'!#REF!</definedName>
    <definedName name="BAR_19">'[33]FORM-B'!#REF!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'[33]FORM-B'!#REF!</definedName>
    <definedName name="Baru_19" localSheetId="9">'[33]FORM-B'!#REF!</definedName>
    <definedName name="Baru_19" localSheetId="7">'[33]FORM-B'!#REF!</definedName>
    <definedName name="Baru_19" localSheetId="5">'[33]FORM-B'!#REF!</definedName>
    <definedName name="Baru_19" localSheetId="10">'[33]FORM-B'!#REF!</definedName>
    <definedName name="Baru_19">'[33]FORM-B'!#REF!</definedName>
    <definedName name="Bases_of_absorption">OFFSET('[30]Working Page'!$J$8,0,0,COUNTA('[30]Working Page'!$J$8:$J$31),1)</definedName>
    <definedName name="Basis_of_absorption_Area_Overheads">'[30]Regional Overhead Allocation_WJ'!$C$381:$U$404</definedName>
    <definedName name="Basket">[34]Kamus!$D$2:$D$8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'[35]BBaku(12C3)'!$B$1:$S$46</definedName>
    <definedName name="BBakuTRWII">'[35]BBaku(12C3)'!$B$47:$S$93</definedName>
    <definedName name="BBakuTRWIII">'[35]BBaku(12C3)'!$B$94:$S$140</definedName>
    <definedName name="BBakuTRWIV">'[35]BBaku(12C3)'!$B$141:$S$187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'[36]BBMJenis(12B1)'!$B$1:$K$38</definedName>
    <definedName name="BBMJenisTRWII">'[36]BBMJenis(12B1)'!$B$40:$K$77</definedName>
    <definedName name="BBMJenisTRWIII">'[36]BBMJenis(12B1)'!$B$79:$K$116</definedName>
    <definedName name="BBMJenisTRWIV">'[36]BBMJenis(12B1)'!$B$118:$K$155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'[35]BiLuOp(14)'!$B$1:$G$49</definedName>
    <definedName name="BIM" localSheetId="6">[5]prod03!#REF!</definedName>
    <definedName name="BIM" localSheetId="9">#REF!</definedName>
    <definedName name="BIM" localSheetId="7">[5]prod03!#REF!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'[35]Bipeg-U(12D2)'!$B$1:$G$53</definedName>
    <definedName name="BiPegUTRWII">'[37]Bipeg-U(12D2)'!#REF!</definedName>
    <definedName name="BiPegUTRWIII">'[37]Bipeg-U(12D2)'!#REF!</definedName>
    <definedName name="BiPegUTRWIV">'[37]Bipeg-U(12D2)'!#REF!</definedName>
    <definedName name="BiPinjamin">'[36]BiPinjamin(15)'!$B$1:$G$49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>[1]Uraian!$AB$121</definedName>
    <definedName name="bkimia4v" localSheetId="6">[38]Uraian!#REF!</definedName>
    <definedName name="bkimia4v" localSheetId="7">[38]Uraian!#REF!</definedName>
    <definedName name="bkimia4v">[38]Uraian!#REF!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'[30]Working Page'!$F$53:$F$85</definedName>
    <definedName name="bln">[39]bantu!$A$1:$A$12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>[14]ca!#REF!</definedName>
    <definedName name="BOLain">'[35]BOLain(12E2)'!$B$1:$G$43</definedName>
    <definedName name="BoLainTRWI">'[35]BOLain(12E2)'!$B$1:$L$44</definedName>
    <definedName name="BoLainTRWII">'[35]BOLain(12E2)'!$B$45:$L$88</definedName>
    <definedName name="BoLainTRWIII">'[35]BOLain(12E2)'!$B$89:$L$132</definedName>
    <definedName name="BoLainTRWIV">'[35]BOLain(12E2)'!$B$133:$L$175</definedName>
    <definedName name="Boq" hidden="1">#REF!</definedName>
    <definedName name="bp">[25]x!$H$9:$H$47</definedName>
    <definedName name="BPegFTRWI">'[35]BPeg-F(12D1)'!$B$1:$H$45</definedName>
    <definedName name="BPegFTRWII">'[35]BPeg-F(12D1)'!$B$47:$H$92</definedName>
    <definedName name="BPegFTRWIII">'[35]BPeg-F(12D1)'!$B$93:$H$138</definedName>
    <definedName name="BPegFTRWIV">'[35]BPeg-F(12D1)'!$B$139:$H$184</definedName>
    <definedName name="BPP">'[40]W-NAD'!#REF!</definedName>
    <definedName name="BSK">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>[41]LK2004!#REF!</definedName>
    <definedName name="BULAN" localSheetId="9">[42]MENU1!$D$4:$T$15</definedName>
    <definedName name="BULAN" localSheetId="5">[42]MENU1!$D$4:$T$15</definedName>
    <definedName name="BULAN" localSheetId="10">[42]MENU1!$D$4:$T$15</definedName>
    <definedName name="BULAN" localSheetId="11">[42]MENU1!$D$4:$T$15</definedName>
    <definedName name="BULAN">[42]MENU1!$D$4:$T$15</definedName>
    <definedName name="Bulan_Ke" localSheetId="9">[43]CashFlow!$H$46</definedName>
    <definedName name="Bulan_Ke">#N/A</definedName>
    <definedName name="Bulan_lengkap">[39]Monitoring_Harian!$A$2:$A$13</definedName>
    <definedName name="Business_Revenue">'[30]Service Mapping'!$C$46:$Y$80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'[30]Central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>#REF!</definedName>
    <definedName name="Charger75">'[13]HARGA SATUAN'!$B$16</definedName>
    <definedName name="Chart1">OFFSET('[30]Working Page'!$C$115,0,0,33-COUNTIF('[30]Working Page'!$C$115:$C$147,"=#N/A"),1)</definedName>
    <definedName name="Chart1_data">OFFSET('[30]Working Page'!$N$115,0,0,33-COUNTIF('[30]Working Page'!$C$115:$C$147,"=#N/A"),1)</definedName>
    <definedName name="Chart2_data">OFFSET('[30]Working Page'!$G$151,0,0,33-COUNTIF('[30]Working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'[30]Service Mapping'!$C$46:$Y$79</definedName>
    <definedName name="COP_UNIT" hidden="1">{#N/A,#N/A,FALSE,"M.42"}</definedName>
    <definedName name="COPY">'[44]REAL-LR'!$G$17:$G$54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[43]CashFlow!$I$56:$J$57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[27]JAN09!#REF!</definedName>
    <definedName name="csa" localSheetId="7">[27]JAN09!#REF!</definedName>
    <definedName name="csa" localSheetId="10">[27]JAN09!#REF!</definedName>
    <definedName name="csa">[27]JAN09!#REF!</definedName>
    <definedName name="csDesignMode">1</definedName>
    <definedName name="ct150kv">'[13]HARGA SATUAN'!$B$27</definedName>
    <definedName name="cus">[45]Resume!$E$54</definedName>
    <definedName name="Customer_data">'[30]Service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[46]item!$C$2:$C$550</definedName>
    <definedName name="data_sebar">#REF!</definedName>
    <definedName name="data_tarif">[47]tarif_baru!$B$8:$J$34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>'[48]Harga BBM Indonesia'!$A$8:$A$60</definedName>
    <definedName name="dave" hidden="1">{#N/A,#N/A,FALSE,"M.41"}</definedName>
    <definedName name="DAWDFAFD" localSheetId="6">[49]Sheet5!#REF!</definedName>
    <definedName name="DAWDFAFD" localSheetId="7">[49]Sheet5!#REF!</definedName>
    <definedName name="DAWDFAFD" localSheetId="10">[49]Sheet5!#REF!</definedName>
    <definedName name="DAWDFAFD">[49]Sheet5!#REF!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[50]Asumsi!$S$10</definedName>
    <definedName name="DBSend" localSheetId="11">[50]Asumsi!$S$10</definedName>
    <definedName name="DBSend">[50]Asumsi!$S$10</definedName>
    <definedName name="DBSend_2">[51]Asumsi!$T$4</definedName>
    <definedName name="DBSend_3">[52]Asumsi!$U$4</definedName>
    <definedName name="dc" localSheetId="6">[53]JAN07!#REF!</definedName>
    <definedName name="dc" localSheetId="9">[54]JAN07!#REF!</definedName>
    <definedName name="dc" localSheetId="7">[53]JAN07!#REF!</definedName>
    <definedName name="dc" localSheetId="5">[54]JAN07!#REF!</definedName>
    <definedName name="dc">[54]JAN07!#REF!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7">[5]prod03!#REF!</definedName>
    <definedName name="DEN">[5]prod03!#REF!</definedName>
    <definedName name="DENPASAR">[55]DENPASAR!$A$5:$AG$436</definedName>
    <definedName name="deposito">#REF!</definedName>
    <definedName name="DER" hidden="1">{#N/A,#N/A,FALSE,"M.01"}</definedName>
    <definedName name="des">#REF!</definedName>
    <definedName name="deviasi">[56]DeVIASI!$A$4:$AC$20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[57]MENU!$H$17:$H$35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'[28]AHS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hs" hidden="1">{#N/A,#N/A,FALSE,"M.41"}</definedName>
    <definedName name="Employee_data">'[30]Service Mapping'!$C$125:$Y$159</definedName>
    <definedName name="END" localSheetId="6">[5]prod03!#REF!</definedName>
    <definedName name="END" localSheetId="9">[5]prod03!#REF!</definedName>
    <definedName name="END" localSheetId="7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[31]L20Keu!$O$7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'[58]O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[24]JAN07!#REF!</definedName>
    <definedName name="FEEDERGGNKDS" localSheetId="7">[24]JAN07!#REF!</definedName>
    <definedName name="FEEDERGGNKDS">[59]JAN07!#REF!</definedName>
    <definedName name="FEEDERGGNSLG" localSheetId="6">[24]JAN07!#REF!</definedName>
    <definedName name="FEEDERGGNSLG" localSheetId="7">[24]JAN07!#REF!</definedName>
    <definedName name="FEEDERGGNSLG">[59]JAN07!#REF!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hidden="1">{#N/A,#N/A,FALSE,"M.43"}</definedName>
    <definedName name="fghfghdh">#REF!</definedName>
    <definedName name="FILL" hidden="1">[60]UshDeb00!#REF!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REX">'[61]Resource Plan (2)'!$H$120</definedName>
    <definedName name="fp">[25]x!$G$9:$G$47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[62]Smg!$I$1:$I$863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[57]MENU!$M$11:$M$124</definedName>
    <definedName name="GANGGUAN">#N/A</definedName>
    <definedName name="GARDU" localSheetId="9">[57]PARAMETER!$A$11:$A$1059</definedName>
    <definedName name="GARDU">#N/A</definedName>
    <definedName name="GARDU1" localSheetId="9">[57]MENU!$A$11:$A$110</definedName>
    <definedName name="GARDU1">#N/A</definedName>
    <definedName name="GBP">[31]L20Keu!$O$8</definedName>
    <definedName name="GBR" localSheetId="9">INDEX([63]KKO!#REF!,MATCH([63]KKO!#REF!:[63]KKO!#REF!,0)*2)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hidden="1">{#N/A,#N/A,FALSE,"M.34"}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[64]RAB!$F$12:$J$175</definedName>
    <definedName name="hari" localSheetId="9">[65]Format!$AA$1:$AG$1</definedName>
    <definedName name="hari">[66]Format!$AA$1:$AG$1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>'[67]MATERIAL juni 05'!$A$1:$AH$65536</definedName>
    <definedName name="HMRIEL">'[67]UPDATE 25 JANUARI 2007'!$A:$IV</definedName>
    <definedName name="HOE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>#REF!</definedName>
    <definedName name="idobaru">[1]Catatan!$C$143</definedName>
    <definedName name="IDS">'[48]Harga BBM Indonesia'!$B$5:$D$5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'[36]IkhtisarBiop(12.0)'!$B$1:$M$49</definedName>
    <definedName name="IkhtBiopTRWII">'[36]IkhtisarBiop(12.0)'!$B$51:$M$99</definedName>
    <definedName name="IkhtBiopTRWIII">'[36]IkhtisarBiop(12.0)'!$B$101:$M$149</definedName>
    <definedName name="IkhtBiopTRWIV">'[36]IkhtisarBiop(12.0)'!$B$151:$M$199</definedName>
    <definedName name="Impor_W1_W2">[68]NerSubsis!$D$41</definedName>
    <definedName name="INDEX_KODE" localSheetId="9">[57]MENU!$O$11:$O$124</definedName>
    <definedName name="INDEX_KODE">#N/A</definedName>
    <definedName name="INDEX1" localSheetId="9">[57]MENU!$C$11:$C$110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ikatorlurruptl" hidden="1">{#N/A,#N/A,FALSE,"M.31"}</definedName>
    <definedName name="INDUK">[69]DTU!$B$2:$D$48</definedName>
    <definedName name="inflasi">#REF!</definedName>
    <definedName name="inflasi1">#REF!</definedName>
    <definedName name="inflasi2">#REF!</definedName>
    <definedName name="input" localSheetId="6">'[70]Neraca seAPJ'!#REF!</definedName>
    <definedName name="input" localSheetId="9">'[70]Neraca seAPJ'!#REF!</definedName>
    <definedName name="input" localSheetId="7">'[70]Neraca seAPJ'!#REF!</definedName>
    <definedName name="input" localSheetId="5">'[70]Neraca seAPJ'!#REF!</definedName>
    <definedName name="input">'[70]Neraca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[27]JAN09!#REF!</definedName>
    <definedName name="ips" localSheetId="9">[27]JAN09!#REF!</definedName>
    <definedName name="ips" localSheetId="5">[27]JAN09!#REF!</definedName>
    <definedName name="ips" localSheetId="10">[27]JAN09!#REF!</definedName>
    <definedName name="ips">[27]JAN09!#REF!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'[71]W-NAD'!#REF!</definedName>
    <definedName name="JAJA" localSheetId="7">'[71]W-NAD'!#REF!</definedName>
    <definedName name="JAJA" localSheetId="10">'[71]W-NAD'!#REF!</definedName>
    <definedName name="JAJA">'[71]W-NAD'!#REF!</definedName>
    <definedName name="jamkerja">'[72]D2. ANALISA HS INSHAR'!$D$2</definedName>
    <definedName name="JamKerja01">'[73]E3. ANALISA HS HAR TEK SUTM'!$D$2</definedName>
    <definedName name="jamkerjaentri" localSheetId="6">'[72]D2. ANALISA HS INSHAR'!#REF!</definedName>
    <definedName name="jamkerjaentri" localSheetId="9">'[72]D2. ANALISA HS INSHAR'!#REF!</definedName>
    <definedName name="jamkerjaentri" localSheetId="7">'[72]D2. ANALISA HS INSHAR'!#REF!</definedName>
    <definedName name="jamkerjaentri" localSheetId="5">'[72]D2. ANALISA HS INSHAR'!#REF!</definedName>
    <definedName name="jamkerjaentri">'[72]D2. ANALISA HS INSHAR'!#REF!</definedName>
    <definedName name="jamkerjahar">'[73]E6.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[74]Jasa!$B$1:$F$65536</definedName>
    <definedName name="jasa.">[74]Jasa!$B$1:$F$65536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[75]data!$F$2:$F$4</definedName>
    <definedName name="jenis_pph">[75]data!$E$2:$E$7</definedName>
    <definedName name="jesi">#REF!</definedName>
    <definedName name="JFYDYFG" hidden="1">[76]PkRp!#REF!</definedName>
    <definedName name="jg" hidden="1">{#N/A,#N/A,FALSE,"M.33"}</definedName>
    <definedName name="jgdgj">#REF!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>[31]L20Keu!$O$9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'[36]JualGTarif(11A)'!$B$1:$I$59</definedName>
    <definedName name="JualGTarifTRWII">'[36]JualGTarif(11A)'!$B$61:$I$119</definedName>
    <definedName name="JualGTarifTRWIII">'[36]JualGTarif(11A)'!$B$121:$I$178</definedName>
    <definedName name="JualGTarifTRWIV">'[36]JualGTarif(11A)'!$B$180:$I$237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[29]JAN09!#REF!</definedName>
    <definedName name="kal" localSheetId="7">[29]JAN09!#REF!</definedName>
    <definedName name="kal" localSheetId="10">[29]JAN09!#REF!</definedName>
    <definedName name="kal">[29]JAN09!#REF!</definedName>
    <definedName name="KALIKDS" localSheetId="6">[24]JAN07!#REF!</definedName>
    <definedName name="KALIKDS" localSheetId="7">[24]JAN07!#REF!</definedName>
    <definedName name="KALIKDS">[59]JAN07!#REF!</definedName>
    <definedName name="KALISLG" localSheetId="6">[24]JAN07!#REF!</definedName>
    <definedName name="KALISLG" localSheetId="7">[24]JAN07!#REF!</definedName>
    <definedName name="KALISLG">[59]JAN07!#REF!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[32]Usulan!#REF!</definedName>
    <definedName name="KK" localSheetId="7">[32]Usulan!#REF!</definedName>
    <definedName name="KK" localSheetId="10">[32]Usulan!#REF!</definedName>
    <definedName name="KK">[32]Usulan!#REF!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'[40]W-NAD'!#REF!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[57]MENU!$N$11:$N$124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[57]PARAMETER!$D$11:$D$1059</definedName>
    <definedName name="KODE_OUTGOING">#N/A</definedName>
    <definedName name="KODE1" localSheetId="9">[57]MENU!$B$11:$B$110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[56]KoMposisi!$A$6:$BV$22</definedName>
    <definedName name="KomunikasiBulan" localSheetId="9">'[28]AHS - Non Personel'!$D$22</definedName>
    <definedName name="KomunikasiBulan">#N/A</definedName>
    <definedName name="KomunikasiHari" localSheetId="9">'[28]AHS - Non Personel'!$D$21</definedName>
    <definedName name="KomunikasiHari">#N/A</definedName>
    <definedName name="konsolidasi1">[77]W1!$A$1:$K$35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'[28]AHS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'[28]AHS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>[5]prod03!#REF!</definedName>
    <definedName name="Kurs">[78]Cover!$C$5</definedName>
    <definedName name="KursUSD">[79]Asumsi!$E$9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INDEX([63]PDL!$B$1:$B$3,IFERROR(MATCH([63]KKO!$D$15,[63]PDL!$A$1:$A$2,),3))</definedName>
    <definedName name="Kutools_PDL0_1">INDEX(PDL!$B$1:$B$3,IFERROR(MATCH(KKO!$D$15,PDL!$A$1:$A$2,),3))</definedName>
    <definedName name="Kutools_PDL1_1" localSheetId="9">INDEX([63]PDL!$D$4:$D$6,IFERROR(MATCH([63]KKO!$D$15,[63]PDL!$C$4:$C$5,),3))</definedName>
    <definedName name="Kutools_PDL1_1">INDEX(PDL!$D$4:$D$6,IFERROR(MATCH(KKO!$D$15,PDL!$C$4:$C$5,),3))</definedName>
    <definedName name="Kutools_PDL10_1" localSheetId="9">INDEX([63]PDL!$V$31:$V$33,IFERROR(MATCH([63]KKO!$K$15,[63]PDL!$U$31:$U$32,),3))</definedName>
    <definedName name="Kutools_PDL10_1">INDEX(PDL!$V$31:$V$33,IFERROR(MATCH(KKO!$K$15,PDL!$U$31:$U$32,),3))</definedName>
    <definedName name="Kutools_PDL2_1" localSheetId="9">INDEX([63]PDL!$F$7:$F$9,IFERROR(MATCH([63]KKO!$K$15,[63]PDL!$E$7:$E$8,),3))</definedName>
    <definedName name="Kutools_PDL2_1">INDEX(PDL!$F$7:$F$9,IFERROR(MATCH(KKO!$K$15,PDL!$E$7:$E$8,),3))</definedName>
    <definedName name="Kutools_PDL3_1" localSheetId="9">INDEX([63]PDL!$H$10:$H$12,IFERROR(MATCH([63]KKO!$D$15,[63]PDL!$G$10:$G$11,),3))</definedName>
    <definedName name="Kutools_PDL3_1">INDEX(PDL!$H$10:$H$12,IFERROR(MATCH(KKO!$D$15,PDL!$G$10:$G$11,),3))</definedName>
    <definedName name="Kutools_PDL4_1" localSheetId="9">INDEX([63]PDL!$J$13:$J$15,IFERROR(MATCH([63]KKO!$D$15,[63]PDL!$I$13:$I$14,),3))</definedName>
    <definedName name="Kutools_PDL4_1">INDEX(PDL!$J$13:$J$15,IFERROR(MATCH(KKO!$D$15,PDL!$I$13:$I$14,),3))</definedName>
    <definedName name="Kutools_PDL5_1" localSheetId="9">INDEX([63]PDL!$L$16:$L$18,IFERROR(MATCH([63]KKO!$K$15,[63]PDL!$K$16:$K$17,),3))</definedName>
    <definedName name="Kutools_PDL5_1">INDEX(PDL!$L$16:$L$18,IFERROR(MATCH(KKO!$K$15,PDL!$K$16:$K$17,),3))</definedName>
    <definedName name="Kutools_PDL6_1" localSheetId="9">INDEX([63]PDL!$N$19:$N$21,IFERROR(MATCH([63]KKO!$D$15,[63]PDL!$M$19:$M$20,),3))</definedName>
    <definedName name="Kutools_PDL6_1">INDEX(PDL!$N$19:$N$21,IFERROR(MATCH(KKO!$D$15,PDL!$M$19:$M$20,),3))</definedName>
    <definedName name="Kutools_PDL7_1" localSheetId="9">INDEX([63]PDL!$P$22:$P$24,IFERROR(MATCH([63]KKO!$D$15,[63]PDL!$O$22:$O$23,),3))</definedName>
    <definedName name="Kutools_PDL7_1">INDEX(PDL!$P$22:$P$24,IFERROR(MATCH(KKO!$D$15,PDL!$O$22:$O$23,),3))</definedName>
    <definedName name="Kutools_PDL8_1" localSheetId="9">INDEX([63]PDL!$R$25:$R$27,IFERROR(MATCH([63]KKO!$D$15,[63]PDL!$Q$25:$Q$26,),3))</definedName>
    <definedName name="Kutools_PDL8_1">INDEX(PDL!$R$25:$R$27,IFERROR(MATCH(KKO!$D$15,PDL!$Q$25:$Q$26,),3))</definedName>
    <definedName name="Kutools_PDL9_1" localSheetId="9">INDEX([63]PDL!$T$28:$T$30,IFERROR(MATCH([63]KKO!$D$15,[63]PDL!$S$28:$S$29,),3))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[80]PMT!#REF!</definedName>
    <definedName name="l" localSheetId="7">[80]PMT!#REF!</definedName>
    <definedName name="l" localSheetId="10">[80]PMT!#REF!</definedName>
    <definedName name="l">[80]PMT!#REF!</definedName>
    <definedName name="L_19" localSheetId="6">'[81]FORM-B'!#REF!</definedName>
    <definedName name="L_19" localSheetId="7">'[81]FORM-B'!#REF!</definedName>
    <definedName name="L_19">'[81]FORM-B'!#REF!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'[36]LabaRugi Fungsi'!$B$1:$J$60</definedName>
    <definedName name="LabaRugiFungsi2004">'[36]LabaRugi Fungsi2004(21B)'!$B$1:$E$46</definedName>
    <definedName name="LabaRugiLainnya">'[36]LabaRugi Lainnya 2005(20)'!$B$1:$G$30</definedName>
    <definedName name="LabaRugiUnsur2004">'[36]LabaRugi Unsur2004(21A)'!$D$1:$G$91</definedName>
    <definedName name="LABARUGIYR">[82]Asumsi!$V$2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[83]INPBA!$F$2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INDIRECT("Areas_"&amp;'[30]Working Page'!$B$47)</definedName>
    <definedName name="lincuran">#REF!</definedName>
    <definedName name="Listrik">'[84]AHS - Non Personel'!$D$33</definedName>
    <definedName name="LJ" hidden="1">{#N/A,#N/A,FALSE,"M.32"}</definedName>
    <definedName name="lk" localSheetId="6">[27]JAN09!#REF!</definedName>
    <definedName name="lk" localSheetId="9">[27]JAN09!#REF!</definedName>
    <definedName name="lk" localSheetId="5">[27]JAN09!#REF!</definedName>
    <definedName name="lk" localSheetId="10">[27]JAN09!#REF!</definedName>
    <definedName name="lk" localSheetId="11">[27]JAN09!#REF!</definedName>
    <definedName name="lk">[27]JAN09!#REF!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>[85]Sheet3!$D$15</definedName>
    <definedName name="luncuran">[85]Sheet3!$D$15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'[81]FORM-B'!#REF!</definedName>
    <definedName name="M_19" localSheetId="7">'[81]FORM-B'!#REF!</definedName>
    <definedName name="M_19" localSheetId="10">'[81]FORM-B'!#REF!</definedName>
    <definedName name="M_19">'[81]FORM-B'!#REF!</definedName>
    <definedName name="ma" hidden="1">{#N/A,#N/A,FALSE,"M.31"}</definedName>
    <definedName name="MANBUNG" localSheetId="6">[49]Sheet5!#REF!</definedName>
    <definedName name="MANBUNG" localSheetId="7">[49]Sheet5!#REF!</definedName>
    <definedName name="MANBUNG">[49]Sheet5!#REF!</definedName>
    <definedName name="ManProBln" localSheetId="9">'[28]AHS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>[74]Mat!$B$1:$L$65536</definedName>
    <definedName name="mat.">[74]Mat!$B$1:$L$65536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[86]aruskas!$A$110:$T$180</definedName>
    <definedName name="MD_19">[87]aruskas!$A$110:$T$180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[57]MENU!$D$11:$D$110</definedName>
    <definedName name="MENU_GARDU">#N/A</definedName>
    <definedName name="MENU_PENYULANG" localSheetId="9">[57]MENU!$F$11:$F$40</definedName>
    <definedName name="MENU_PENYULANG">#N/A</definedName>
    <definedName name="MFKJ" hidden="1">{#N/A,#N/A,FALSE,"M.34"}</definedName>
    <definedName name="mfo">[88]Resume!$E$55</definedName>
    <definedName name="mfobaru">[1]Catatan!$C$144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'[89]Standar Konstruksi'!$G$29:$G$29</definedName>
    <definedName name="MmExcelLinker_56E02BF7_1622_44A2_A1B4_91C09D796B1E" localSheetId="7">KKF!RAB-PER '[89]Standar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>[1]Uraian!$AB$72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hidden="1">{#N/A,#N/A,FALSE,"M.41"}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[90]Cover!$B$7</definedName>
    <definedName name="NDANHA">#REF!</definedName>
    <definedName name="NEGO" localSheetId="6">[32]Usulan!#REF!</definedName>
    <definedName name="NEGO" localSheetId="9">[32]Usulan!#REF!</definedName>
    <definedName name="NEGO" localSheetId="7">[32]Usulan!#REF!</definedName>
    <definedName name="NEGO" localSheetId="5">[32]Usulan!#REF!</definedName>
    <definedName name="NEGO">[32]Usulan!#REF!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[25]x!$A$9:$A$47</definedName>
    <definedName name="NO_KODE" localSheetId="6">#N/A</definedName>
    <definedName name="NO_KODE" localSheetId="9">[57]MENU!#REF!</definedName>
    <definedName name="NO_KODE" localSheetId="7">#N/A</definedName>
    <definedName name="NO_KODE">#N/A</definedName>
    <definedName name="NoBlanksRange">OFFSET('[30]Working Page'!$G$53,0,0,SUMPRODUCT(--(TRIM('[30]Working Page'!$G$53:$G$85)&lt;&gt;"")),1)</definedName>
    <definedName name="nop">[25]x!$A$100:$A$101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[91]ca!#REF!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>'[48]Harga BBM Indonesia'!$B$8:$D$60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ILTEST">'[13]HARGA SATUAN'!$B$19</definedName>
    <definedName name="ok" localSheetId="10">#REF!</definedName>
    <definedName name="ok">#REF!</definedName>
    <definedName name="okl" localSheetId="10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hidden="1">{#N/A,#N/A,FALSE,"M.31"}</definedName>
    <definedName name="opi" localSheetId="10">#REF!</definedName>
    <definedName name="opi">#REF!</definedName>
    <definedName name="Opr_Hari" localSheetId="9">'[28]AHS - Personel'!$G$19</definedName>
    <definedName name="Opr_Hari">#N/A</definedName>
    <definedName name="opv">[92]Valuation!$I$53</definedName>
    <definedName name="ORA" hidden="1">{#N/A,#N/A,FALSE,"M.32"}</definedName>
    <definedName name="OUTGOING" localSheetId="9">[57]PARAMETER!$B$11:$B$1059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'[13]HARGA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hidden="1">[93]UshDeb00!#REF!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hidden="1">{#N/A,#N/A,FALSE,"M.31"}</definedName>
    <definedName name="pe">[25]x!$B$100:$B$101</definedName>
    <definedName name="Pelumas" hidden="1">{#N/A,#N/A,FALSE,"M.31"}</definedName>
    <definedName name="PembelianiTRWI">'[36]PembelianiTL(12A1'!$B$1:$S$55</definedName>
    <definedName name="PembelianiTRWII">'[36]PembelianiTL(12A1'!$B$56:$S$110</definedName>
    <definedName name="PembelianiTRWIII">'[36]PembelianiTL(12A1'!$B$111:$S$165</definedName>
    <definedName name="PembelianiTRWIV">'[36]PembelianiTL(12A1'!$B$166:$S$220</definedName>
    <definedName name="pembiayaan">#REF!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'[35]PendaLuOp(13)'!$B$1:$G$58</definedName>
    <definedName name="PENDAOP" hidden="1">{#N/A,#N/A,FALSE,"M.32"}</definedName>
    <definedName name="PendOpLain">'[36]PendOpLain(11B)'!$B$1:$G$33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'[35]PenjTL(18)'!$B$1:$J$39</definedName>
    <definedName name="PenjTLTRWII">'[35]PenjTL(18)'!$B$41:$J$79</definedName>
    <definedName name="PenjTLTRWIII">'[35]PenjTL(18)'!$B$81:$J$119</definedName>
    <definedName name="PenjTLTRWIV">'[35]PenjTL(18)'!$B$121:$J$159</definedName>
    <definedName name="PENYULANG">[94]TABEL!$A$2:$A$81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[63]KKO!#REF!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[80]PMT!$D$12:$D$55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[27]JAN09!#REF!</definedName>
    <definedName name="poi" localSheetId="9">[27]JAN09!#REF!</definedName>
    <definedName name="poi" localSheetId="5">[27]JAN09!#REF!</definedName>
    <definedName name="poi" localSheetId="10">[27]JAN09!#REF!</definedName>
    <definedName name="poi" localSheetId="11">[27]JAN09!#REF!</definedName>
    <definedName name="poi">[27]JAN09!#REF!</definedName>
    <definedName name="pokok_bunga">#REF!</definedName>
    <definedName name="poldo" hidden="1">{#N/A,#N/A,FALSE,"M.31"}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[75]data!$G$2:$G$54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[49]Sheet5!#REF!</definedName>
    <definedName name="PRINT_AR01" localSheetId="9">[49]Sheet5!#REF!</definedName>
    <definedName name="PRINT_AR01" localSheetId="7">[49]Sheet5!#REF!</definedName>
    <definedName name="PRINT_AR01" localSheetId="10">[49]Sheet5!#REF!</definedName>
    <definedName name="PRINT_AR01">[49]Sheet5!#REF!</definedName>
    <definedName name="_xlnm.Print_Area" localSheetId="9">GAMBAR!$C$2:$AD$56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RAB!$A$1:$L$210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[49]Sheet5!#REF!</definedName>
    <definedName name="PRINT2" localSheetId="7">[49]Sheet5!#REF!</definedName>
    <definedName name="PRINT2" localSheetId="10">[49]Sheet5!#REF!</definedName>
    <definedName name="PRINT2">[49]Sheet5!#REF!</definedName>
    <definedName name="prk">[95]PRK!#REF!</definedName>
    <definedName name="ProduksiTRWI">'[36]ProduksiTL(12B2)'!$B$1:$W$38</definedName>
    <definedName name="ProduksiTRWII">'[36]ProduksiTL(12B2)'!$B$41:$W$78</definedName>
    <definedName name="ProduksiTRWIII">'[36]ProduksiTL(12B2)'!$B$81:$W$118</definedName>
    <definedName name="ProduksiTRWIV">'[36]ProduksiTL(12B2)'!$B$121:$W$158</definedName>
    <definedName name="ProgGISBln" localSheetId="9">'[28]AHS - Personel'!$F$11</definedName>
    <definedName name="ProgGISBln">#N/A</definedName>
    <definedName name="ProgGISHari" localSheetId="9">'[28]AHS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'[13]HARGA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[96]JURNAL!#REF!</definedName>
    <definedName name="PUR" localSheetId="9">[96]JURNAL!#REF!</definedName>
    <definedName name="PUR" localSheetId="7">[96]JURNAL!#REF!</definedName>
    <definedName name="PUR" localSheetId="10">[96]JURNAL!#REF!</definedName>
    <definedName name="PUR">[96]JURNAL!#REF!</definedName>
    <definedName name="PUTUSSIBAU">#N/A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[27]JAN09!#REF!</definedName>
    <definedName name="rafi" localSheetId="9">[27]JAN09!#REF!</definedName>
    <definedName name="rafi" localSheetId="7">[27]JAN09!#REF!</definedName>
    <definedName name="rafi" localSheetId="5">[27]JAN09!#REF!</definedName>
    <definedName name="rafi" localSheetId="10">[27]JAN09!#REF!</definedName>
    <definedName name="rafi">[27]JAN09!#REF!</definedName>
    <definedName name="raja" localSheetId="6">[27]JAN09!#REF!</definedName>
    <definedName name="raja" localSheetId="9">[27]JAN09!#REF!</definedName>
    <definedName name="raja" localSheetId="7">[27]JAN09!#REF!</definedName>
    <definedName name="raja">[27]JAN09!#REF!</definedName>
    <definedName name="Raker">'[97]W-NAD'!#REF!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OFFSET('[30]Central Overhead Allocation'!$C$281,0,0,COUNTA('[30]Central Overhead Allocation'!$C$281:$C$297),3)</definedName>
    <definedName name="Rate_of_absorption_EJ_C2A_options">OFFSET('[30]Central Overhead Allocation'!$C$183,0,0,COUNTA('[30]Central Overhead Allocation'!$C$183:$C$199),7)</definedName>
    <definedName name="Rate_of_absorption_JKT_C2A_options">OFFSET('[30]Central Overhead Allocation'!$C$330,0,0,COUNTA('[30]Central Overhead Allocation'!$C$330:$C$346),4)</definedName>
    <definedName name="Rate_of_absorption_Region_options">OFFSET('[30]Central Overhead Allocation'!$C$53,0,0,COUNTA('[30]Central Overhead Allocation'!$C$53:$C$69),8)</definedName>
    <definedName name="Rate_of_Absorption_WJ_A2IS_Options" localSheetId="6">OFFSET('[30]Regional Overhead Allocation_WJ'!#REF!,0,0,COUNTA('[30]Regional Overhead Allocation_WJ'!#REF!),35)</definedName>
    <definedName name="Rate_of_Absorption_WJ_A2IS_Options" localSheetId="9">OFFSET('[30]Regional Overhead Allocation_WJ'!#REF!,0,0,COUNTA('[30]Regional Overhead Allocation_WJ'!#REF!),35)</definedName>
    <definedName name="Rate_of_Absorption_WJ_A2IS_Options" localSheetId="7">OFFSET('[30]Regional Overhead Allocation_WJ'!#REF!,0,0,COUNTA('[30]Regional Overhead Allocation_WJ'!#REF!),35)</definedName>
    <definedName name="Rate_of_Absorption_WJ_A2IS_Options" localSheetId="5">OFFSET('[30]Regional Overhead Allocation_WJ'!#REF!,0,0,COUNTA('[30]Regional Overhead Allocation_WJ'!#REF!),35)</definedName>
    <definedName name="Rate_of_Absorption_WJ_A2IS_Options" localSheetId="10">OFFSET('[30]Regional Overhead Allocation_WJ'!#REF!,0,0,COUNTA('[30]Regional Overhead Allocation_WJ'!#REF!),35)</definedName>
    <definedName name="Rate_of_Absorption_WJ_A2IS_Options" localSheetId="11">OFFSET('[30]Regional Overhead Allocation_WJ'!#REF!,0,0,COUNTA('[30]Regional Overhead Allocation_WJ'!#REF!),35)</definedName>
    <definedName name="Rate_of_Absorption_WJ_A2IS_Options">OFFSET('[30]Regional Overhead Allocation_WJ'!#REF!,0,0,COUNTA('[30]Regional Overhead Allocation_WJ'!#REF!),35)</definedName>
    <definedName name="Rate_of_absorption_WJ_C2A_options">OFFSET('[30]Central Overhead Allocation'!$C$232,0,0,COUNTA('[30]Central Overhead Allocation'!$C$232:$C$248),14)</definedName>
    <definedName name="Rate_of_absorption_WS_C2A_Options">OFFSET('[30]Central Overhead Allocation'!$C$134,0,0,COUNTA('[30]Central Overhead Allocation'!$C$134:$C$150),3)</definedName>
    <definedName name="rcps" localSheetId="6">[27]JAN09!#REF!</definedName>
    <definedName name="rcps" localSheetId="9">[27]JAN09!#REF!</definedName>
    <definedName name="rcps" localSheetId="5">[27]JAN09!#REF!</definedName>
    <definedName name="rcps" localSheetId="10">[27]JAN09!#REF!</definedName>
    <definedName name="rcps" localSheetId="11">[27]JAN09!#REF!</definedName>
    <definedName name="rcps">[27]JAN09!#REF!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>'[96]BB PUSAT'!$A$1:$C$65536</definedName>
    <definedName name="Recloser">[39]bantu_rec!$A$4:$A$63</definedName>
    <definedName name="Rectifier80">'[13]HARGA SATUAN'!$B$14</definedName>
    <definedName name="Regions">OFFSET('[30]Working Page'!$B$8,0,0,COUNTA('[30]Working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[57]MENU!$J$17:$J$24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hidden="1">'[98]Sudah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[99]JAN07!#REF!</definedName>
    <definedName name="rtyu" localSheetId="9">[100]JAN07!#REF!</definedName>
    <definedName name="rtyu" localSheetId="7">[99]JAN07!#REF!</definedName>
    <definedName name="rtyu" localSheetId="10">[100]JAN07!#REF!</definedName>
    <definedName name="rtyu">[100]JAN07!#REF!</definedName>
    <definedName name="RUMUS">#N/A</definedName>
    <definedName name="rutin" hidden="1">{#N/A,#N/A,FALSE,"M.33"}</definedName>
    <definedName name="RYSER">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[30]Salary!$D$7:$AJ$38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[101]PICKUP!$D$12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[27]JAN09!#REF!</definedName>
    <definedName name="sasa" localSheetId="9">[27]JAN09!#REF!</definedName>
    <definedName name="sasa" localSheetId="7">[27]JAN09!#REF!</definedName>
    <definedName name="sasa" localSheetId="5">[27]JAN09!#REF!</definedName>
    <definedName name="sasa">[27]JAN09!#REF!</definedName>
    <definedName name="sastro">#REF!</definedName>
    <definedName name="SATUAN" localSheetId="9">'[102]Rekap PMG.'!$A$10:$E$51</definedName>
    <definedName name="SATUAN">'[102]Rekap PMG.'!$A$10:$E$51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[103]x!$G$9:$G$47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hidden="1">{#N/A,#N/A,FALSE,"M.01";#N/A,#N/A,FALSE,"M.01"}</definedName>
    <definedName name="sdc">[69]DTU!$B$2:$D$48</definedName>
    <definedName name="sdf" hidden="1">{#N/A,#N/A,FALSE,"M.41"}</definedName>
    <definedName name="sdffA" localSheetId="6">[27]JAN09!#REF!</definedName>
    <definedName name="sdffA" localSheetId="9">[27]JAN09!#REF!</definedName>
    <definedName name="sdffA" localSheetId="7">[27]JAN09!#REF!</definedName>
    <definedName name="sdffA" localSheetId="5">[27]JAN09!#REF!</definedName>
    <definedName name="sdffA">[27]JAN09!#REF!</definedName>
    <definedName name="SDR" hidden="1">{#N/A,#N/A,FALSE,"M.42"}</definedName>
    <definedName name="sds">'[104]master rab'!$B$1:$H$65536</definedName>
    <definedName name="SDSDSA" hidden="1">{#N/A,#N/A,FALSE,"M.42"}</definedName>
    <definedName name="SDSS">#REF!</definedName>
    <definedName name="seapj">'[70]Neraca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[57]MENU!$J$11:$J$13</definedName>
    <definedName name="SEBUTAN">#N/A</definedName>
    <definedName name="SEGER" hidden="1">{#N/A,#N/A,FALSE,"M.34"}</definedName>
    <definedName name="sejut">[105]LAIN2!$Z$7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>#REF!</definedName>
    <definedName name="serat">[105]LAIN2!$Z$5</definedName>
    <definedName name="serib">[105]LAIN2!$Z$6</definedName>
    <definedName name="Service_Mapping">'[30]Service Mapping'!$C$6:$Y$39</definedName>
    <definedName name="sewadetektorkabel_har">'[84]AHS - Non Personel'!$D$31</definedName>
    <definedName name="SewaDisTRWI">'[36]SewaPemb(12A2)'!$B$1:$T$36</definedName>
    <definedName name="SewaDisTRWII">'[36]SewaPemb(12A2)'!$B$39:$T$75</definedName>
    <definedName name="SewaDisTRWIII">'[36]SewaPemb(12A2)'!$B$77:$T$113</definedName>
    <definedName name="SewaDisTRWIV">'[36]SewaPemb(12A2)'!$B$115:$T$151</definedName>
    <definedName name="sewaGPS">'[84]AHS - Non Personel'!$D$27</definedName>
    <definedName name="SewaKantorBulan">'[84]AHS - Non Personel'!$D$23</definedName>
    <definedName name="SewaKomHari" localSheetId="9">'[28]AHS - Non Personel'!$D$15</definedName>
    <definedName name="SewaKomHari">#N/A</definedName>
    <definedName name="SewaLaptopBln" localSheetId="9">'[28]AHS - Non Personel'!$D$12</definedName>
    <definedName name="SewaLaptopBln">#N/A</definedName>
    <definedName name="SewaMejaKursi">'[84]AHS - Non Personel'!$D$32</definedName>
    <definedName name="SewaMobil" localSheetId="9">'[28]AHS - Non Personel'!$D$8</definedName>
    <definedName name="SewaMobil">#N/A</definedName>
    <definedName name="sewamobilbak_hari">'[84]AHS - Non Personel'!$D$29</definedName>
    <definedName name="SewaMotorBln" localSheetId="9">'[28]AHS - Non Personel'!$D$10</definedName>
    <definedName name="SewaMotorBln">#N/A</definedName>
    <definedName name="SewaMotorHari" localSheetId="9">'[28]AHS - Non Personel'!$D$11</definedName>
    <definedName name="SewaMotorHari">#N/A</definedName>
    <definedName name="SewaRumahBulan">'[84]AHS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[106]Sensitivitas!$D$26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 localSheetId="10">[5]prod03!#REF!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VLOOKUP([39]KINERJA_PMT!XEZ1048569,#REF!,2,0)</definedName>
    <definedName name="STATUS_REMOTE" localSheetId="9">[57]PARAMETER!$C$11:$C$1059</definedName>
    <definedName name="STATUS_REMOTE">#N/A</definedName>
    <definedName name="std">[107]HB2!$A$1:$L$65536</definedName>
    <definedName name="stdpln">'[108]HB BARU'!$A$1:$J$780</definedName>
    <definedName name="stok">[96]DTstok!$A$1:$B$65536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'[109]master rab'!$B$1:$H$65536</definedName>
    <definedName name="SUM" localSheetId="6">[5]prod03!#REF!</definedName>
    <definedName name="SUM" localSheetId="9">[5]prod03!#REF!</definedName>
    <definedName name="SUM" localSheetId="7">[5]prod03!#REF!</definedName>
    <definedName name="SUM" localSheetId="5">[5]prod03!#REF!</definedName>
    <definedName name="SUM">[5]prod03!#REF!</definedName>
    <definedName name="sumber">[110]SuMBER!$N$3:$FO$21</definedName>
    <definedName name="summary" hidden="1">{#N/A,#N/A,FALSE,"M.42"}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'[28]AHS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hidden="1">{#N/A,#N/A,FALSE,"M.01"}</definedName>
    <definedName name="swed" localSheetId="6">[99]JAN07!#REF!</definedName>
    <definedName name="swed" localSheetId="7">[99]JAN07!#REF!</definedName>
    <definedName name="swed">[100]JAN07!#REF!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>[85]TRANS!$I$3</definedName>
    <definedName name="Tabel" localSheetId="9">[43]CashFlow!$A$8:$J$37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[111]Sheet1!$E$2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'[30]Working Page'!$C$92:$AK$101</definedName>
    <definedName name="Table2">'[30]Working Page'!$C$114:$N$147</definedName>
    <definedName name="tah">[85]TRANS!$I$3</definedName>
    <definedName name="Tahun" localSheetId="9">[112]bantu!$M$5:$X$5</definedName>
    <definedName name="Tahun">[113]bantu!$M$5:$X$5</definedName>
    <definedName name="tahun_anggaran">[114]rkap2008!$B$83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[83]INPBA!$F$2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'[28]AHS - Personel'!$F$15</definedName>
    <definedName name="TechBulan">#N/A</definedName>
    <definedName name="TechHari" localSheetId="9">'[28]AHS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'[13]HARGA SATUAN'!$B$20</definedName>
    <definedName name="TesterHari" localSheetId="9">'[28]AHS - Personel'!$G$14</definedName>
    <definedName name="TesterHari">#N/A</definedName>
    <definedName name="TESTHKEY">#REF!</definedName>
    <definedName name="TESTKEYS">#REF!</definedName>
    <definedName name="testrelay">'[13]HARGA SATUAN'!$B$41</definedName>
    <definedName name="TESTVKEY">#REF!</definedName>
    <definedName name="TextRefCopy1">'[115]01 A'!$K$19</definedName>
    <definedName name="TextRefCopyRangeCount" hidden="1">1</definedName>
    <definedName name="TH">#REF!</definedName>
    <definedName name="TIARA" localSheetId="6">[27]JAN09!#REF!</definedName>
    <definedName name="TIARA" localSheetId="9">[27]JAN09!#REF!</definedName>
    <definedName name="TIARA" localSheetId="7">[27]JAN09!#REF!</definedName>
    <definedName name="TIARA" localSheetId="10">[27]JAN09!#REF!</definedName>
    <definedName name="TIARA" localSheetId="11">[27]JAN09!#REF!</definedName>
    <definedName name="TIARA">[27]JAN09!#REF!</definedName>
    <definedName name="Tiket" localSheetId="9">'[28]AHS - Non Personel'!$D$7</definedName>
    <definedName name="Tiket">#N/A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'[28]Analisa Struktur Data'!#REF!</definedName>
    <definedName name="ToolsMigrasi" localSheetId="7">#N/A</definedName>
    <definedName name="ToolsMigrasi">#N/A</definedName>
    <definedName name="TOT">#REF!</definedName>
    <definedName name="translate">#REF!</definedName>
    <definedName name="tril">[105]LAIN2!$Z$10</definedName>
    <definedName name="trp">[25]x!$B$9:$B$47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>#REF!</definedName>
    <definedName name="TTD" hidden="1">{#N/A,#N/A,FALSE,"M.43"}</definedName>
    <definedName name="tu">#REF!</definedName>
    <definedName name="TUBIN">#REF!</definedName>
    <definedName name="tumbuh">#REF!</definedName>
    <definedName name="TUNJ">[116]tarif_baru!$B$8:$J$34</definedName>
    <definedName name="TV">[92]Valuation!$I$61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hidden="1">{#N/A,#N/A,FALSE,"M.33"}</definedName>
    <definedName name="unit1" hidden="1">{#N/A,#N/A,FALSE,"M.01"}</definedName>
    <definedName name="UnitAdm">[114]List!$A$2:$A$36</definedName>
    <definedName name="UnitBina">[34]Kamus!$L$1</definedName>
    <definedName name="UNITS">'[48]Harga BBM Indonesia'!$B$6:$D$6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'[117]Rekap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>[31]L20Keu!$O$10</definedName>
    <definedName name="usul" localSheetId="6">[118]Usulan!#REF!</definedName>
    <definedName name="usul" localSheetId="9">[118]Usulan!#REF!</definedName>
    <definedName name="usul" localSheetId="7">[118]Usulan!#REF!</definedName>
    <definedName name="usul" localSheetId="5">[118]Usulan!#REF!</definedName>
    <definedName name="usul" localSheetId="10">[118]Usulan!#REF!</definedName>
    <definedName name="usul">[118]Usulan!#REF!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hidden="1">{#N/A,#N/A,FALSE,"M.33"}</definedName>
    <definedName name="WAI" localSheetId="6">[5]prod03!#REF!</definedName>
    <definedName name="WAI" localSheetId="9">[5]prod03!#REF!</definedName>
    <definedName name="WAI" localSheetId="7">[5]prod03!#REF!</definedName>
    <definedName name="WAI" localSheetId="10">[5]prod03!#REF!</definedName>
    <definedName name="WAI">[5]prod03!#REF!</definedName>
    <definedName name="WATES" localSheetId="6">[29]JAN09!#REF!</definedName>
    <definedName name="WATES" localSheetId="9">[29]JAN09!#REF!</definedName>
    <definedName name="WATES" localSheetId="7">[29]JAN09!#REF!</definedName>
    <definedName name="WATES">[29]JAN09!#REF!</definedName>
    <definedName name="WDW" hidden="1">{#N/A,#N/A,FALSE,"M.01";#N/A,#N/A,FALSE,"M.01"}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[34]Kamus!$A$2:$A$29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[99]JAN07!#REF!</definedName>
    <definedName name="x" localSheetId="7">[99]JAN07!#REF!</definedName>
    <definedName name="x">[100]JAN07!#REF!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[99]JAN07!#REF!</definedName>
    <definedName name="xs" localSheetId="9">[100]JAN07!#REF!</definedName>
    <definedName name="xs" localSheetId="7">[99]JAN07!#REF!</definedName>
    <definedName name="xs" localSheetId="5">[100]JAN07!#REF!</definedName>
    <definedName name="xs" localSheetId="10">[100]JAN07!#REF!</definedName>
    <definedName name="xs">[100]JAN07!#REF!</definedName>
    <definedName name="xxx" hidden="1">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'[119]master rab'!$B$1:$H$65536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('[120]Submission Form'!$A$4:$C$5,'[120]Submission Form'!$D$7,'[120]Submission Form'!$D$10:$D$11,'[120]Submission Form'!$D$17:$D$26,'[120]Submission Form'!$D$33)</definedName>
    <definedName name="zsdgxgdg" hidden="1">{#N/A,#N/A,FALSE,"M.01";#N/A,#N/A,FALSE,"M.01"}</definedName>
    <definedName name="zz">'[86]Hal-1'!$M$33:$M$33</definedName>
    <definedName name="zz_19">'[87]Hal-1'!$M$33:$M$33</definedName>
    <definedName name="zzz">[86]aruskas!$A$110:$T$180</definedName>
    <definedName name="zzz_19">[87]aruskas!$A$110:$T$180</definedName>
  </definedNames>
  <calcPr calcId="191029"/>
</workbook>
</file>

<file path=xl/calcChain.xml><?xml version="1.0" encoding="utf-8"?>
<calcChain xmlns="http://schemas.openxmlformats.org/spreadsheetml/2006/main">
  <c r="I20" i="59" l="1"/>
  <c r="D20" i="59"/>
  <c r="F177" i="11"/>
  <c r="F175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D58" i="11"/>
  <c r="H58" i="11" s="1"/>
  <c r="E58" i="11"/>
  <c r="D59" i="11"/>
  <c r="J59" i="11" s="1"/>
  <c r="E59" i="11"/>
  <c r="D60" i="11"/>
  <c r="H60" i="11" s="1"/>
  <c r="E60" i="11"/>
  <c r="D61" i="11"/>
  <c r="E61" i="11"/>
  <c r="D62" i="11"/>
  <c r="E62" i="11"/>
  <c r="D63" i="11"/>
  <c r="H63" i="11" s="1"/>
  <c r="E63" i="11"/>
  <c r="D64" i="11"/>
  <c r="E64" i="11"/>
  <c r="D65" i="11"/>
  <c r="H65" i="11" s="1"/>
  <c r="E65" i="11"/>
  <c r="D66" i="11"/>
  <c r="H66" i="11" s="1"/>
  <c r="E66" i="11"/>
  <c r="D67" i="11"/>
  <c r="J67" i="11" s="1"/>
  <c r="E67" i="11"/>
  <c r="D68" i="11"/>
  <c r="H68" i="11" s="1"/>
  <c r="E68" i="11"/>
  <c r="D69" i="11"/>
  <c r="H69" i="11" s="1"/>
  <c r="E69" i="11"/>
  <c r="D70" i="11"/>
  <c r="H70" i="11" s="1"/>
  <c r="E70" i="11"/>
  <c r="D71" i="11"/>
  <c r="H71" i="11" s="1"/>
  <c r="E71" i="11"/>
  <c r="D72" i="11"/>
  <c r="E72" i="11"/>
  <c r="D73" i="11"/>
  <c r="H73" i="11" s="1"/>
  <c r="E73" i="11"/>
  <c r="D74" i="11"/>
  <c r="H74" i="11" s="1"/>
  <c r="E74" i="11"/>
  <c r="D75" i="11"/>
  <c r="J75" i="11" s="1"/>
  <c r="E75" i="11"/>
  <c r="D76" i="11"/>
  <c r="H76" i="11" s="1"/>
  <c r="E76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D33" i="11"/>
  <c r="H33" i="11" s="1"/>
  <c r="E33" i="11"/>
  <c r="G33" i="11"/>
  <c r="D34" i="11"/>
  <c r="E34" i="11"/>
  <c r="F34" i="11"/>
  <c r="G34" i="11"/>
  <c r="D35" i="11"/>
  <c r="H35" i="11" s="1"/>
  <c r="E35" i="11"/>
  <c r="F35" i="11"/>
  <c r="G35" i="11"/>
  <c r="D36" i="11"/>
  <c r="H36" i="11" s="1"/>
  <c r="E36" i="11"/>
  <c r="F36" i="11"/>
  <c r="G36" i="11"/>
  <c r="D37" i="11"/>
  <c r="H37" i="11" s="1"/>
  <c r="E37" i="11"/>
  <c r="F37" i="11"/>
  <c r="G37" i="11"/>
  <c r="D38" i="11"/>
  <c r="H38" i="11" s="1"/>
  <c r="E38" i="11"/>
  <c r="F38" i="11"/>
  <c r="G38" i="11"/>
  <c r="D39" i="11"/>
  <c r="H39" i="11" s="1"/>
  <c r="E39" i="11"/>
  <c r="F39" i="11"/>
  <c r="G39" i="11"/>
  <c r="D40" i="11"/>
  <c r="H40" i="11" s="1"/>
  <c r="E40" i="11"/>
  <c r="F40" i="11"/>
  <c r="G40" i="11"/>
  <c r="D41" i="11"/>
  <c r="H41" i="11" s="1"/>
  <c r="E41" i="11"/>
  <c r="F41" i="11"/>
  <c r="G41" i="11"/>
  <c r="D42" i="11"/>
  <c r="H42" i="11" s="1"/>
  <c r="E42" i="11"/>
  <c r="F42" i="11"/>
  <c r="G42" i="11"/>
  <c r="D43" i="11"/>
  <c r="H43" i="11" s="1"/>
  <c r="E43" i="11"/>
  <c r="F43" i="11"/>
  <c r="G43" i="11"/>
  <c r="D44" i="11"/>
  <c r="H44" i="11" s="1"/>
  <c r="E44" i="11"/>
  <c r="F44" i="11"/>
  <c r="G44" i="11"/>
  <c r="D45" i="11"/>
  <c r="H45" i="11" s="1"/>
  <c r="E45" i="11"/>
  <c r="F45" i="11"/>
  <c r="G45" i="11"/>
  <c r="D46" i="11"/>
  <c r="H46" i="11" s="1"/>
  <c r="E46" i="11"/>
  <c r="F46" i="11"/>
  <c r="G46" i="11"/>
  <c r="C3" i="84"/>
  <c r="W50" i="83"/>
  <c r="Y41" i="83"/>
  <c r="Y40" i="83"/>
  <c r="F186" i="11"/>
  <c r="F187" i="11"/>
  <c r="F188" i="11"/>
  <c r="F189" i="11"/>
  <c r="F185" i="11"/>
  <c r="F184" i="11"/>
  <c r="F183" i="11"/>
  <c r="F182" i="11"/>
  <c r="D25" i="59"/>
  <c r="I72" i="11" l="1"/>
  <c r="H62" i="11"/>
  <c r="H61" i="11"/>
  <c r="I75" i="11"/>
  <c r="I64" i="11"/>
  <c r="I59" i="11"/>
  <c r="H72" i="11"/>
  <c r="H64" i="11"/>
  <c r="J70" i="11"/>
  <c r="I67" i="11"/>
  <c r="J62" i="11"/>
  <c r="H75" i="11"/>
  <c r="J73" i="11"/>
  <c r="I70" i="11"/>
  <c r="H67" i="11"/>
  <c r="J65" i="11"/>
  <c r="I62" i="11"/>
  <c r="H59" i="11"/>
  <c r="J76" i="11"/>
  <c r="I73" i="11"/>
  <c r="J68" i="11"/>
  <c r="I65" i="11"/>
  <c r="J60" i="11"/>
  <c r="I76" i="11"/>
  <c r="J71" i="11"/>
  <c r="I68" i="11"/>
  <c r="J63" i="11"/>
  <c r="I60" i="11"/>
  <c r="J74" i="11"/>
  <c r="I71" i="11"/>
  <c r="J66" i="11"/>
  <c r="I63" i="11"/>
  <c r="I74" i="11"/>
  <c r="J69" i="11"/>
  <c r="I66" i="11"/>
  <c r="J61" i="11"/>
  <c r="I58" i="11"/>
  <c r="J72" i="11"/>
  <c r="I69" i="11"/>
  <c r="J64" i="11"/>
  <c r="I61" i="11"/>
  <c r="H34" i="11"/>
  <c r="J33" i="11"/>
  <c r="I33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G189" i="11"/>
  <c r="G188" i="11"/>
  <c r="G187" i="11"/>
  <c r="G186" i="11"/>
  <c r="G185" i="11"/>
  <c r="G184" i="11"/>
  <c r="G183" i="11"/>
  <c r="G182" i="11"/>
  <c r="G181" i="11"/>
  <c r="E189" i="11"/>
  <c r="D189" i="11"/>
  <c r="E188" i="11"/>
  <c r="D188" i="11"/>
  <c r="E187" i="11"/>
  <c r="D187" i="11"/>
  <c r="J187" i="11" s="1"/>
  <c r="E186" i="11"/>
  <c r="D186" i="11"/>
  <c r="J186" i="11" s="1"/>
  <c r="E185" i="11"/>
  <c r="D185" i="11"/>
  <c r="E184" i="11"/>
  <c r="D184" i="11"/>
  <c r="J184" i="11" s="1"/>
  <c r="E183" i="11"/>
  <c r="D183" i="11"/>
  <c r="E182" i="11"/>
  <c r="D182" i="11"/>
  <c r="J182" i="11" s="1"/>
  <c r="E181" i="11"/>
  <c r="D181" i="11"/>
  <c r="J181" i="11" s="1"/>
  <c r="F178" i="11"/>
  <c r="F176" i="11"/>
  <c r="G180" i="11"/>
  <c r="G179" i="11"/>
  <c r="G178" i="11"/>
  <c r="G177" i="11"/>
  <c r="G176" i="11"/>
  <c r="G175" i="11"/>
  <c r="G174" i="11"/>
  <c r="G173" i="11"/>
  <c r="E180" i="11"/>
  <c r="D180" i="11"/>
  <c r="J180" i="11" s="1"/>
  <c r="E179" i="11"/>
  <c r="D179" i="11"/>
  <c r="J179" i="11" s="1"/>
  <c r="E178" i="11"/>
  <c r="D178" i="11"/>
  <c r="I178" i="11" s="1"/>
  <c r="E177" i="11"/>
  <c r="D177" i="11"/>
  <c r="J177" i="11" s="1"/>
  <c r="E176" i="11"/>
  <c r="D176" i="11"/>
  <c r="E175" i="11"/>
  <c r="D175" i="11"/>
  <c r="J175" i="11" s="1"/>
  <c r="E174" i="11"/>
  <c r="D174" i="11"/>
  <c r="J174" i="11" s="1"/>
  <c r="E173" i="11"/>
  <c r="D173" i="11"/>
  <c r="J173" i="11" s="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E172" i="11"/>
  <c r="D172" i="11"/>
  <c r="E171" i="11"/>
  <c r="D171" i="11"/>
  <c r="J171" i="11" s="1"/>
  <c r="E170" i="11"/>
  <c r="D170" i="11"/>
  <c r="H170" i="11" s="1"/>
  <c r="E169" i="11"/>
  <c r="D169" i="11"/>
  <c r="J169" i="11" s="1"/>
  <c r="E168" i="11"/>
  <c r="D168" i="11"/>
  <c r="E167" i="11"/>
  <c r="D167" i="11"/>
  <c r="J167" i="11" s="1"/>
  <c r="E166" i="11"/>
  <c r="D166" i="11"/>
  <c r="J166" i="11" s="1"/>
  <c r="E165" i="11"/>
  <c r="D165" i="11"/>
  <c r="H165" i="11" s="1"/>
  <c r="E164" i="11"/>
  <c r="D164" i="11"/>
  <c r="J164" i="11" s="1"/>
  <c r="E163" i="11"/>
  <c r="D163" i="11"/>
  <c r="J163" i="11" s="1"/>
  <c r="E162" i="11"/>
  <c r="D162" i="11"/>
  <c r="H162" i="11" s="1"/>
  <c r="E161" i="11"/>
  <c r="D161" i="11"/>
  <c r="E160" i="11"/>
  <c r="D160" i="11"/>
  <c r="E159" i="11"/>
  <c r="D159" i="11"/>
  <c r="J159" i="11" s="1"/>
  <c r="E158" i="11"/>
  <c r="D158" i="11"/>
  <c r="J158" i="11" s="1"/>
  <c r="E157" i="11"/>
  <c r="D157" i="11"/>
  <c r="H157" i="11" s="1"/>
  <c r="E156" i="11"/>
  <c r="D156" i="11"/>
  <c r="J156" i="11" s="1"/>
  <c r="E155" i="11"/>
  <c r="D155" i="11"/>
  <c r="J155" i="11" s="1"/>
  <c r="E154" i="11"/>
  <c r="D154" i="11"/>
  <c r="E153" i="11"/>
  <c r="D153" i="11"/>
  <c r="J153" i="11" s="1"/>
  <c r="E152" i="11"/>
  <c r="D152" i="11"/>
  <c r="I152" i="11" s="1"/>
  <c r="E151" i="11"/>
  <c r="D151" i="11"/>
  <c r="J151" i="11" s="1"/>
  <c r="E150" i="11"/>
  <c r="D150" i="11"/>
  <c r="J150" i="11" s="1"/>
  <c r="E149" i="11"/>
  <c r="D149" i="11"/>
  <c r="H149" i="11" s="1"/>
  <c r="E148" i="11"/>
  <c r="D148" i="11"/>
  <c r="J148" i="11" s="1"/>
  <c r="E147" i="11"/>
  <c r="D147" i="11"/>
  <c r="J147" i="11" s="1"/>
  <c r="F172" i="11"/>
  <c r="F171" i="11"/>
  <c r="F170" i="11"/>
  <c r="F169" i="11"/>
  <c r="F168" i="11"/>
  <c r="F167" i="11"/>
  <c r="F166" i="11"/>
  <c r="F165" i="11"/>
  <c r="F164" i="11"/>
  <c r="F161" i="11"/>
  <c r="F160" i="11"/>
  <c r="F159" i="11"/>
  <c r="F158" i="11"/>
  <c r="F157" i="11"/>
  <c r="F156" i="11"/>
  <c r="F155" i="11"/>
  <c r="F154" i="11"/>
  <c r="F153" i="11"/>
  <c r="F152" i="11"/>
  <c r="F150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57" i="11"/>
  <c r="G56" i="11"/>
  <c r="G55" i="11"/>
  <c r="G54" i="11"/>
  <c r="G53" i="11"/>
  <c r="G52" i="11"/>
  <c r="G51" i="11"/>
  <c r="G50" i="11"/>
  <c r="G49" i="11"/>
  <c r="G48" i="11"/>
  <c r="G47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E146" i="11"/>
  <c r="D146" i="11"/>
  <c r="E145" i="11"/>
  <c r="D145" i="11"/>
  <c r="E144" i="11"/>
  <c r="D144" i="11"/>
  <c r="E143" i="11"/>
  <c r="D143" i="11"/>
  <c r="E142" i="11"/>
  <c r="D142" i="11"/>
  <c r="J142" i="11" s="1"/>
  <c r="E141" i="11"/>
  <c r="D141" i="11"/>
  <c r="E140" i="11"/>
  <c r="D140" i="11"/>
  <c r="E139" i="11"/>
  <c r="D139" i="11"/>
  <c r="E138" i="11"/>
  <c r="D138" i="11"/>
  <c r="J138" i="11" s="1"/>
  <c r="E137" i="11"/>
  <c r="D137" i="11"/>
  <c r="E136" i="11"/>
  <c r="D136" i="11"/>
  <c r="E135" i="11"/>
  <c r="D135" i="11"/>
  <c r="E134" i="11"/>
  <c r="D134" i="11"/>
  <c r="E133" i="11"/>
  <c r="D133" i="11"/>
  <c r="E132" i="11"/>
  <c r="D132" i="11"/>
  <c r="J132" i="11" s="1"/>
  <c r="E131" i="11"/>
  <c r="D131" i="11"/>
  <c r="E130" i="11"/>
  <c r="D130" i="11"/>
  <c r="J130" i="11" s="1"/>
  <c r="E129" i="11"/>
  <c r="D129" i="11"/>
  <c r="E128" i="11"/>
  <c r="D128" i="11"/>
  <c r="E127" i="11"/>
  <c r="D127" i="11"/>
  <c r="E126" i="11"/>
  <c r="D126" i="11"/>
  <c r="E125" i="11"/>
  <c r="D125" i="11"/>
  <c r="E124" i="11"/>
  <c r="D124" i="11"/>
  <c r="E123" i="11"/>
  <c r="D123" i="11"/>
  <c r="E122" i="11"/>
  <c r="D122" i="11"/>
  <c r="J122" i="11" s="1"/>
  <c r="E121" i="11"/>
  <c r="D121" i="11"/>
  <c r="E120" i="11"/>
  <c r="D120" i="11"/>
  <c r="E119" i="11"/>
  <c r="D119" i="11"/>
  <c r="E118" i="11"/>
  <c r="D118" i="11"/>
  <c r="E117" i="11"/>
  <c r="D117" i="11"/>
  <c r="E116" i="11"/>
  <c r="D116" i="11"/>
  <c r="J116" i="11" s="1"/>
  <c r="E115" i="11"/>
  <c r="D115" i="11"/>
  <c r="E114" i="11"/>
  <c r="D114" i="11"/>
  <c r="J114" i="11" s="1"/>
  <c r="E113" i="11"/>
  <c r="D113" i="11"/>
  <c r="E112" i="11"/>
  <c r="D112" i="11"/>
  <c r="E111" i="11"/>
  <c r="D111" i="11"/>
  <c r="E110" i="11"/>
  <c r="D110" i="11"/>
  <c r="J110" i="11" s="1"/>
  <c r="E109" i="11"/>
  <c r="D109" i="11"/>
  <c r="E108" i="11"/>
  <c r="D108" i="11"/>
  <c r="E107" i="11"/>
  <c r="D107" i="11"/>
  <c r="E106" i="11"/>
  <c r="D106" i="11"/>
  <c r="E105" i="11"/>
  <c r="D105" i="11"/>
  <c r="J105" i="11" s="1"/>
  <c r="E104" i="11"/>
  <c r="D104" i="11"/>
  <c r="E103" i="11"/>
  <c r="D103" i="11"/>
  <c r="E102" i="11"/>
  <c r="D102" i="11"/>
  <c r="E101" i="11"/>
  <c r="D101" i="11"/>
  <c r="J101" i="11" s="1"/>
  <c r="E100" i="11"/>
  <c r="D100" i="11"/>
  <c r="E99" i="11"/>
  <c r="D99" i="11"/>
  <c r="E98" i="11"/>
  <c r="D98" i="11"/>
  <c r="E97" i="11"/>
  <c r="D97" i="11"/>
  <c r="J97" i="11" s="1"/>
  <c r="E96" i="11"/>
  <c r="D96" i="11"/>
  <c r="E95" i="11"/>
  <c r="D95" i="11"/>
  <c r="E94" i="11"/>
  <c r="D94" i="11"/>
  <c r="E93" i="11"/>
  <c r="D93" i="11"/>
  <c r="J93" i="11" s="1"/>
  <c r="E92" i="11"/>
  <c r="D92" i="11"/>
  <c r="E91" i="11"/>
  <c r="D91" i="11"/>
  <c r="H91" i="11" s="1"/>
  <c r="E90" i="11"/>
  <c r="D90" i="11"/>
  <c r="H90" i="11" s="1"/>
  <c r="E89" i="11"/>
  <c r="D89" i="11"/>
  <c r="E88" i="11"/>
  <c r="D88" i="11"/>
  <c r="E87" i="11"/>
  <c r="D87" i="11"/>
  <c r="E86" i="11"/>
  <c r="D86" i="11"/>
  <c r="I86" i="11" s="1"/>
  <c r="E85" i="11"/>
  <c r="D85" i="11"/>
  <c r="E84" i="11"/>
  <c r="D84" i="11"/>
  <c r="E83" i="11"/>
  <c r="D83" i="11"/>
  <c r="E82" i="11"/>
  <c r="D82" i="11"/>
  <c r="J82" i="11" s="1"/>
  <c r="E81" i="11"/>
  <c r="D81" i="11"/>
  <c r="J81" i="11" s="1"/>
  <c r="E80" i="11"/>
  <c r="D80" i="11"/>
  <c r="E79" i="11"/>
  <c r="D79" i="11"/>
  <c r="J79" i="11" s="1"/>
  <c r="E78" i="11"/>
  <c r="D78" i="11"/>
  <c r="J78" i="11" s="1"/>
  <c r="E77" i="11"/>
  <c r="D77" i="11"/>
  <c r="H77" i="11" s="1"/>
  <c r="E57" i="11"/>
  <c r="D57" i="11"/>
  <c r="H57" i="11" s="1"/>
  <c r="E56" i="11"/>
  <c r="D56" i="11"/>
  <c r="J56" i="11" s="1"/>
  <c r="E55" i="11"/>
  <c r="D55" i="11"/>
  <c r="H55" i="11" s="1"/>
  <c r="E54" i="11"/>
  <c r="D54" i="11"/>
  <c r="H54" i="11" s="1"/>
  <c r="E53" i="11"/>
  <c r="D53" i="11"/>
  <c r="J53" i="11" s="1"/>
  <c r="E52" i="11"/>
  <c r="D52" i="11"/>
  <c r="H52" i="11" s="1"/>
  <c r="E51" i="11"/>
  <c r="D51" i="11"/>
  <c r="J51" i="11" s="1"/>
  <c r="E50" i="11"/>
  <c r="D50" i="11"/>
  <c r="J50" i="11" s="1"/>
  <c r="E49" i="11"/>
  <c r="D49" i="11"/>
  <c r="E48" i="11"/>
  <c r="D48" i="11"/>
  <c r="J48" i="11" s="1"/>
  <c r="E47" i="11"/>
  <c r="D47" i="11"/>
  <c r="H47" i="11" s="1"/>
  <c r="E32" i="11"/>
  <c r="D32" i="11"/>
  <c r="H32" i="11" s="1"/>
  <c r="E31" i="11"/>
  <c r="D31" i="11"/>
  <c r="H31" i="11" s="1"/>
  <c r="E30" i="11"/>
  <c r="D30" i="11"/>
  <c r="J30" i="11" s="1"/>
  <c r="E29" i="11"/>
  <c r="D29" i="11"/>
  <c r="H29" i="11" s="1"/>
  <c r="E28" i="11"/>
  <c r="D28" i="11"/>
  <c r="E27" i="11"/>
  <c r="D27" i="11"/>
  <c r="E26" i="11"/>
  <c r="D26" i="11"/>
  <c r="J26" i="11" s="1"/>
  <c r="E25" i="11"/>
  <c r="D25" i="11"/>
  <c r="H25" i="11" s="1"/>
  <c r="E24" i="11"/>
  <c r="D24" i="11"/>
  <c r="J24" i="11" s="1"/>
  <c r="E23" i="11"/>
  <c r="D23" i="11"/>
  <c r="J23" i="11" s="1"/>
  <c r="E22" i="11"/>
  <c r="D22" i="11"/>
  <c r="J22" i="11" s="1"/>
  <c r="E21" i="11"/>
  <c r="D21" i="11"/>
  <c r="J21" i="11" s="1"/>
  <c r="E20" i="11"/>
  <c r="D20" i="11"/>
  <c r="I20" i="11" s="1"/>
  <c r="F146" i="11"/>
  <c r="F145" i="11"/>
  <c r="F144" i="11"/>
  <c r="F143" i="11"/>
  <c r="F140" i="11"/>
  <c r="F139" i="11"/>
  <c r="F138" i="11"/>
  <c r="F137" i="11"/>
  <c r="F134" i="11"/>
  <c r="F133" i="11"/>
  <c r="F132" i="11"/>
  <c r="F131" i="11"/>
  <c r="F130" i="11"/>
  <c r="F129" i="11"/>
  <c r="F126" i="11"/>
  <c r="F125" i="11"/>
  <c r="F124" i="11"/>
  <c r="F123" i="11"/>
  <c r="F122" i="11"/>
  <c r="F121" i="11"/>
  <c r="F118" i="11"/>
  <c r="F117" i="11"/>
  <c r="F116" i="11"/>
  <c r="F115" i="11"/>
  <c r="F112" i="11"/>
  <c r="F111" i="11"/>
  <c r="F110" i="11"/>
  <c r="F109" i="11"/>
  <c r="F106" i="11"/>
  <c r="F105" i="11"/>
  <c r="F104" i="11"/>
  <c r="F103" i="11"/>
  <c r="F102" i="11"/>
  <c r="F98" i="11"/>
  <c r="F97" i="11"/>
  <c r="F96" i="11"/>
  <c r="F95" i="11"/>
  <c r="F94" i="11"/>
  <c r="F91" i="11"/>
  <c r="F90" i="11"/>
  <c r="F89" i="11"/>
  <c r="F88" i="11"/>
  <c r="F87" i="11"/>
  <c r="F84" i="11"/>
  <c r="F83" i="11"/>
  <c r="F82" i="11"/>
  <c r="F81" i="11"/>
  <c r="F80" i="11"/>
  <c r="F58" i="11"/>
  <c r="J58" i="11" s="1"/>
  <c r="F57" i="11"/>
  <c r="F56" i="11"/>
  <c r="F55" i="11"/>
  <c r="F54" i="11"/>
  <c r="F53" i="11"/>
  <c r="F52" i="11"/>
  <c r="F51" i="11"/>
  <c r="F50" i="11"/>
  <c r="F49" i="11"/>
  <c r="F31" i="11"/>
  <c r="F30" i="11"/>
  <c r="F29" i="11"/>
  <c r="F28" i="11"/>
  <c r="F27" i="11"/>
  <c r="F26" i="11"/>
  <c r="F25" i="11"/>
  <c r="F24" i="11"/>
  <c r="F23" i="11"/>
  <c r="F18" i="11"/>
  <c r="F19" i="11" s="1"/>
  <c r="G17" i="11"/>
  <c r="E17" i="11"/>
  <c r="D17" i="11"/>
  <c r="G16" i="11"/>
  <c r="E16" i="11"/>
  <c r="D16" i="11"/>
  <c r="J16" i="11" s="1"/>
  <c r="K75" i="11" l="1"/>
  <c r="H183" i="11"/>
  <c r="K70" i="11"/>
  <c r="K71" i="11"/>
  <c r="K65" i="11"/>
  <c r="K67" i="11"/>
  <c r="K72" i="11"/>
  <c r="K74" i="11"/>
  <c r="K61" i="11"/>
  <c r="K60" i="11"/>
  <c r="K58" i="11"/>
  <c r="K64" i="11"/>
  <c r="K59" i="11"/>
  <c r="K69" i="11"/>
  <c r="K63" i="11"/>
  <c r="K76" i="11"/>
  <c r="K66" i="11"/>
  <c r="K73" i="11"/>
  <c r="K68" i="11"/>
  <c r="K62" i="11"/>
  <c r="K41" i="11"/>
  <c r="K35" i="11"/>
  <c r="K42" i="11"/>
  <c r="K43" i="11"/>
  <c r="K44" i="11"/>
  <c r="K40" i="11"/>
  <c r="K34" i="11"/>
  <c r="K37" i="11"/>
  <c r="K45" i="11"/>
  <c r="K33" i="11"/>
  <c r="K38" i="11"/>
  <c r="K46" i="11"/>
  <c r="K39" i="11"/>
  <c r="K36" i="11"/>
  <c r="H188" i="11"/>
  <c r="I183" i="11"/>
  <c r="I185" i="11"/>
  <c r="J189" i="11"/>
  <c r="H184" i="11"/>
  <c r="I187" i="11"/>
  <c r="H182" i="11"/>
  <c r="J188" i="11"/>
  <c r="J183" i="11"/>
  <c r="H185" i="11"/>
  <c r="I188" i="11"/>
  <c r="I182" i="11"/>
  <c r="J185" i="11"/>
  <c r="H187" i="11"/>
  <c r="H181" i="11"/>
  <c r="I184" i="11"/>
  <c r="H189" i="11"/>
  <c r="I181" i="11"/>
  <c r="H186" i="11"/>
  <c r="I189" i="11"/>
  <c r="I186" i="11"/>
  <c r="J161" i="11"/>
  <c r="J176" i="11"/>
  <c r="J172" i="11"/>
  <c r="J178" i="11"/>
  <c r="H174" i="11"/>
  <c r="H180" i="11"/>
  <c r="I174" i="11"/>
  <c r="H177" i="11"/>
  <c r="I180" i="11"/>
  <c r="H176" i="11"/>
  <c r="I177" i="11"/>
  <c r="H173" i="11"/>
  <c r="I176" i="11"/>
  <c r="H179" i="11"/>
  <c r="I173" i="11"/>
  <c r="I179" i="11"/>
  <c r="H175" i="11"/>
  <c r="I175" i="11"/>
  <c r="H178" i="11"/>
  <c r="I154" i="11"/>
  <c r="I160" i="11"/>
  <c r="I168" i="11"/>
  <c r="I149" i="11"/>
  <c r="H159" i="11"/>
  <c r="I165" i="11"/>
  <c r="J149" i="11"/>
  <c r="J165" i="11"/>
  <c r="J160" i="11"/>
  <c r="H151" i="11"/>
  <c r="I157" i="11"/>
  <c r="H167" i="11"/>
  <c r="J157" i="11"/>
  <c r="J152" i="11"/>
  <c r="J168" i="11"/>
  <c r="I170" i="11"/>
  <c r="H148" i="11"/>
  <c r="I151" i="11"/>
  <c r="J154" i="11"/>
  <c r="H156" i="11"/>
  <c r="I159" i="11"/>
  <c r="J162" i="11"/>
  <c r="H164" i="11"/>
  <c r="I167" i="11"/>
  <c r="J170" i="11"/>
  <c r="H172" i="11"/>
  <c r="H154" i="11"/>
  <c r="I162" i="11"/>
  <c r="I148" i="11"/>
  <c r="H153" i="11"/>
  <c r="I156" i="11"/>
  <c r="H161" i="11"/>
  <c r="I164" i="11"/>
  <c r="H169" i="11"/>
  <c r="I172" i="11"/>
  <c r="J118" i="11"/>
  <c r="J126" i="11"/>
  <c r="H150" i="11"/>
  <c r="I153" i="11"/>
  <c r="H158" i="11"/>
  <c r="I161" i="11"/>
  <c r="H166" i="11"/>
  <c r="I169" i="11"/>
  <c r="H147" i="11"/>
  <c r="I150" i="11"/>
  <c r="H155" i="11"/>
  <c r="I158" i="11"/>
  <c r="H163" i="11"/>
  <c r="I166" i="11"/>
  <c r="H171" i="11"/>
  <c r="I147" i="11"/>
  <c r="H152" i="11"/>
  <c r="I155" i="11"/>
  <c r="H160" i="11"/>
  <c r="I163" i="11"/>
  <c r="H168" i="11"/>
  <c r="I171" i="11"/>
  <c r="I96" i="11"/>
  <c r="I121" i="11"/>
  <c r="I137" i="11"/>
  <c r="I28" i="11"/>
  <c r="I88" i="11"/>
  <c r="I54" i="11"/>
  <c r="H28" i="11"/>
  <c r="J84" i="11"/>
  <c r="I29" i="11"/>
  <c r="I24" i="11"/>
  <c r="J28" i="11"/>
  <c r="H48" i="11"/>
  <c r="H24" i="11"/>
  <c r="I27" i="11"/>
  <c r="I87" i="11"/>
  <c r="H56" i="11"/>
  <c r="H20" i="11"/>
  <c r="I56" i="11"/>
  <c r="J146" i="11"/>
  <c r="I32" i="11"/>
  <c r="H49" i="11"/>
  <c r="H22" i="11"/>
  <c r="J32" i="11"/>
  <c r="H118" i="11"/>
  <c r="I52" i="11"/>
  <c r="I80" i="11"/>
  <c r="J134" i="11"/>
  <c r="J20" i="11"/>
  <c r="I48" i="11"/>
  <c r="J52" i="11"/>
  <c r="J80" i="11"/>
  <c r="H126" i="11"/>
  <c r="H134" i="11"/>
  <c r="H142" i="11"/>
  <c r="J27" i="11"/>
  <c r="H93" i="11"/>
  <c r="I90" i="11"/>
  <c r="I50" i="11"/>
  <c r="J88" i="11"/>
  <c r="H101" i="11"/>
  <c r="H84" i="11"/>
  <c r="I84" i="11"/>
  <c r="H110" i="11"/>
  <c r="I22" i="11"/>
  <c r="J29" i="11"/>
  <c r="J54" i="11"/>
  <c r="H82" i="11"/>
  <c r="J90" i="11"/>
  <c r="J85" i="11"/>
  <c r="H85" i="11"/>
  <c r="I89" i="11"/>
  <c r="H89" i="11"/>
  <c r="J94" i="11"/>
  <c r="I94" i="11"/>
  <c r="H94" i="11"/>
  <c r="J98" i="11"/>
  <c r="I98" i="11"/>
  <c r="H98" i="11"/>
  <c r="J102" i="11"/>
  <c r="I102" i="11"/>
  <c r="H102" i="11"/>
  <c r="J106" i="11"/>
  <c r="I106" i="11"/>
  <c r="H106" i="11"/>
  <c r="J107" i="11"/>
  <c r="I107" i="11"/>
  <c r="H107" i="11"/>
  <c r="J111" i="11"/>
  <c r="I111" i="11"/>
  <c r="H111" i="11"/>
  <c r="J115" i="11"/>
  <c r="I115" i="11"/>
  <c r="H115" i="11"/>
  <c r="J119" i="11"/>
  <c r="I119" i="11"/>
  <c r="H119" i="11"/>
  <c r="J123" i="11"/>
  <c r="I123" i="11"/>
  <c r="H123" i="11"/>
  <c r="J127" i="11"/>
  <c r="I127" i="11"/>
  <c r="H127" i="11"/>
  <c r="J131" i="11"/>
  <c r="I131" i="11"/>
  <c r="H131" i="11"/>
  <c r="J135" i="11"/>
  <c r="I135" i="11"/>
  <c r="H135" i="11"/>
  <c r="J139" i="11"/>
  <c r="I139" i="11"/>
  <c r="H139" i="11"/>
  <c r="J143" i="11"/>
  <c r="I143" i="11"/>
  <c r="H143" i="11"/>
  <c r="H26" i="11"/>
  <c r="H51" i="11"/>
  <c r="H78" i="11"/>
  <c r="I82" i="11"/>
  <c r="H21" i="11"/>
  <c r="I26" i="11"/>
  <c r="I49" i="11"/>
  <c r="I51" i="11"/>
  <c r="H53" i="11"/>
  <c r="I78" i="11"/>
  <c r="J86" i="11"/>
  <c r="H86" i="11"/>
  <c r="J95" i="11"/>
  <c r="I95" i="11"/>
  <c r="H95" i="11"/>
  <c r="I99" i="11"/>
  <c r="H99" i="11"/>
  <c r="J103" i="11"/>
  <c r="I103" i="11"/>
  <c r="H103" i="11"/>
  <c r="I108" i="11"/>
  <c r="H108" i="11"/>
  <c r="J112" i="11"/>
  <c r="I112" i="11"/>
  <c r="H112" i="11"/>
  <c r="I116" i="11"/>
  <c r="H116" i="11"/>
  <c r="J120" i="11"/>
  <c r="I120" i="11"/>
  <c r="H120" i="11"/>
  <c r="I124" i="11"/>
  <c r="H124" i="11"/>
  <c r="J128" i="11"/>
  <c r="I128" i="11"/>
  <c r="H128" i="11"/>
  <c r="I132" i="11"/>
  <c r="H132" i="11"/>
  <c r="J136" i="11"/>
  <c r="I136" i="11"/>
  <c r="H136" i="11"/>
  <c r="I140" i="11"/>
  <c r="H140" i="11"/>
  <c r="J144" i="11"/>
  <c r="I144" i="11"/>
  <c r="H144" i="11"/>
  <c r="I21" i="11"/>
  <c r="H30" i="11"/>
  <c r="J49" i="11"/>
  <c r="I53" i="11"/>
  <c r="I57" i="11"/>
  <c r="H23" i="11"/>
  <c r="I30" i="11"/>
  <c r="J57" i="11"/>
  <c r="H79" i="11"/>
  <c r="H81" i="11"/>
  <c r="I85" i="11"/>
  <c r="J31" i="11"/>
  <c r="I31" i="11"/>
  <c r="J47" i="11"/>
  <c r="I47" i="11"/>
  <c r="J55" i="11"/>
  <c r="I55" i="11"/>
  <c r="J83" i="11"/>
  <c r="I83" i="11"/>
  <c r="H87" i="11"/>
  <c r="J87" i="11"/>
  <c r="J91" i="11"/>
  <c r="I91" i="11"/>
  <c r="J92" i="11"/>
  <c r="I92" i="11"/>
  <c r="H92" i="11"/>
  <c r="H96" i="11"/>
  <c r="J96" i="11"/>
  <c r="J100" i="11"/>
  <c r="I100" i="11"/>
  <c r="H100" i="11"/>
  <c r="H104" i="11"/>
  <c r="J104" i="11"/>
  <c r="J109" i="11"/>
  <c r="I109" i="11"/>
  <c r="H109" i="11"/>
  <c r="H113" i="11"/>
  <c r="J113" i="11"/>
  <c r="J117" i="11"/>
  <c r="I117" i="11"/>
  <c r="H117" i="11"/>
  <c r="H121" i="11"/>
  <c r="J121" i="11"/>
  <c r="J125" i="11"/>
  <c r="I125" i="11"/>
  <c r="H125" i="11"/>
  <c r="H129" i="11"/>
  <c r="J129" i="11"/>
  <c r="J133" i="11"/>
  <c r="I133" i="11"/>
  <c r="H133" i="11"/>
  <c r="H137" i="11"/>
  <c r="J137" i="11"/>
  <c r="J141" i="11"/>
  <c r="I141" i="11"/>
  <c r="H141" i="11"/>
  <c r="H145" i="11"/>
  <c r="J145" i="11"/>
  <c r="I23" i="11"/>
  <c r="I25" i="11"/>
  <c r="H27" i="11"/>
  <c r="I77" i="11"/>
  <c r="I79" i="11"/>
  <c r="I81" i="11"/>
  <c r="H83" i="11"/>
  <c r="J89" i="11"/>
  <c r="J99" i="11"/>
  <c r="I104" i="11"/>
  <c r="J108" i="11"/>
  <c r="I113" i="11"/>
  <c r="J124" i="11"/>
  <c r="I129" i="11"/>
  <c r="J140" i="11"/>
  <c r="I145" i="11"/>
  <c r="J25" i="11"/>
  <c r="H50" i="11"/>
  <c r="J77" i="11"/>
  <c r="I93" i="11"/>
  <c r="I101" i="11"/>
  <c r="I110" i="11"/>
  <c r="I118" i="11"/>
  <c r="I126" i="11"/>
  <c r="I134" i="11"/>
  <c r="I142" i="11"/>
  <c r="H80" i="11"/>
  <c r="H88" i="11"/>
  <c r="H97" i="11"/>
  <c r="H105" i="11"/>
  <c r="H114" i="11"/>
  <c r="H122" i="11"/>
  <c r="H130" i="11"/>
  <c r="H138" i="11"/>
  <c r="H146" i="11"/>
  <c r="I97" i="11"/>
  <c r="I105" i="11"/>
  <c r="I114" i="11"/>
  <c r="I122" i="11"/>
  <c r="I130" i="11"/>
  <c r="I138" i="11"/>
  <c r="I146" i="11"/>
  <c r="I17" i="11"/>
  <c r="I16" i="11"/>
  <c r="J17" i="11"/>
  <c r="H17" i="11"/>
  <c r="H16" i="11"/>
  <c r="K187" i="11" l="1"/>
  <c r="K183" i="11"/>
  <c r="K184" i="11"/>
  <c r="K182" i="11"/>
  <c r="K188" i="11"/>
  <c r="K186" i="11"/>
  <c r="K185" i="11"/>
  <c r="K189" i="11"/>
  <c r="K181" i="11"/>
  <c r="K154" i="11"/>
  <c r="K175" i="11"/>
  <c r="K173" i="11"/>
  <c r="K176" i="11"/>
  <c r="K178" i="11"/>
  <c r="K179" i="11"/>
  <c r="K177" i="11"/>
  <c r="K180" i="11"/>
  <c r="K174" i="11"/>
  <c r="K149" i="11"/>
  <c r="K50" i="11"/>
  <c r="K152" i="11"/>
  <c r="K52" i="11"/>
  <c r="K151" i="11"/>
  <c r="K118" i="11"/>
  <c r="K165" i="11"/>
  <c r="K159" i="11"/>
  <c r="K162" i="11"/>
  <c r="K168" i="11"/>
  <c r="K167" i="11"/>
  <c r="K157" i="11"/>
  <c r="K161" i="11"/>
  <c r="K170" i="11"/>
  <c r="K148" i="11"/>
  <c r="K160" i="11"/>
  <c r="K164" i="11"/>
  <c r="K171" i="11"/>
  <c r="K163" i="11"/>
  <c r="K158" i="11"/>
  <c r="K150" i="11"/>
  <c r="K153" i="11"/>
  <c r="K172" i="11"/>
  <c r="K147" i="11"/>
  <c r="K166" i="11"/>
  <c r="K169" i="11"/>
  <c r="K155" i="11"/>
  <c r="K156" i="11"/>
  <c r="K24" i="11"/>
  <c r="K29" i="11"/>
  <c r="K80" i="11"/>
  <c r="K91" i="11"/>
  <c r="K31" i="11"/>
  <c r="K32" i="11"/>
  <c r="K28" i="11"/>
  <c r="K56" i="11"/>
  <c r="K126" i="11"/>
  <c r="K54" i="11"/>
  <c r="K125" i="11"/>
  <c r="K55" i="11"/>
  <c r="K98" i="11"/>
  <c r="K88" i="11"/>
  <c r="K120" i="11"/>
  <c r="K123" i="11"/>
  <c r="K124" i="11"/>
  <c r="K108" i="11"/>
  <c r="K26" i="11"/>
  <c r="K142" i="11"/>
  <c r="K116" i="11"/>
  <c r="K86" i="11"/>
  <c r="K22" i="11"/>
  <c r="K48" i="11"/>
  <c r="K20" i="11"/>
  <c r="K79" i="11"/>
  <c r="K136" i="11"/>
  <c r="K115" i="11"/>
  <c r="K110" i="11"/>
  <c r="K47" i="11"/>
  <c r="K103" i="11"/>
  <c r="K135" i="11"/>
  <c r="K141" i="11"/>
  <c r="K131" i="11"/>
  <c r="K23" i="11"/>
  <c r="K138" i="11"/>
  <c r="K83" i="11"/>
  <c r="K49" i="11"/>
  <c r="K145" i="11"/>
  <c r="K93" i="11"/>
  <c r="K106" i="11"/>
  <c r="K90" i="11"/>
  <c r="K101" i="11"/>
  <c r="K130" i="11"/>
  <c r="K134" i="11"/>
  <c r="K27" i="11"/>
  <c r="K57" i="11"/>
  <c r="K105" i="11"/>
  <c r="K25" i="11"/>
  <c r="K137" i="11"/>
  <c r="K109" i="11"/>
  <c r="K21" i="11"/>
  <c r="K84" i="11"/>
  <c r="K117" i="11"/>
  <c r="K81" i="11"/>
  <c r="K112" i="11"/>
  <c r="K127" i="11"/>
  <c r="K102" i="11"/>
  <c r="K85" i="11"/>
  <c r="K114" i="11"/>
  <c r="K96" i="11"/>
  <c r="K77" i="11"/>
  <c r="K113" i="11"/>
  <c r="K92" i="11"/>
  <c r="K87" i="11"/>
  <c r="K144" i="11"/>
  <c r="K132" i="11"/>
  <c r="K143" i="11"/>
  <c r="K111" i="11"/>
  <c r="K122" i="11"/>
  <c r="K30" i="11"/>
  <c r="K53" i="11"/>
  <c r="K78" i="11"/>
  <c r="K99" i="11"/>
  <c r="K51" i="11"/>
  <c r="K97" i="11"/>
  <c r="K133" i="11"/>
  <c r="K128" i="11"/>
  <c r="K119" i="11"/>
  <c r="K94" i="11"/>
  <c r="K89" i="11"/>
  <c r="K129" i="11"/>
  <c r="K104" i="11"/>
  <c r="K146" i="11"/>
  <c r="K121" i="11"/>
  <c r="K100" i="11"/>
  <c r="K140" i="11"/>
  <c r="K95" i="11"/>
  <c r="K139" i="11"/>
  <c r="K107" i="11"/>
  <c r="K82" i="11"/>
  <c r="K16" i="11"/>
  <c r="K17" i="11"/>
  <c r="G191" i="11" l="1"/>
  <c r="G190" i="11"/>
  <c r="E191" i="11"/>
  <c r="D191" i="11"/>
  <c r="J191" i="11" s="1"/>
  <c r="E190" i="11"/>
  <c r="D190" i="11"/>
  <c r="H190" i="11" s="1"/>
  <c r="I190" i="11" l="1"/>
  <c r="J190" i="11"/>
  <c r="H191" i="11"/>
  <c r="I191" i="11"/>
  <c r="K190" i="11" l="1"/>
  <c r="K191" i="11"/>
  <c r="D192" i="11" l="1"/>
  <c r="E192" i="11"/>
  <c r="C58" i="39" l="1"/>
  <c r="C59" i="39"/>
  <c r="C60" i="39"/>
  <c r="C61" i="39"/>
  <c r="C62" i="39"/>
  <c r="X1924" i="10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57" i="39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C366" i="29"/>
  <c r="D366" i="29" s="1"/>
  <c r="E366" i="29" s="1"/>
  <c r="C367" i="29"/>
  <c r="D367" i="29" s="1"/>
  <c r="C368" i="29"/>
  <c r="D368" i="29" s="1"/>
  <c r="C369" i="29"/>
  <c r="D369" i="29" s="1"/>
  <c r="C224" i="29"/>
  <c r="E357" i="29" l="1"/>
  <c r="F349" i="29"/>
  <c r="E349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E344" i="29"/>
  <c r="F344" i="29"/>
  <c r="E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F363" i="29"/>
  <c r="E363" i="29"/>
  <c r="E355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F251" i="29"/>
  <c r="E251" i="29"/>
  <c r="F243" i="29"/>
  <c r="E243" i="29"/>
  <c r="F235" i="29"/>
  <c r="E235" i="29"/>
  <c r="F227" i="29"/>
  <c r="E227" i="29"/>
  <c r="E362" i="29"/>
  <c r="E354" i="29"/>
  <c r="F354" i="29"/>
  <c r="E346" i="29"/>
  <c r="E338" i="29"/>
  <c r="E330" i="29"/>
  <c r="F330" i="29"/>
  <c r="E322" i="29"/>
  <c r="F322" i="29"/>
  <c r="E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E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E359" i="29"/>
  <c r="F359" i="29"/>
  <c r="E343" i="29"/>
  <c r="F343" i="29"/>
  <c r="E335" i="29"/>
  <c r="E327" i="29"/>
  <c r="F327" i="29"/>
  <c r="E319" i="29"/>
  <c r="F319" i="29"/>
  <c r="E311" i="29"/>
  <c r="F311" i="29"/>
  <c r="E303" i="29"/>
  <c r="E295" i="29"/>
  <c r="F295" i="29"/>
  <c r="E287" i="29"/>
  <c r="F287" i="29"/>
  <c r="E279" i="29"/>
  <c r="F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77" i="29"/>
  <c r="F269" i="29"/>
  <c r="F261" i="29"/>
  <c r="F253" i="29"/>
  <c r="F245" i="29"/>
  <c r="F237" i="29"/>
  <c r="F364" i="29"/>
  <c r="F324" i="29"/>
  <c r="F316" i="29"/>
  <c r="F308" i="29"/>
  <c r="F300" i="29"/>
  <c r="F292" i="29"/>
  <c r="F284" i="29"/>
  <c r="F276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8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S1860" i="10"/>
  <c r="U1860" i="10" s="1"/>
  <c r="R1860" i="10"/>
  <c r="T1860" i="10" s="1"/>
  <c r="V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S1844" i="10"/>
  <c r="U1844" i="10" s="1"/>
  <c r="R1844" i="10"/>
  <c r="T1844" i="10" s="1"/>
  <c r="V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S1832" i="10"/>
  <c r="U1832" i="10" s="1"/>
  <c r="R1832" i="10"/>
  <c r="T1832" i="10" s="1"/>
  <c r="V1832" i="10" s="1"/>
  <c r="W1831" i="10"/>
  <c r="U1831" i="10"/>
  <c r="T1831" i="10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S1772" i="10"/>
  <c r="U1772" i="10" s="1"/>
  <c r="R1772" i="10"/>
  <c r="T1772" i="10" s="1"/>
  <c r="V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U1716" i="10"/>
  <c r="S1716" i="10"/>
  <c r="R1716" i="10"/>
  <c r="T1716" i="10" s="1"/>
  <c r="V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U1470" i="10"/>
  <c r="V1470" i="10" s="1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S1437" i="10"/>
  <c r="U1437" i="10" s="1"/>
  <c r="R1437" i="10"/>
  <c r="W1436" i="10"/>
  <c r="U1436" i="10"/>
  <c r="S1436" i="10"/>
  <c r="R1436" i="10"/>
  <c r="T1436" i="10" s="1"/>
  <c r="W1435" i="10"/>
  <c r="T1435" i="10"/>
  <c r="V1435" i="10" s="1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T1427" i="10"/>
  <c r="V1427" i="10" s="1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S1419" i="10"/>
  <c r="U1419" i="10" s="1"/>
  <c r="R1419" i="10"/>
  <c r="W1418" i="10"/>
  <c r="U1418" i="10"/>
  <c r="T1418" i="10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U1414" i="10"/>
  <c r="T1414" i="10"/>
  <c r="V1414" i="10" s="1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U1410" i="10"/>
  <c r="V1410" i="10" s="1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T1313" i="10"/>
  <c r="V1313" i="10" s="1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T1233" i="10"/>
  <c r="V1233" i="10" s="1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U1222" i="10"/>
  <c r="T1222" i="10"/>
  <c r="V1222" i="10" s="1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U1214" i="10"/>
  <c r="T1214" i="10"/>
  <c r="V1214" i="10" s="1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S1201" i="10"/>
  <c r="U1201" i="10" s="1"/>
  <c r="R1201" i="10"/>
  <c r="W1200" i="10"/>
  <c r="U1200" i="10"/>
  <c r="T1200" i="10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S1164" i="10"/>
  <c r="R1164" i="10"/>
  <c r="W1163" i="10"/>
  <c r="S1163" i="10"/>
  <c r="U1163" i="10" s="1"/>
  <c r="R1163" i="10"/>
  <c r="T1163" i="10" s="1"/>
  <c r="W1162" i="10"/>
  <c r="U1162" i="10"/>
  <c r="T1162" i="10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S1156" i="10"/>
  <c r="R1156" i="10"/>
  <c r="W1155" i="10"/>
  <c r="S1155" i="10"/>
  <c r="U1155" i="10" s="1"/>
  <c r="R1155" i="10"/>
  <c r="T1155" i="10" s="1"/>
  <c r="W1154" i="10"/>
  <c r="U1154" i="10"/>
  <c r="T1154" i="10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U1122" i="10"/>
  <c r="T1122" i="10"/>
  <c r="V1122" i="10" s="1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T1069" i="10"/>
  <c r="V1069" i="10" s="1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U1057" i="10"/>
  <c r="T1057" i="10"/>
  <c r="V1057" i="10" s="1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U1029" i="10"/>
  <c r="T1029" i="10"/>
  <c r="V1029" i="10" s="1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U961" i="10"/>
  <c r="S961" i="10"/>
  <c r="R961" i="10"/>
  <c r="T961" i="10" s="1"/>
  <c r="V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W920" i="10"/>
  <c r="T920" i="10"/>
  <c r="S920" i="10"/>
  <c r="U920" i="10" s="1"/>
  <c r="R920" i="10"/>
  <c r="W919" i="10"/>
  <c r="U919" i="10"/>
  <c r="T919" i="10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W916" i="10"/>
  <c r="T916" i="10"/>
  <c r="S916" i="10"/>
  <c r="U916" i="10" s="1"/>
  <c r="R916" i="10"/>
  <c r="W915" i="10"/>
  <c r="U915" i="10"/>
  <c r="S915" i="10"/>
  <c r="R915" i="10"/>
  <c r="T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U603" i="10"/>
  <c r="S603" i="10"/>
  <c r="R603" i="10"/>
  <c r="T603" i="10" s="1"/>
  <c r="V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X517" i="10" s="1"/>
  <c r="S517" i="10"/>
  <c r="R517" i="10"/>
  <c r="T517" i="10" s="1"/>
  <c r="W516" i="10"/>
  <c r="X516" i="10" s="1"/>
  <c r="S516" i="10"/>
  <c r="R516" i="10"/>
  <c r="T516" i="10" s="1"/>
  <c r="W515" i="10"/>
  <c r="X515" i="10" s="1"/>
  <c r="S515" i="10"/>
  <c r="R515" i="10"/>
  <c r="T515" i="10" s="1"/>
  <c r="W514" i="10"/>
  <c r="X514" i="10" s="1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D341" i="29"/>
  <c r="E341" i="29" s="1"/>
  <c r="D337" i="29"/>
  <c r="E337" i="29" s="1"/>
  <c r="V783" i="10" l="1"/>
  <c r="V793" i="10"/>
  <c r="V1298" i="10"/>
  <c r="V1402" i="10"/>
  <c r="V1537" i="10"/>
  <c r="V1548" i="10"/>
  <c r="V1561" i="10"/>
  <c r="V1788" i="10"/>
  <c r="V809" i="10"/>
  <c r="V826" i="10"/>
  <c r="V853" i="10"/>
  <c r="V904" i="10"/>
  <c r="V908" i="10"/>
  <c r="V915" i="10"/>
  <c r="V917" i="10"/>
  <c r="V921" i="10"/>
  <c r="V988" i="10"/>
  <c r="V1013" i="10"/>
  <c r="V1017" i="10"/>
  <c r="V1073" i="10"/>
  <c r="V1087" i="10"/>
  <c r="V1120" i="10"/>
  <c r="V1133" i="10"/>
  <c r="V1145" i="10"/>
  <c r="V1149" i="10"/>
  <c r="V1238" i="10"/>
  <c r="V1257" i="10"/>
  <c r="V1270" i="10"/>
  <c r="V1302" i="10"/>
  <c r="V1323" i="10"/>
  <c r="V1353" i="10"/>
  <c r="V1390" i="10"/>
  <c r="V1418" i="10"/>
  <c r="V1431" i="10"/>
  <c r="V1449" i="10"/>
  <c r="V1556" i="10"/>
  <c r="V1571" i="10"/>
  <c r="V1660" i="10"/>
  <c r="V888" i="10"/>
  <c r="V896" i="10"/>
  <c r="V919" i="10"/>
  <c r="C372" i="29"/>
  <c r="D372" i="29" s="1"/>
  <c r="C373" i="29"/>
  <c r="D373" i="29" s="1"/>
  <c r="C370" i="29"/>
  <c r="D370" i="29" s="1"/>
  <c r="C371" i="29"/>
  <c r="D371" i="29" s="1"/>
  <c r="V1201" i="10"/>
  <c r="V1437" i="10"/>
  <c r="V1451" i="10"/>
  <c r="V849" i="10"/>
  <c r="V880" i="10"/>
  <c r="V1305" i="10"/>
  <c r="V1545" i="10"/>
  <c r="C64" i="39"/>
  <c r="C72" i="39"/>
  <c r="C65" i="39"/>
  <c r="C73" i="39"/>
  <c r="C66" i="39"/>
  <c r="C74" i="39"/>
  <c r="C67" i="39"/>
  <c r="C75" i="39"/>
  <c r="C68" i="39"/>
  <c r="C76" i="39"/>
  <c r="C70" i="39"/>
  <c r="C69" i="39"/>
  <c r="C63" i="39"/>
  <c r="C71" i="39"/>
  <c r="V746" i="10"/>
  <c r="V767" i="10"/>
  <c r="V800" i="10"/>
  <c r="V928" i="10"/>
  <c r="V981" i="10"/>
  <c r="V1007" i="10"/>
  <c r="V1020" i="10"/>
  <c r="V1101" i="10"/>
  <c r="V1109" i="10"/>
  <c r="V1373" i="10"/>
  <c r="V1505" i="10"/>
  <c r="V202" i="10"/>
  <c r="V789" i="10"/>
  <c r="V864" i="10"/>
  <c r="V1049" i="10"/>
  <c r="V1154" i="10"/>
  <c r="V1156" i="10"/>
  <c r="V1162" i="10"/>
  <c r="V1164" i="10"/>
  <c r="V1168" i="10"/>
  <c r="V1200" i="10"/>
  <c r="V1208" i="10"/>
  <c r="V1249" i="10"/>
  <c r="V1281" i="10"/>
  <c r="V1419" i="10"/>
  <c r="V1619" i="10"/>
  <c r="V1732" i="10"/>
  <c r="V1747" i="10"/>
  <c r="V1831" i="10"/>
  <c r="V1842" i="10"/>
  <c r="V1852" i="10"/>
  <c r="V90" i="10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E371" i="29" l="1"/>
  <c r="E370" i="29"/>
  <c r="E373" i="29"/>
  <c r="E372" i="29"/>
  <c r="V9" i="10"/>
  <c r="S6" i="10"/>
  <c r="U13" i="10" s="1"/>
  <c r="V13" i="10" s="1"/>
  <c r="C714" i="41" l="1"/>
  <c r="U1919" i="10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D356" i="29"/>
  <c r="D233" i="29"/>
  <c r="D224" i="29"/>
  <c r="E224" i="29" l="1"/>
  <c r="E233" i="29"/>
  <c r="E356" i="29"/>
  <c r="V11" i="10"/>
  <c r="U6" i="10"/>
  <c r="F268" i="29" l="1"/>
  <c r="F285" i="29"/>
  <c r="C1207" i="41"/>
  <c r="C1094" i="41"/>
  <c r="C828" i="41"/>
  <c r="C865" i="41"/>
  <c r="C836" i="41"/>
  <c r="C1091" i="41"/>
  <c r="C988" i="41"/>
  <c r="C868" i="41"/>
  <c r="C748" i="41"/>
  <c r="C1040" i="41"/>
  <c r="C1066" i="41"/>
  <c r="C1024" i="41"/>
  <c r="C1081" i="41"/>
  <c r="C761" i="41"/>
  <c r="C1072" i="41"/>
  <c r="C831" i="41"/>
  <c r="C1390" i="41"/>
  <c r="D1390" i="41" s="1"/>
  <c r="C862" i="41"/>
  <c r="C1213" i="41"/>
  <c r="C1076" i="41"/>
  <c r="C1113" i="41"/>
  <c r="C1358" i="41"/>
  <c r="D1358" i="41" s="1"/>
  <c r="C970" i="41"/>
  <c r="C842" i="41"/>
  <c r="C1186" i="41"/>
  <c r="C1105" i="41"/>
  <c r="C1001" i="41"/>
  <c r="C1374" i="41"/>
  <c r="D1374" i="41" s="1"/>
  <c r="C1042" i="41"/>
  <c r="C909" i="41"/>
  <c r="C1317" i="41"/>
  <c r="C1191" i="41"/>
  <c r="C928" i="41"/>
  <c r="C1287" i="41"/>
  <c r="C806" i="41"/>
  <c r="C1013" i="41"/>
  <c r="C893" i="41"/>
  <c r="C1356" i="41"/>
  <c r="D1356" i="41" s="1"/>
  <c r="C881" i="41"/>
  <c r="C1139" i="41"/>
  <c r="C760" i="41"/>
  <c r="C1340" i="41"/>
  <c r="D1340" i="41" s="1"/>
  <c r="C1149" i="41"/>
  <c r="C965" i="41"/>
  <c r="C1142" i="41"/>
  <c r="C943" i="41"/>
  <c r="C968" i="41"/>
  <c r="C856" i="41"/>
  <c r="C844" i="41"/>
  <c r="C927" i="41"/>
  <c r="C891" i="41"/>
  <c r="C914" i="41"/>
  <c r="C783" i="41"/>
  <c r="C1324" i="41"/>
  <c r="D1324" i="41" s="1"/>
  <c r="C739" i="41"/>
  <c r="C907" i="41"/>
  <c r="C1069" i="41"/>
  <c r="C1272" i="41"/>
  <c r="C846" i="41"/>
  <c r="C1181" i="41"/>
  <c r="C1141" i="41"/>
  <c r="C1225" i="41"/>
  <c r="C1301" i="41"/>
  <c r="C1377" i="41"/>
  <c r="D1377" i="41" s="1"/>
  <c r="C843" i="41"/>
  <c r="C980" i="41"/>
  <c r="C894" i="41"/>
  <c r="C1169" i="41"/>
  <c r="C1294" i="41"/>
  <c r="C1208" i="41"/>
  <c r="C874" i="41"/>
  <c r="C780" i="41"/>
  <c r="C792" i="41"/>
  <c r="C771" i="41"/>
  <c r="C1334" i="41"/>
  <c r="D1334" i="41" s="1"/>
  <c r="C1359" i="41"/>
  <c r="D1359" i="41" s="1"/>
  <c r="C1018" i="41"/>
  <c r="C855" i="41"/>
  <c r="C996" i="41"/>
  <c r="C959" i="41"/>
  <c r="C1194" i="41"/>
  <c r="C767" i="41"/>
  <c r="C1270" i="41"/>
  <c r="C977" i="41"/>
  <c r="C803" i="41"/>
  <c r="C1252" i="41"/>
  <c r="C1103" i="41"/>
  <c r="C1289" i="41"/>
  <c r="C841" i="41"/>
  <c r="C1250" i="41"/>
  <c r="C722" i="41"/>
  <c r="C723" i="41"/>
  <c r="C1068" i="41"/>
  <c r="C1006" i="41"/>
  <c r="C808" i="41"/>
  <c r="C1281" i="41"/>
  <c r="C1230" i="41"/>
  <c r="C1144" i="41"/>
  <c r="C1299" i="41"/>
  <c r="C716" i="41"/>
  <c r="C770" i="41"/>
  <c r="C1051" i="41"/>
  <c r="C957" i="41"/>
  <c r="C1095" i="41"/>
  <c r="C832" i="41"/>
  <c r="C1202" i="41"/>
  <c r="C947" i="41"/>
  <c r="C997" i="41"/>
  <c r="C1256" i="41"/>
  <c r="C858" i="41"/>
  <c r="C1197" i="41"/>
  <c r="C1244" i="41"/>
  <c r="C1121" i="41"/>
  <c r="C906" i="41"/>
  <c r="C1332" i="41"/>
  <c r="D1332" i="41" s="1"/>
  <c r="C951" i="41"/>
  <c r="C1223" i="41"/>
  <c r="C809" i="41"/>
  <c r="C1146" i="41"/>
  <c r="C1107" i="41"/>
  <c r="C1109" i="41"/>
  <c r="C1083" i="41"/>
  <c r="C774" i="41"/>
  <c r="C720" i="41"/>
  <c r="C1190" i="41"/>
  <c r="C752" i="41"/>
  <c r="C938" i="41"/>
  <c r="C1195" i="41"/>
  <c r="C1385" i="41"/>
  <c r="D1385" i="41" s="1"/>
  <c r="C1019" i="41"/>
  <c r="C1037" i="41"/>
  <c r="C1335" i="41"/>
  <c r="D1335" i="41" s="1"/>
  <c r="C1278" i="41"/>
  <c r="C1017" i="41"/>
  <c r="C987" i="41"/>
  <c r="C877" i="41"/>
  <c r="C929" i="41"/>
  <c r="C1309" i="41"/>
  <c r="C1140" i="41"/>
  <c r="C759" i="41"/>
  <c r="C1254" i="41"/>
  <c r="C1365" i="41"/>
  <c r="D1365" i="41" s="1"/>
  <c r="C1022" i="41"/>
  <c r="C900" i="41"/>
  <c r="C1070" i="41"/>
  <c r="C1367" i="41"/>
  <c r="D1367" i="41" s="1"/>
  <c r="C1188" i="41"/>
  <c r="C1157" i="41"/>
  <c r="C950" i="41"/>
  <c r="C1111" i="41"/>
  <c r="C1147" i="41"/>
  <c r="C913" i="41"/>
  <c r="C1372" i="41"/>
  <c r="D1372" i="41" s="1"/>
  <c r="C1222" i="41"/>
  <c r="C1234" i="41"/>
  <c r="C860" i="41"/>
  <c r="C790" i="41"/>
  <c r="C1039" i="41"/>
  <c r="C849" i="41"/>
  <c r="C882" i="41"/>
  <c r="C782" i="41"/>
  <c r="C1375" i="41"/>
  <c r="D1375" i="41" s="1"/>
  <c r="C1329" i="41"/>
  <c r="D1329" i="41" s="1"/>
  <c r="C859" i="41"/>
  <c r="C1096" i="41"/>
  <c r="C1067" i="41"/>
  <c r="C967" i="41"/>
  <c r="C992" i="41"/>
  <c r="C979" i="41"/>
  <c r="C1167" i="41"/>
  <c r="C1108" i="41"/>
  <c r="C1263" i="41"/>
  <c r="C1291" i="41"/>
  <c r="C1071" i="41"/>
  <c r="C791" i="41"/>
  <c r="C1193" i="41"/>
  <c r="C915" i="41"/>
  <c r="C1364" i="41"/>
  <c r="D1364" i="41" s="1"/>
  <c r="C1303" i="41"/>
  <c r="C1074" i="41"/>
  <c r="C1369" i="41"/>
  <c r="C904" i="41"/>
  <c r="C1226" i="41"/>
  <c r="C964" i="41"/>
  <c r="C886" i="41"/>
  <c r="C1151" i="41"/>
  <c r="C961" i="41"/>
  <c r="C1363" i="41"/>
  <c r="D1363" i="41" s="1"/>
  <c r="C718" i="41"/>
  <c r="C1311" i="41"/>
  <c r="C1265" i="41"/>
  <c r="C779" i="41"/>
  <c r="C931" i="41"/>
  <c r="C1300" i="41"/>
  <c r="C775" i="41"/>
  <c r="C1240" i="41"/>
  <c r="C999" i="41"/>
  <c r="C921" i="41"/>
  <c r="C762" i="41"/>
  <c r="C1164" i="41"/>
  <c r="C1106" i="41"/>
  <c r="C1349" i="41"/>
  <c r="D1349" i="41" s="1"/>
  <c r="C924" i="41"/>
  <c r="C1062" i="41"/>
  <c r="C1280" i="41"/>
  <c r="C1117" i="41"/>
  <c r="C820" i="41"/>
  <c r="C1118" i="41"/>
  <c r="C1368" i="41"/>
  <c r="D1368" i="41" s="1"/>
  <c r="C1298" i="41"/>
  <c r="C787" i="41"/>
  <c r="C1348" i="41"/>
  <c r="D1348" i="41" s="1"/>
  <c r="C1057" i="41"/>
  <c r="C1307" i="41"/>
  <c r="C1268" i="41"/>
  <c r="C887" i="41"/>
  <c r="C1327" i="41"/>
  <c r="D1327" i="41" s="1"/>
  <c r="C905" i="41"/>
  <c r="C875" i="41"/>
  <c r="C765" i="41"/>
  <c r="C993" i="41"/>
  <c r="C1061" i="41"/>
  <c r="C1204" i="41"/>
  <c r="C823" i="41"/>
  <c r="C744" i="41"/>
  <c r="C810" i="41"/>
  <c r="C1236" i="41"/>
  <c r="C1366" i="41"/>
  <c r="D1366" i="41" s="1"/>
  <c r="C1088" i="41"/>
  <c r="C866" i="41"/>
  <c r="C1203" i="41"/>
  <c r="C926" i="41"/>
  <c r="C1092" i="41"/>
  <c r="C1292" i="41"/>
  <c r="C1047" i="41"/>
  <c r="C1002" i="41"/>
  <c r="C1386" i="41"/>
  <c r="D1386" i="41" s="1"/>
  <c r="C1089" i="41"/>
  <c r="C1200" i="41"/>
  <c r="C1128" i="41"/>
  <c r="C1297" i="41"/>
  <c r="C1346" i="41"/>
  <c r="D1346" i="41" s="1"/>
  <c r="C1357" i="41"/>
  <c r="D1357" i="41" s="1"/>
  <c r="C838" i="41"/>
  <c r="C1325" i="41"/>
  <c r="D1325" i="41" s="1"/>
  <c r="C1302" i="41"/>
  <c r="C956" i="41"/>
  <c r="C864" i="41"/>
  <c r="C973" i="41"/>
  <c r="C1005" i="41"/>
  <c r="C919" i="41"/>
  <c r="C1184" i="41"/>
  <c r="C738" i="41"/>
  <c r="C1330" i="41"/>
  <c r="D1330" i="41" s="1"/>
  <c r="C1276" i="41"/>
  <c r="C863" i="41"/>
  <c r="C817" i="41"/>
  <c r="C733" i="41"/>
  <c r="C721" i="41"/>
  <c r="C1179" i="41"/>
  <c r="C1279" i="41"/>
  <c r="C1192" i="41"/>
  <c r="C1283" i="41"/>
  <c r="C747" i="41"/>
  <c r="C1196" i="41"/>
  <c r="C880" i="41"/>
  <c r="C867" i="41"/>
  <c r="C852" i="41"/>
  <c r="C1007" i="41"/>
  <c r="C1371" i="41"/>
  <c r="D1371" i="41" s="1"/>
  <c r="C1003" i="41"/>
  <c r="C885" i="41"/>
  <c r="C736" i="41"/>
  <c r="C1237" i="41"/>
  <c r="C1333" i="41"/>
  <c r="D1333" i="41" s="1"/>
  <c r="C1041" i="41"/>
  <c r="C1312" i="41"/>
  <c r="C766" i="41"/>
  <c r="C1031" i="41"/>
  <c r="C1288" i="41"/>
  <c r="C1322" i="41"/>
  <c r="D1322" i="41" s="1"/>
  <c r="C1093" i="41"/>
  <c r="C1212" i="41"/>
  <c r="C799" i="41"/>
  <c r="C753" i="41"/>
  <c r="C811" i="41"/>
  <c r="C1180" i="41"/>
  <c r="C1110" i="41"/>
  <c r="C920" i="41"/>
  <c r="C978" i="41"/>
  <c r="C1166" i="41"/>
  <c r="C1080" i="41"/>
  <c r="C1050" i="41"/>
  <c r="C1227" i="41"/>
  <c r="C826" i="41"/>
  <c r="C1155" i="41"/>
  <c r="C742" i="41"/>
  <c r="C1199" i="41"/>
  <c r="C768" i="41"/>
  <c r="C850" i="41"/>
  <c r="C883" i="41"/>
  <c r="C933" i="41"/>
  <c r="C730" i="41"/>
  <c r="C1165" i="41"/>
  <c r="C1028" i="41"/>
  <c r="C1150" i="41"/>
  <c r="C1216" i="41"/>
  <c r="C962" i="41"/>
  <c r="C756" i="41"/>
  <c r="C1054" i="41"/>
  <c r="C785" i="41"/>
  <c r="C1114" i="41"/>
  <c r="C1124" i="41"/>
  <c r="C1262" i="41"/>
  <c r="C1152" i="41"/>
  <c r="C1210" i="41"/>
  <c r="C1267" i="41"/>
  <c r="C990" i="41"/>
  <c r="C897" i="41"/>
  <c r="C876" i="41"/>
  <c r="C1046" i="41"/>
  <c r="C816" i="41"/>
  <c r="C1255" i="41"/>
  <c r="C1177" i="41"/>
  <c r="C1314" i="41"/>
  <c r="C741" i="41"/>
  <c r="C731" i="41"/>
  <c r="C834" i="41"/>
  <c r="C1238" i="41"/>
  <c r="C1134" i="41"/>
  <c r="C1052" i="41"/>
  <c r="C835" i="41"/>
  <c r="C985" i="41"/>
  <c r="C812" i="41"/>
  <c r="C1182" i="41"/>
  <c r="C1339" i="41"/>
  <c r="D1339" i="41" s="1"/>
  <c r="C1343" i="41"/>
  <c r="D1343" i="41" s="1"/>
  <c r="C1286" i="41"/>
  <c r="C1058" i="41"/>
  <c r="C1323" i="41"/>
  <c r="D1323" i="41" s="1"/>
  <c r="C815" i="41"/>
  <c r="C1064" i="41"/>
  <c r="C1337" i="41"/>
  <c r="D1337" i="41" s="1"/>
  <c r="C1354" i="41"/>
  <c r="D1354" i="41" s="1"/>
  <c r="C746" i="41"/>
  <c r="C764" i="41"/>
  <c r="C1030" i="41"/>
  <c r="C976" i="41"/>
  <c r="C1029" i="41"/>
  <c r="C1033" i="41"/>
  <c r="C916" i="41"/>
  <c r="C963" i="41"/>
  <c r="C833" i="41"/>
  <c r="C1004" i="41"/>
  <c r="C1059" i="41"/>
  <c r="C1308" i="41"/>
  <c r="C1304" i="41"/>
  <c r="C804" i="41"/>
  <c r="C1156" i="41"/>
  <c r="C1215" i="41"/>
  <c r="C994" i="41"/>
  <c r="C1115" i="41"/>
  <c r="C758" i="41"/>
  <c r="C936" i="41"/>
  <c r="C1361" i="41"/>
  <c r="D1361" i="41" s="1"/>
  <c r="C800" i="41"/>
  <c r="C1053" i="41"/>
  <c r="C1315" i="41"/>
  <c r="C911" i="41"/>
  <c r="C1176" i="41"/>
  <c r="C1170" i="41"/>
  <c r="C795" i="41"/>
  <c r="C1242" i="41"/>
  <c r="C1275" i="41"/>
  <c r="C966" i="41"/>
  <c r="C912" i="41"/>
  <c r="C1060" i="41"/>
  <c r="C998" i="41"/>
  <c r="C1239" i="41"/>
  <c r="C1065" i="41"/>
  <c r="C1290" i="41"/>
  <c r="C981" i="41"/>
  <c r="C1247" i="41"/>
  <c r="C1201" i="41"/>
  <c r="C715" i="41"/>
  <c r="C1043" i="41"/>
  <c r="C1388" i="41"/>
  <c r="D1388" i="41" s="1"/>
  <c r="C879" i="41"/>
  <c r="C1328" i="41"/>
  <c r="D1328" i="41" s="1"/>
  <c r="C935" i="41"/>
  <c r="C857" i="41"/>
  <c r="C1162" i="41"/>
  <c r="C1100" i="41"/>
  <c r="C1285" i="41"/>
  <c r="C1251" i="41"/>
  <c r="C830" i="41"/>
  <c r="C1295" i="41"/>
  <c r="C1383" i="41"/>
  <c r="D1383" i="41" s="1"/>
  <c r="C1305" i="41"/>
  <c r="C819" i="41"/>
  <c r="C869" i="41"/>
  <c r="C1269" i="41"/>
  <c r="C788" i="41"/>
  <c r="C942" i="41"/>
  <c r="C728" i="41"/>
  <c r="C1319" i="41"/>
  <c r="D1319" i="41" s="1"/>
  <c r="C1241" i="41"/>
  <c r="C755" i="41"/>
  <c r="C805" i="41"/>
  <c r="C1082" i="41"/>
  <c r="C1021" i="41"/>
  <c r="C1175" i="41"/>
  <c r="C969" i="41"/>
  <c r="C743" i="41"/>
  <c r="C1336" i="41"/>
  <c r="D1336" i="41" s="1"/>
  <c r="C898" i="41"/>
  <c r="C908" i="41"/>
  <c r="C1032" i="41"/>
  <c r="C1049" i="41"/>
  <c r="C1159" i="41"/>
  <c r="C1378" i="41"/>
  <c r="D1378" i="41" s="1"/>
  <c r="C1326" i="41"/>
  <c r="D1326" i="41" s="1"/>
  <c r="C777" i="41"/>
  <c r="C903" i="41"/>
  <c r="C778" i="41"/>
  <c r="C1342" i="41"/>
  <c r="D1342" i="41" s="1"/>
  <c r="C1228" i="41"/>
  <c r="C1344" i="41"/>
  <c r="D1344" i="41" s="1"/>
  <c r="C1376" i="41"/>
  <c r="D1376" i="41" s="1"/>
  <c r="C784" i="41"/>
  <c r="C1306" i="41"/>
  <c r="C1025" i="41"/>
  <c r="C1168" i="41"/>
  <c r="C732" i="41"/>
  <c r="C1271" i="41"/>
  <c r="C944" i="41"/>
  <c r="C1217" i="41"/>
  <c r="C1130" i="41"/>
  <c r="C932" i="41"/>
  <c r="C1313" i="41"/>
  <c r="C827" i="41"/>
  <c r="C845" i="41"/>
  <c r="C1143" i="41"/>
  <c r="C918" i="41"/>
  <c r="C1266" i="41"/>
  <c r="C1220" i="41"/>
  <c r="C941" i="41"/>
  <c r="C1145" i="41"/>
  <c r="C1316" i="41"/>
  <c r="C1171" i="41"/>
  <c r="C829" i="41"/>
  <c r="C937" i="41"/>
  <c r="C1116" i="41"/>
  <c r="C773" i="41"/>
  <c r="C840" i="41"/>
  <c r="C1245" i="41"/>
  <c r="C1219" i="41"/>
  <c r="C958" i="41"/>
  <c r="C1136" i="41"/>
  <c r="C946" i="41"/>
  <c r="C953" i="41"/>
  <c r="C1153" i="41"/>
  <c r="C1125" i="41"/>
  <c r="C1056" i="41"/>
  <c r="C1321" i="41"/>
  <c r="D1321" i="41" s="1"/>
  <c r="C954" i="41"/>
  <c r="C1044" i="41"/>
  <c r="C1249" i="41"/>
  <c r="C763" i="41"/>
  <c r="C781" i="41"/>
  <c r="C1079" i="41"/>
  <c r="C878" i="41"/>
  <c r="C1135" i="41"/>
  <c r="C1384" i="41"/>
  <c r="D1384" i="41" s="1"/>
  <c r="C1085" i="41"/>
  <c r="C1331" i="41"/>
  <c r="D1331" i="41" s="1"/>
  <c r="C1148" i="41"/>
  <c r="C735" i="41"/>
  <c r="C1360" i="41"/>
  <c r="D1360" i="41" s="1"/>
  <c r="C923" i="41"/>
  <c r="C1284" i="41"/>
  <c r="C1206" i="41"/>
  <c r="C1008" i="41"/>
  <c r="C1355" i="41"/>
  <c r="D1355" i="41" s="1"/>
  <c r="C1102" i="41"/>
  <c r="C1016" i="41"/>
  <c r="C1373" i="41"/>
  <c r="D1373" i="41" s="1"/>
  <c r="C1163" i="41"/>
  <c r="C1131" i="41"/>
  <c r="C821" i="41"/>
  <c r="C975" i="41"/>
  <c r="C769" i="41"/>
  <c r="C871" i="41"/>
  <c r="C793" i="41"/>
  <c r="C1347" i="41"/>
  <c r="D1347" i="41" s="1"/>
  <c r="C1036" i="41"/>
  <c r="C1133" i="41"/>
  <c r="C925" i="41"/>
  <c r="C1087" i="41"/>
  <c r="C873" i="41"/>
  <c r="C807" i="41"/>
  <c r="C729" i="41"/>
  <c r="C1122" i="41"/>
  <c r="C972" i="41"/>
  <c r="C772" i="41"/>
  <c r="C839" i="41"/>
  <c r="C1320" i="41"/>
  <c r="D1320" i="41" s="1"/>
  <c r="C1341" i="41"/>
  <c r="D1341" i="41" s="1"/>
  <c r="C910" i="41"/>
  <c r="C824" i="41"/>
  <c r="C1293" i="41"/>
  <c r="C971" i="41"/>
  <c r="C1127" i="41"/>
  <c r="C1257" i="41"/>
  <c r="C1063" i="41"/>
  <c r="C890" i="41"/>
  <c r="C884" i="41"/>
  <c r="C995" i="41"/>
  <c r="C1078" i="41"/>
  <c r="C1020" i="41"/>
  <c r="C1258" i="41"/>
  <c r="C797" i="41"/>
  <c r="C955" i="41"/>
  <c r="C1097" i="41"/>
  <c r="C1154" i="41"/>
  <c r="C1187" i="41"/>
  <c r="C750" i="41"/>
  <c r="C801" i="41"/>
  <c r="C1282" i="41"/>
  <c r="C1012" i="41"/>
  <c r="C1310" i="41"/>
  <c r="C1214" i="41"/>
  <c r="C1178" i="41"/>
  <c r="C837" i="41"/>
  <c r="C1126" i="41"/>
  <c r="C1345" i="41"/>
  <c r="D1345" i="41" s="1"/>
  <c r="C949" i="41"/>
  <c r="C1259" i="41"/>
  <c r="C814" i="41"/>
  <c r="C1233" i="41"/>
  <c r="C749" i="41"/>
  <c r="C989" i="41"/>
  <c r="C1048" i="41"/>
  <c r="C1379" i="41"/>
  <c r="D1379" i="41" s="1"/>
  <c r="C740" i="41"/>
  <c r="C1174" i="41"/>
  <c r="C1352" i="41"/>
  <c r="D1352" i="41" s="1"/>
  <c r="C1353" i="41"/>
  <c r="D1353" i="41" s="1"/>
  <c r="C1274" i="41"/>
  <c r="C1112" i="41"/>
  <c r="C745" i="41"/>
  <c r="C1209" i="41"/>
  <c r="C1026" i="41"/>
  <c r="C724" i="41"/>
  <c r="C854" i="41"/>
  <c r="C737" i="41"/>
  <c r="C1010" i="41"/>
  <c r="C948" i="41"/>
  <c r="C1246" i="41"/>
  <c r="C1023" i="41"/>
  <c r="C1264" i="41"/>
  <c r="C922" i="41"/>
  <c r="C899" i="41"/>
  <c r="C930" i="41"/>
  <c r="C1211" i="41"/>
  <c r="C902" i="41"/>
  <c r="C848" i="41"/>
  <c r="C1172" i="41"/>
  <c r="C1086" i="41"/>
  <c r="C1351" i="41"/>
  <c r="D1351" i="41" s="1"/>
  <c r="C1161" i="41"/>
  <c r="C1221" i="41"/>
  <c r="C917" i="41"/>
  <c r="C1183" i="41"/>
  <c r="C1137" i="41"/>
  <c r="C1027" i="41"/>
  <c r="C1380" i="41"/>
  <c r="D1380" i="41" s="1"/>
  <c r="C1318" i="41"/>
  <c r="D1318" i="41" s="1"/>
  <c r="C1120" i="41"/>
  <c r="C1205" i="41"/>
  <c r="C1038" i="41"/>
  <c r="C952" i="41"/>
  <c r="C1173" i="41"/>
  <c r="C1099" i="41"/>
  <c r="C1243" i="41"/>
  <c r="C727" i="41"/>
  <c r="C1224" i="41"/>
  <c r="C802" i="41"/>
  <c r="C974" i="41"/>
  <c r="C888" i="41"/>
  <c r="C794" i="41"/>
  <c r="C1035" i="41"/>
  <c r="C901" i="41"/>
  <c r="C984" i="41"/>
  <c r="C1338" i="41"/>
  <c r="D1338" i="41" s="1"/>
  <c r="C1261" i="41"/>
  <c r="C725" i="41"/>
  <c r="C991" i="41"/>
  <c r="C945" i="41"/>
  <c r="C1232" i="41"/>
  <c r="C1277" i="41"/>
  <c r="C851" i="41"/>
  <c r="C757" i="41"/>
  <c r="C895" i="41"/>
  <c r="C960" i="41"/>
  <c r="C1077" i="41"/>
  <c r="C1075" i="41"/>
  <c r="C798" i="41"/>
  <c r="C847" i="41"/>
  <c r="C1218" i="41"/>
  <c r="C726" i="41"/>
  <c r="C751" i="41"/>
  <c r="C1389" i="41"/>
  <c r="D1389" i="41" s="1"/>
  <c r="C934" i="41"/>
  <c r="C796" i="41"/>
  <c r="C1014" i="41"/>
  <c r="C986" i="41"/>
  <c r="C822" i="41"/>
  <c r="C870" i="41"/>
  <c r="C1248" i="41"/>
  <c r="C1253" i="41"/>
  <c r="C940" i="41"/>
  <c r="C1382" i="41"/>
  <c r="D1382" i="41" s="1"/>
  <c r="C889" i="41"/>
  <c r="C1101" i="41"/>
  <c r="C754" i="41"/>
  <c r="C1000" i="41"/>
  <c r="C1045" i="41"/>
  <c r="C1090" i="41"/>
  <c r="C939" i="41"/>
  <c r="C861" i="41"/>
  <c r="C983" i="41"/>
  <c r="C896" i="41"/>
  <c r="C1387" i="41"/>
  <c r="D1387" i="41" s="1"/>
  <c r="C1011" i="41"/>
  <c r="C734" i="41"/>
  <c r="C1160" i="41"/>
  <c r="C1138" i="41"/>
  <c r="C1381" i="41"/>
  <c r="D1381" i="41" s="1"/>
  <c r="C1132" i="41"/>
  <c r="C1185" i="41"/>
  <c r="C1229" i="41"/>
  <c r="C717" i="41"/>
  <c r="C1015" i="41"/>
  <c r="C982" i="41"/>
  <c r="C1231" i="41"/>
  <c r="C825" i="41"/>
  <c r="C818" i="41"/>
  <c r="C1098" i="41"/>
  <c r="C1084" i="41"/>
  <c r="C1350" i="41"/>
  <c r="D1350" i="41" s="1"/>
  <c r="C1296" i="41"/>
  <c r="C1260" i="41"/>
  <c r="C1198" i="41"/>
  <c r="C776" i="41"/>
  <c r="C1273" i="41"/>
  <c r="C1034" i="41"/>
  <c r="C853" i="41"/>
  <c r="C1119" i="41"/>
  <c r="C1073" i="41"/>
  <c r="C1123" i="41"/>
  <c r="C813" i="41"/>
  <c r="C872" i="41"/>
  <c r="C786" i="41"/>
  <c r="C1370" i="41"/>
  <c r="D1370" i="41" s="1"/>
  <c r="C789" i="41"/>
  <c r="C1055" i="41"/>
  <c r="C1009" i="41"/>
  <c r="C1235" i="41"/>
  <c r="C719" i="41"/>
  <c r="C1129" i="41"/>
  <c r="C1189" i="41"/>
  <c r="C1362" i="41"/>
  <c r="D1362" i="41" s="1"/>
  <c r="C892" i="41"/>
  <c r="C1158" i="41"/>
  <c r="C1104" i="41"/>
  <c r="F305" i="29"/>
  <c r="F306" i="29"/>
  <c r="F303" i="29"/>
  <c r="F226" i="29"/>
  <c r="F229" i="29"/>
  <c r="F234" i="29"/>
  <c r="F224" i="29"/>
  <c r="F233" i="29"/>
  <c r="D1369" i="41"/>
  <c r="D351" i="29"/>
  <c r="D345" i="29"/>
  <c r="D314" i="29"/>
  <c r="E314" i="29" l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E1371" i="41"/>
  <c r="F1371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F335" i="29" l="1"/>
  <c r="F355" i="29"/>
  <c r="F362" i="29"/>
  <c r="F367" i="29"/>
  <c r="F370" i="29"/>
  <c r="F373" i="29"/>
  <c r="F371" i="29"/>
  <c r="F372" i="29"/>
  <c r="F332" i="29"/>
  <c r="F338" i="29"/>
  <c r="F333" i="29"/>
  <c r="F365" i="29"/>
  <c r="F348" i="29"/>
  <c r="F360" i="29"/>
  <c r="F347" i="29"/>
  <c r="F346" i="29"/>
  <c r="F336" i="29"/>
  <c r="F340" i="29"/>
  <c r="F314" i="29"/>
  <c r="F357" i="29"/>
  <c r="F345" i="29"/>
  <c r="F351" i="29"/>
  <c r="F356" i="29"/>
  <c r="F352" i="29"/>
  <c r="F341" i="29"/>
  <c r="F337" i="29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8" i="10"/>
  <c r="Q1181" i="10"/>
  <c r="Q1180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L538" i="10"/>
  <c r="M538" i="10" s="1"/>
  <c r="N538" i="10" s="1"/>
  <c r="O538" i="10" s="1"/>
  <c r="L1037" i="10"/>
  <c r="M1037" i="10" s="1"/>
  <c r="N1037" i="10" s="1"/>
  <c r="O1037" i="10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N772" i="10"/>
  <c r="O772" i="10" s="1"/>
  <c r="O950" i="10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E19" i="11"/>
  <c r="D19" i="11"/>
  <c r="J19" i="11" s="1"/>
  <c r="G18" i="11"/>
  <c r="E18" i="11"/>
  <c r="D18" i="11"/>
  <c r="J18" i="11" l="1"/>
  <c r="K1278" i="10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I18" i="11"/>
  <c r="H18" i="11"/>
  <c r="H19" i="11"/>
  <c r="K18" i="11" l="1"/>
  <c r="F17" i="59" l="1"/>
  <c r="F20" i="59"/>
  <c r="D19" i="59"/>
  <c r="D18" i="59"/>
  <c r="G15" i="11" l="1"/>
  <c r="E15" i="11"/>
  <c r="D15" i="11"/>
  <c r="J15" i="11" s="1"/>
  <c r="H15" i="11" l="1"/>
  <c r="I15" i="11"/>
  <c r="K15" i="11" l="1"/>
  <c r="D14" i="59" l="1"/>
  <c r="D22" i="59"/>
  <c r="D21" i="59" l="1"/>
  <c r="D14" i="11" l="1"/>
  <c r="J14" i="11" s="1"/>
  <c r="E14" i="11"/>
  <c r="G14" i="11"/>
  <c r="K19" i="60"/>
  <c r="D19" i="60"/>
  <c r="H14" i="11" l="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C1" i="39" l="1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D193" i="11"/>
  <c r="E193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193" i="11"/>
  <c r="G19" i="11"/>
  <c r="I19" i="11" s="1"/>
  <c r="K19" i="11" s="1"/>
  <c r="Q9" i="10"/>
  <c r="B173" i="29"/>
  <c r="G192" i="11"/>
  <c r="B200" i="11"/>
  <c r="G6" i="29"/>
  <c r="G7" i="39"/>
  <c r="G9" i="29"/>
  <c r="L172" i="29"/>
  <c r="B171" i="29" s="1"/>
  <c r="L42" i="39"/>
  <c r="B41" i="39" s="1"/>
  <c r="G8" i="39"/>
  <c r="G8" i="29"/>
  <c r="K14" i="29" l="1"/>
  <c r="H193" i="11"/>
  <c r="J193" i="11"/>
  <c r="K15" i="29"/>
  <c r="K14" i="39"/>
  <c r="K15" i="39"/>
  <c r="A9" i="54"/>
  <c r="B31" i="54"/>
  <c r="B32" i="54"/>
  <c r="D8" i="54"/>
  <c r="C9" i="54"/>
  <c r="J36" i="39"/>
  <c r="I36" i="39"/>
  <c r="H36" i="39"/>
  <c r="I193" i="11"/>
  <c r="D75" i="39" l="1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193" i="11"/>
  <c r="H195" i="11" l="1"/>
  <c r="H196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197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F714" i="41" l="1"/>
  <c r="B16" i="29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1379" i="41" l="1"/>
  <c r="F1390" i="41"/>
  <c r="F1388" i="41"/>
  <c r="F1389" i="41"/>
  <c r="F785" i="4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95" i="11" l="1"/>
  <c r="I196" i="11" s="1"/>
  <c r="I197" i="11" s="1"/>
  <c r="J192" i="11"/>
  <c r="K192" i="11" l="1"/>
  <c r="K195" i="11" s="1"/>
  <c r="J195" i="11"/>
  <c r="K196" i="11" l="1"/>
  <c r="K197" i="11" s="1"/>
  <c r="D10" i="59" s="1"/>
  <c r="J196" i="11"/>
  <c r="J197" i="11" s="1"/>
  <c r="B198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<sst xmlns="http://schemas.openxmlformats.org/spreadsheetml/2006/main" count="7516" uniqueCount="2596">
  <si>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</si>
  <si>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</si>
  <si>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</si>
  <si>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</si>
  <si>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</si>
  <si>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</si>
  <si>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</si>
  <si>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</si>
  <si>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</si>
  <si>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</si>
  <si>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</si>
  <si>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</si>
  <si>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</si>
  <si>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</si>
  <si>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</si>
  <si>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</si>
  <si>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</si>
  <si>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</si>
  <si>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</si>
  <si>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</si>
  <si>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</si>
  <si>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</si>
  <si>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</si>
  <si>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</si>
  <si>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</si>
  <si>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</si>
  <si>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</si>
  <si>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</si>
  <si>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</si>
  <si>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</si>
  <si>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</si>
  <si>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</si>
  <si>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</si>
  <si>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</si>
  <si>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</si>
  <si>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</si>
  <si>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</si>
  <si>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</si>
  <si>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</si>
  <si>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</si>
  <si>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</si>
  <si>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</si>
  <si>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</si>
  <si>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</si>
  <si>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</si>
  <si>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</si>
  <si>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</si>
  <si>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</si>
  <si>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</si>
  <si>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</si>
  <si>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</si>
  <si>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</si>
  <si>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</si>
  <si>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</si>
  <si>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</si>
  <si>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</si>
  <si>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</si>
  <si>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</si>
  <si>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</si>
  <si>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</si>
  <si>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</si>
  <si>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</si>
  <si>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</si>
  <si>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</si>
  <si>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</si>
  <si>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</si>
  <si>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</si>
  <si>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</si>
  <si>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</si>
  <si>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</si>
  <si>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</si>
  <si>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</si>
  <si>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</si>
  <si>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</si>
  <si>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</si>
  <si>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</si>
  <si>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</si>
  <si>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</si>
  <si>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</si>
  <si>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</si>
  <si>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</si>
  <si>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</si>
  <si>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</si>
  <si>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</si>
  <si>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</si>
  <si>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</si>
  <si>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</si>
  <si>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</si>
  <si>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</si>
  <si>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</si>
  <si>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</si>
  <si>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</si>
  <si>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</si>
  <si>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</si>
  <si>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</si>
  <si>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</si>
  <si>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</si>
  <si>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</si>
  <si>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</si>
  <si>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</si>
  <si>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</si>
  <si>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</si>
  <si>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</si>
  <si>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</si>
  <si>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</si>
  <si>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</si>
  <si>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</si>
  <si>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</si>
  <si>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</si>
  <si>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</si>
  <si>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</si>
  <si>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</si>
  <si>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</si>
  <si>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</si>
  <si>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</si>
  <si>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</si>
  <si>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</si>
  <si>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</si>
  <si>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</si>
  <si>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</si>
  <si>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</si>
  <si>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</si>
  <si>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</si>
  <si>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</si>
  <si>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</si>
  <si>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</si>
  <si>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</si>
  <si>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</si>
  <si>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</si>
  <si>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</si>
  <si>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</si>
  <si>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</si>
  <si>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</si>
  <si>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</si>
  <si>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</si>
  <si>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</si>
  <si>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</si>
  <si>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</si>
  <si>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</si>
  <si>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</si>
  <si>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</si>
  <si>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</si>
  <si>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</si>
  <si>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</si>
  <si>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</si>
  <si>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</si>
  <si>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</si>
  <si>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</si>
  <si>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</si>
  <si>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</si>
  <si>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</si>
  <si>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</si>
  <si>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</si>
  <si>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</si>
  <si>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</si>
  <si>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</si>
  <si>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</si>
  <si>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</si>
  <si>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</si>
  <si>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</si>
  <si>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</si>
  <si>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</si>
  <si>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</si>
  <si>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</si>
  <si>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</si>
  <si>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</si>
  <si>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</si>
  <si>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</si>
  <si>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</si>
  <si>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</si>
  <si>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</si>
  <si>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</si>
  <si>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</si>
  <si>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</si>
  <si>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</si>
  <si>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</si>
  <si>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</si>
  <si>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</si>
  <si>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</si>
  <si>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</si>
  <si>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</si>
  <si>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</si>
  <si>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</si>
  <si>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</si>
  <si>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</si>
  <si>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</si>
  <si>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</si>
  <si>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</si>
  <si>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</si>
  <si>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</si>
  <si>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</si>
  <si>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</si>
  <si>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</si>
  <si>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</si>
  <si>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</si>
  <si>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</si>
  <si>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</si>
  <si>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</si>
  <si>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</si>
  <si>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</si>
  <si>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</si>
  <si>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</si>
  <si>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</si>
  <si>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</si>
  <si>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</si>
  <si>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</si>
  <si>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</si>
  <si>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</si>
  <si>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</si>
  <si>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</si>
  <si>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</si>
  <si>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</si>
  <si>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</si>
  <si>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</si>
  <si>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</si>
  <si>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</si>
  <si>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</si>
  <si>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</si>
  <si>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</si>
  <si>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</si>
  <si>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</si>
  <si>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</si>
  <si>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</si>
  <si>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</si>
  <si>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</si>
  <si>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</si>
  <si>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</si>
  <si>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</si>
  <si>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</si>
  <si>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</si>
  <si>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</si>
  <si>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</si>
  <si>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</si>
  <si>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</si>
  <si>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</si>
  <si>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</si>
  <si>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</si>
  <si>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</si>
  <si>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</si>
  <si>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</si>
  <si>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</si>
  <si>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</si>
  <si>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</si>
  <si>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</si>
  <si>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</si>
  <si>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</si>
  <si>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</si>
  <si>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</si>
  <si>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</si>
  <si>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</si>
  <si>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</si>
  <si>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</si>
  <si>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</si>
  <si>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</si>
  <si>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</si>
  <si>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</si>
  <si>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</si>
  <si>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</si>
  <si>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</si>
  <si>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</si>
  <si>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</si>
  <si>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</si>
  <si>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</si>
  <si>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</si>
  <si>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</si>
  <si>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</si>
  <si>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</si>
  <si>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</si>
  <si>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</si>
  <si>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</si>
  <si>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</si>
  <si>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</si>
  <si>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</si>
  <si>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</si>
  <si>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</si>
  <si>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</si>
  <si>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</si>
  <si>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</si>
  <si>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</si>
  <si>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</si>
  <si>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</si>
  <si>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</si>
  <si>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</si>
  <si>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</si>
  <si>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</si>
  <si>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</si>
  <si>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</si>
  <si>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</si>
  <si>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</si>
  <si>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</si>
  <si>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</si>
  <si>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</si>
  <si>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</si>
  <si>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</si>
  <si>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</si>
  <si>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</si>
  <si>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</si>
  <si>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</si>
  <si>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</si>
  <si>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</si>
  <si>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</si>
  <si>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</si>
  <si>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</si>
  <si>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</si>
  <si>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</si>
  <si>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</si>
  <si>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</si>
  <si>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</si>
  <si>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</si>
  <si>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</si>
  <si>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</si>
  <si>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</si>
  <si>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</si>
  <si>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</si>
  <si>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</si>
  <si>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</si>
  <si>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</si>
  <si>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</si>
  <si>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</si>
  <si>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</si>
  <si>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</si>
  <si>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</si>
  <si>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</si>
  <si>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</si>
  <si>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</si>
  <si>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</si>
  <si>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</si>
  <si>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</si>
  <si>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</si>
  <si>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</si>
  <si>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</si>
  <si>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</si>
  <si>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</si>
  <si>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</si>
  <si>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</si>
  <si>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</si>
  <si>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</si>
  <si>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</si>
  <si>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</si>
  <si>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</si>
  <si>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</si>
  <si>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</si>
  <si>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</si>
  <si>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</si>
  <si>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</si>
  <si>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</si>
  <si>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</si>
  <si>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</si>
  <si>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</si>
  <si>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</si>
  <si>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</si>
  <si>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</si>
  <si>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</si>
  <si>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</si>
  <si>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</si>
  <si>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</si>
  <si>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</si>
  <si>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</si>
  <si>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</si>
  <si>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</si>
  <si>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</si>
  <si>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</si>
  <si>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</si>
  <si>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</si>
  <si>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</si>
  <si>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</si>
  <si>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</si>
  <si>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</si>
  <si>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</si>
  <si>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</si>
  <si>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</si>
  <si>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</si>
  <si>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</si>
  <si>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</si>
  <si>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</si>
  <si>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</si>
  <si>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</si>
  <si>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</si>
  <si>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</si>
  <si>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</si>
  <si>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</si>
  <si>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</si>
  <si>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</si>
  <si>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</si>
  <si>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</si>
  <si>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</si>
  <si>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</si>
  <si>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</si>
  <si>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</si>
  <si>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</si>
  <si>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</si>
  <si>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</si>
  <si>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</si>
  <si>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</si>
  <si>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</si>
  <si>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</si>
  <si>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</si>
  <si>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</si>
  <si>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</si>
  <si>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</si>
  <si>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</si>
  <si>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</si>
  <si>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</si>
  <si>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</si>
  <si>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</si>
  <si>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</si>
  <si>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</si>
  <si>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</si>
  <si>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</si>
  <si>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</si>
  <si>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</si>
  <si>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</si>
  <si>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</si>
  <si>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</si>
  <si>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</si>
  <si>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</si>
  <si>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</si>
  <si>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</si>
  <si>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</si>
  <si>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</si>
  <si>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</si>
  <si>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</si>
  <si>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</si>
  <si>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</si>
  <si>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</si>
  <si>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</si>
  <si>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</si>
  <si>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</si>
  <si>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</si>
  <si>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</si>
  <si>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</si>
  <si>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</si>
  <si>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</si>
  <si>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</si>
  <si>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</si>
  <si>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</si>
  <si>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</si>
  <si>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</si>
  <si>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</si>
  <si>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</si>
  <si>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</si>
  <si>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</si>
  <si>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</si>
  <si>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</si>
  <si>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</si>
  <si>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</si>
  <si>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</si>
  <si>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</si>
  <si>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</si>
  <si>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</si>
  <si>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</si>
  <si>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</si>
  <si>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</si>
  <si>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</si>
  <si>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</si>
  <si>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</si>
  <si>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</si>
  <si>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</si>
  <si>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</si>
  <si>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</si>
  <si>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</si>
  <si>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</si>
  <si>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</si>
  <si>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</si>
  <si>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</si>
  <si>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</si>
  <si>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</si>
  <si>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</si>
  <si>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</si>
  <si>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</si>
  <si>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</si>
  <si>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</si>
  <si>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</si>
  <si>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</si>
  <si>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</si>
  <si>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</si>
  <si>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</si>
  <si>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</si>
  <si>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</si>
  <si>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</si>
  <si>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</si>
  <si>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</si>
  <si>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</si>
  <si>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</si>
  <si>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</si>
  <si>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</si>
  <si>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</si>
  <si>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</si>
  <si>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</si>
  <si>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</si>
  <si>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</si>
  <si>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</si>
  <si>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</si>
  <si>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</si>
  <si>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</si>
  <si>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</si>
  <si>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</si>
  <si>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</si>
  <si>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</si>
  <si>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</si>
  <si>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</si>
  <si>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</si>
  <si>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</si>
  <si>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</si>
  <si>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</si>
  <si>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</si>
  <si>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</si>
  <si>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</si>
  <si>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</si>
  <si>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</si>
  <si>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</si>
  <si>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</si>
  <si>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</si>
  <si>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</si>
  <si>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</si>
  <si>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</si>
  <si>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</si>
  <si>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</si>
  <si>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</si>
  <si>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</si>
  <si>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</si>
  <si>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</si>
  <si>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</si>
  <si>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</si>
  <si>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</si>
  <si>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</si>
  <si>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</si>
  <si>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</si>
  <si>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</si>
  <si>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</si>
  <si>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</si>
  <si>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</si>
  <si>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</si>
  <si>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</si>
  <si>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</si>
  <si>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</si>
  <si>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</si>
  <si>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</si>
  <si>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</si>
  <si>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</si>
  <si>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</si>
  <si>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</si>
  <si>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</si>
  <si>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</si>
  <si>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</si>
  <si>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</si>
  <si>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</si>
  <si>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</si>
  <si>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</si>
  <si>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</si>
  <si>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</si>
  <si>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</si>
  <si>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</si>
  <si>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</si>
  <si>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</si>
  <si>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</si>
  <si>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</si>
  <si>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</si>
  <si>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</si>
  <si>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</si>
  <si>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</si>
  <si>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</si>
  <si>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</si>
  <si>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</si>
  <si>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</si>
  <si>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</si>
  <si>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</si>
  <si>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</si>
  <si>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</si>
  <si>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</si>
  <si>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</si>
  <si>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</si>
  <si>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</si>
  <si>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</si>
  <si>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</si>
  <si>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</si>
  <si>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</si>
  <si>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</si>
  <si>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</si>
  <si>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</si>
  <si>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</si>
  <si>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</si>
  <si>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</si>
  <si>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</si>
  <si>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</si>
  <si>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</si>
  <si>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</si>
  <si>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</si>
  <si>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</si>
  <si>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</si>
  <si>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</si>
  <si>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</si>
  <si>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</si>
  <si>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</si>
  <si>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</si>
  <si>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</si>
  <si>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</si>
  <si>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</si>
  <si>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</si>
  <si>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</si>
  <si>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</si>
  <si>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</si>
  <si>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</si>
  <si>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</si>
  <si>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</si>
  <si>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</si>
  <si>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</si>
  <si>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</si>
  <si>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</si>
  <si>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</si>
  <si>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</si>
  <si>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</si>
  <si>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</si>
  <si>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</si>
  <si>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</si>
  <si>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</si>
  <si>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</si>
  <si>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</si>
  <si>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</si>
  <si>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</si>
  <si>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</si>
  <si>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</si>
  <si>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</si>
  <si>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</si>
  <si>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</si>
  <si>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</si>
  <si>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</si>
  <si>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</si>
  <si>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</si>
  <si>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</si>
  <si>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</si>
  <si>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</si>
  <si>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</si>
  <si>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</si>
  <si>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</si>
  <si>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</si>
  <si>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</si>
  <si>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</si>
  <si>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</si>
  <si>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</si>
  <si>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</si>
  <si>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</si>
  <si>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</si>
  <si>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</si>
  <si>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</si>
  <si>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</si>
  <si>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</si>
  <si>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</si>
  <si>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</si>
  <si>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</si>
  <si>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</si>
  <si>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</si>
  <si>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</si>
  <si>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</si>
  <si>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</si>
  <si>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</si>
  <si>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</si>
  <si>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</si>
  <si>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</si>
  <si>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</si>
  <si>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</si>
  <si>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</si>
  <si>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</si>
  <si>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</si>
  <si>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</si>
  <si>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</si>
  <si>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</si>
  <si>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</si>
  <si>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</si>
  <si>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</si>
  <si>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</si>
  <si>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</si>
  <si>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</si>
  <si>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</si>
  <si>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</si>
  <si>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</si>
  <si>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</si>
  <si>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</si>
  <si>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</si>
  <si>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</si>
  <si>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</si>
  <si>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</si>
  <si>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</si>
  <si>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</si>
  <si>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</si>
  <si>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</si>
  <si>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</si>
  <si>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</si>
  <si>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</si>
  <si>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</si>
  <si>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</si>
  <si>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</si>
  <si>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</si>
  <si>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</si>
  <si>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</si>
  <si>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</si>
  <si>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</si>
  <si>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</si>
  <si>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</si>
  <si>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</si>
  <si>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</si>
  <si>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</si>
  <si>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</si>
  <si>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</si>
  <si>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</si>
  <si>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</si>
  <si>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</si>
  <si>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</si>
  <si>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</si>
  <si>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</si>
  <si>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</si>
  <si>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</si>
  <si>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</si>
  <si>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</si>
  <si>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</si>
  <si>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</si>
  <si>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</si>
  <si>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</si>
  <si>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</si>
  <si>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</si>
  <si>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</si>
  <si>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</si>
  <si>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</si>
  <si>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</si>
  <si>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</si>
  <si>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</si>
  <si>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</si>
  <si>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</si>
  <si>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</si>
  <si>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</si>
  <si>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</si>
  <si>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</si>
  <si>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</si>
  <si>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</si>
  <si>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</si>
  <si>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</si>
  <si>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</si>
  <si>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</si>
  <si>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</si>
  <si>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</si>
  <si>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</si>
  <si>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</si>
  <si>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</si>
  <si>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</si>
  <si>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</si>
  <si>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</si>
  <si>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</si>
  <si>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</si>
  <si>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</si>
  <si>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</si>
  <si>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</si>
  <si>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</si>
  <si>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</si>
  <si>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</si>
  <si>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</si>
  <si>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</si>
  <si>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</si>
  <si>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</si>
  <si>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</si>
  <si>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</si>
  <si>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</si>
  <si>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</si>
  <si>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</si>
  <si>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</si>
  <si>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</si>
  <si>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</si>
  <si>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</si>
  <si>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</si>
  <si>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</si>
  <si>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</si>
  <si>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</si>
  <si>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</si>
  <si>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</si>
  <si>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</si>
  <si>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</si>
  <si>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</si>
  <si>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</si>
  <si>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</si>
  <si>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</si>
  <si>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</si>
  <si>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</si>
  <si>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</si>
  <si>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</si>
  <si>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</si>
  <si>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</si>
  <si>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</si>
  <si>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</si>
  <si>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</si>
  <si>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</si>
  <si>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</si>
  <si>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</si>
  <si>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</si>
  <si>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</si>
  <si>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</si>
  <si>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</si>
  <si>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</si>
  <si>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</si>
  <si>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</si>
  <si>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</si>
  <si>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</si>
  <si>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</si>
  <si>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</si>
  <si>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</si>
  <si>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</si>
  <si>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</si>
  <si>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</si>
  <si>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</si>
  <si>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</si>
  <si>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</si>
  <si>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</si>
  <si>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</si>
  <si>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</si>
  <si>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</si>
  <si>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</si>
  <si>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</si>
  <si>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</si>
  <si>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</si>
  <si>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</si>
  <si>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</si>
  <si>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</si>
  <si>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</si>
  <si>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</si>
  <si>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</si>
  <si>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</si>
  <si>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</si>
  <si>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</si>
  <si>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</si>
  <si>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</si>
  <si>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</si>
  <si>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</si>
  <si>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</si>
  <si>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</si>
  <si>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</si>
  <si>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</si>
  <si>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</si>
  <si>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</si>
  <si>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</si>
  <si>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</si>
  <si>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</si>
  <si>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</si>
  <si>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</si>
  <si>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</si>
  <si>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</si>
  <si>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</si>
  <si>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</si>
  <si>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</si>
  <si>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</si>
  <si>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</si>
  <si>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</si>
  <si>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</si>
  <si>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</si>
  <si>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</si>
  <si>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</si>
  <si>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</si>
  <si>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</si>
  <si>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</si>
  <si>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</si>
  <si>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</si>
  <si>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</si>
  <si>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</si>
  <si>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</si>
  <si>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</si>
  <si>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</si>
  <si>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</si>
  <si>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</si>
  <si>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</si>
  <si>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</si>
  <si>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</si>
  <si>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</si>
  <si>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</si>
  <si>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</si>
  <si>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</si>
  <si>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</si>
  <si>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</si>
  <si>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</si>
  <si>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</si>
  <si>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</si>
  <si>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</si>
  <si>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</si>
  <si>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</si>
  <si>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</si>
  <si>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</si>
  <si>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</si>
  <si>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</si>
  <si>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</si>
  <si>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</si>
  <si>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</si>
  <si>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</si>
  <si>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</si>
  <si>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</si>
  <si>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</si>
  <si>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</si>
  <si>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</si>
  <si>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</si>
  <si>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</si>
  <si>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</si>
  <si>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</si>
  <si>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</si>
  <si>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</si>
  <si>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</si>
  <si>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</si>
  <si>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</si>
  <si>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</si>
  <si>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</si>
  <si>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</si>
  <si>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</si>
  <si>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</si>
  <si>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</si>
  <si>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</si>
  <si>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</si>
  <si>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</si>
  <si>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</si>
  <si>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</si>
  <si>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</si>
  <si>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</si>
  <si>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</si>
  <si>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</si>
  <si>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</si>
  <si>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</si>
  <si>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</si>
  <si>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</si>
  <si>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</si>
  <si>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</si>
  <si>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</si>
  <si>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</si>
  <si>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</si>
  <si>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</si>
  <si>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</si>
  <si>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</si>
  <si>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</si>
  <si>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</si>
  <si>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</si>
  <si>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</si>
  <si>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</si>
  <si>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</si>
  <si>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</si>
  <si>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</si>
  <si>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</si>
  <si>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</si>
  <si>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</si>
  <si>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</si>
  <si>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</si>
  <si>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</si>
  <si>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</si>
  <si>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</si>
  <si>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</si>
  <si>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</si>
  <si>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</si>
  <si>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</si>
  <si>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</si>
  <si>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</si>
  <si>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</si>
  <si>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</si>
  <si>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</si>
  <si>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</si>
  <si>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</si>
  <si>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</si>
  <si>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</si>
  <si>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</si>
  <si>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</si>
  <si>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</si>
  <si>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</si>
  <si>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</si>
  <si>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</si>
  <si>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</si>
  <si>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</si>
  <si>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</si>
  <si>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</si>
  <si>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</si>
  <si>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</si>
  <si>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</si>
  <si>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</si>
  <si>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</si>
  <si>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</si>
  <si>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</si>
  <si>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</si>
  <si>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</si>
  <si>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</si>
  <si>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</si>
  <si>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</si>
  <si>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</si>
  <si>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</si>
  <si>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</si>
  <si>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</si>
  <si>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</si>
  <si>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</si>
  <si>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</si>
  <si>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</si>
  <si>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</si>
  <si>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</si>
  <si>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</si>
  <si>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</si>
  <si>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</si>
  <si>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</si>
  <si>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</si>
  <si>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</si>
  <si>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</si>
  <si>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</si>
  <si>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</si>
  <si>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</si>
  <si>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</si>
  <si>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</si>
  <si>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</si>
  <si>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</si>
  <si>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</si>
  <si>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</si>
  <si>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</si>
  <si>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</si>
  <si>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</si>
  <si>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</si>
  <si>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</si>
  <si>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</si>
  <si>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</si>
  <si>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</si>
  <si>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</si>
  <si>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</si>
  <si>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</si>
  <si>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</si>
  <si>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</si>
  <si>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</si>
  <si>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</si>
  <si>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</si>
  <si>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</si>
  <si>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</si>
  <si>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</si>
  <si>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</si>
  <si>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</si>
  <si>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</si>
  <si>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</si>
  <si>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</si>
  <si>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</si>
  <si>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</si>
  <si>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</si>
  <si>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</si>
  <si>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</si>
  <si>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</si>
  <si>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</si>
  <si>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</si>
  <si>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</si>
  <si>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</si>
  <si>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</si>
  <si>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</si>
  <si>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</si>
  <si>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</si>
  <si>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</si>
  <si>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</si>
  <si>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</si>
  <si>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</si>
  <si>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</si>
  <si>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</si>
  <si>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</si>
  <si>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</si>
  <si>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</si>
  <si>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</si>
  <si>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</si>
  <si>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</si>
  <si>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</si>
  <si>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</si>
  <si>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</si>
  <si>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</si>
  <si>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</si>
  <si>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</si>
  <si>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</si>
  <si>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</si>
  <si>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</si>
  <si>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</si>
  <si>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</si>
  <si>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</si>
  <si>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</si>
  <si>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</si>
  <si>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</si>
  <si>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</si>
  <si>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</si>
  <si>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</si>
  <si>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</si>
  <si>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</si>
  <si>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</si>
  <si>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</si>
  <si>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</si>
  <si>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</si>
  <si>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</si>
  <si>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</si>
  <si>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</si>
  <si>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</si>
  <si>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</si>
  <si>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</si>
  <si>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</si>
  <si>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</si>
  <si>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</si>
  <si>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</si>
  <si>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</si>
  <si>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</si>
  <si>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</si>
  <si>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</si>
  <si>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</si>
  <si>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</si>
  <si>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</si>
  <si>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</si>
  <si>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</si>
  <si>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</si>
  <si>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</si>
  <si>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</si>
  <si>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</si>
  <si>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</si>
  <si>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</si>
  <si>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</si>
  <si>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</si>
  <si>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</si>
  <si>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</si>
  <si>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</si>
  <si>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</si>
  <si>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</si>
  <si>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</si>
  <si>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</si>
  <si>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</si>
  <si>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</si>
  <si>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</si>
  <si>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</si>
  <si>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</si>
  <si>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</si>
  <si>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</si>
  <si>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</si>
  <si>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</si>
  <si>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</si>
  <si>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</si>
  <si>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</si>
  <si>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</si>
  <si>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</si>
  <si>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</si>
  <si>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</si>
  <si>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</si>
  <si>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</si>
  <si>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</si>
  <si>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</si>
  <si>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</si>
  <si>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</si>
  <si>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</si>
  <si>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</si>
  <si>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</si>
  <si>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</si>
  <si>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</si>
  <si>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</si>
  <si>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</si>
  <si>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</si>
  <si>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</si>
  <si>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</si>
  <si>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</si>
  <si>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</si>
  <si>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</si>
  <si>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</si>
  <si>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</si>
  <si>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</si>
  <si>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</si>
  <si>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</si>
  <si>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</si>
  <si>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</si>
  <si>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</si>
  <si>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</si>
  <si>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</si>
  <si>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</si>
  <si>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</si>
  <si>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</si>
  <si>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</si>
  <si>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</si>
  <si>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</si>
  <si>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</si>
  <si>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</si>
  <si>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</si>
  <si>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</si>
  <si>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</si>
  <si>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</si>
  <si>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</si>
  <si>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</si>
  <si>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</si>
  <si>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</si>
  <si>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</si>
  <si>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</si>
  <si>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</si>
  <si>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</si>
  <si>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</si>
  <si>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</si>
  <si>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</si>
  <si>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</si>
  <si>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</si>
  <si>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</si>
  <si>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</si>
  <si>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</si>
  <si>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</si>
  <si>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</si>
  <si>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</si>
  <si>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</si>
  <si>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</si>
  <si>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</si>
  <si>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</si>
  <si>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</si>
  <si>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</si>
  <si>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</si>
  <si>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</si>
  <si>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</si>
  <si>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</si>
  <si>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</si>
  <si>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</si>
  <si>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</si>
  <si>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</si>
  <si>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</si>
  <si>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</si>
  <si>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</si>
  <si>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</si>
  <si>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</si>
  <si>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</si>
  <si>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</si>
  <si>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</si>
  <si>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</si>
  <si>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</si>
  <si>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</si>
  <si>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</si>
  <si>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</si>
  <si>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</si>
  <si>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</si>
  <si>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</si>
  <si>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</si>
  <si>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</si>
  <si>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</si>
  <si>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</si>
  <si>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</si>
  <si>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</si>
  <si>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</si>
  <si>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</si>
  <si>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</si>
  <si>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</si>
  <si>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</si>
  <si>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</si>
  <si>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</si>
  <si>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</si>
  <si>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</si>
  <si>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</si>
  <si>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</si>
  <si>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</si>
  <si>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</si>
  <si>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</si>
  <si>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</si>
  <si>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</si>
  <si>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</si>
  <si>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</si>
  <si>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</si>
  <si>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</si>
  <si>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</si>
  <si>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</si>
  <si>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</si>
  <si>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</si>
  <si>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</si>
  <si>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</si>
  <si>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</si>
  <si>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</si>
  <si>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</si>
  <si>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</si>
  <si>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</si>
  <si>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</si>
  <si>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</si>
  <si>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</si>
  <si>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</si>
  <si>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</si>
  <si>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</si>
  <si>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</si>
  <si>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</si>
  <si>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</si>
  <si>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</si>
  <si>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</si>
  <si>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</si>
  <si>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</si>
  <si>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</si>
  <si>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</si>
  <si>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</si>
  <si>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</si>
  <si>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</si>
  <si>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</si>
  <si>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</si>
  <si>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</si>
  <si>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</si>
  <si>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</si>
  <si>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</si>
  <si>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</si>
  <si>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</si>
  <si>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</si>
  <si>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</si>
  <si>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</si>
  <si>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</si>
  <si>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</si>
  <si>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</si>
  <si>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</si>
  <si>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</si>
  <si>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</si>
  <si>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</si>
  <si>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</si>
  <si>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</si>
  <si>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</si>
  <si>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</si>
  <si>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</si>
  <si>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</si>
  <si>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</si>
  <si>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</si>
  <si>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</si>
  <si>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</si>
  <si>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</si>
  <si>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</si>
  <si>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</si>
  <si>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</si>
  <si>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</si>
  <si>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</si>
  <si>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</si>
  <si>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</si>
  <si>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</si>
  <si>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</si>
  <si>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</si>
  <si>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</si>
  <si>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</si>
  <si>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</si>
  <si>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</si>
  <si>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</si>
  <si>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</si>
  <si>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</si>
  <si>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</si>
  <si>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</si>
  <si>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</si>
  <si>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</si>
  <si>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</si>
  <si>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</si>
  <si>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</si>
  <si>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</si>
  <si>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</si>
  <si>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</si>
  <si>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</si>
  <si>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</si>
  <si>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</si>
  <si>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</si>
  <si>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</si>
  <si>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</si>
  <si>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</si>
  <si>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</si>
  <si>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</si>
  <si>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</si>
  <si>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</si>
  <si>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</si>
  <si>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</si>
  <si>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</si>
  <si>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</si>
  <si>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</si>
  <si>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</si>
  <si>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</si>
  <si>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</si>
  <si>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</si>
  <si>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</si>
  <si>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</si>
  <si>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</si>
  <si>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</si>
  <si>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</si>
  <si>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</si>
  <si>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</si>
  <si>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</si>
  <si>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</si>
  <si>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</si>
  <si>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</si>
  <si>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</si>
  <si>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</si>
  <si>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</si>
  <si>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</si>
  <si>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</si>
  <si>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</si>
  <si>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</si>
  <si>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</si>
  <si>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</si>
  <si>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</si>
  <si>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</si>
  <si>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</si>
  <si>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</si>
  <si>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</si>
  <si>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</si>
  <si>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</si>
  <si>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</si>
  <si>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</si>
  <si>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</si>
  <si>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</si>
  <si>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</si>
  <si>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</si>
  <si>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</si>
  <si>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</si>
  <si>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</si>
  <si>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</si>
  <si>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</si>
  <si>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</si>
  <si>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</si>
  <si>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</si>
  <si>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</si>
  <si>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</si>
  <si>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</si>
  <si>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</si>
  <si>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</si>
  <si>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</si>
  <si>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</si>
  <si>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</si>
  <si>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</si>
  <si>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</si>
  <si>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</si>
  <si>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</si>
  <si>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</si>
  <si>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</si>
  <si>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</si>
  <si>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</si>
  <si>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</si>
  <si>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</si>
  <si>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</si>
  <si>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</si>
  <si>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</si>
  <si>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</si>
  <si>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</si>
  <si>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</si>
  <si>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</si>
  <si>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</si>
  <si>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</si>
  <si>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</si>
  <si>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</si>
  <si>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</si>
  <si>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</si>
  <si>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</si>
  <si>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</si>
  <si>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</si>
  <si>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</si>
  <si>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</si>
  <si>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</si>
  <si>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</si>
  <si>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</si>
  <si>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</si>
  <si>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</si>
  <si>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</si>
  <si>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</si>
  <si>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</si>
  <si>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</si>
  <si>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</si>
  <si>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</si>
  <si>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</si>
  <si>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</si>
  <si>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</si>
  <si>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</si>
  <si>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</si>
  <si>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</si>
  <si>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</si>
  <si>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</si>
  <si>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</si>
  <si>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</si>
  <si>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</si>
  <si>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</si>
  <si>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</si>
  <si>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</si>
  <si>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</si>
  <si>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</si>
  <si>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</si>
  <si>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</si>
  <si>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</si>
  <si>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</si>
  <si>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</si>
  <si>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</si>
  <si>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</si>
  <si>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</si>
  <si>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</si>
  <si>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</si>
  <si>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</si>
  <si>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</si>
  <si>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</si>
  <si>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</si>
  <si>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</si>
  <si>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</si>
  <si>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</si>
  <si>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</si>
  <si>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</si>
  <si>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</si>
  <si>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</si>
  <si>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</si>
  <si>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</si>
  <si>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</si>
  <si>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</si>
  <si>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</si>
  <si>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</si>
  <si>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</si>
  <si>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</si>
  <si>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</si>
  <si>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</si>
  <si>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</si>
  <si>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</si>
  <si>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</si>
  <si>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</si>
  <si>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</si>
  <si>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</si>
  <si>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</si>
  <si>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</si>
  <si>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</si>
  <si>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</si>
  <si>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</si>
  <si>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</si>
  <si>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</si>
  <si>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</si>
  <si>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</si>
  <si>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</si>
  <si>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</si>
  <si>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</si>
  <si>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</si>
  <si>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</si>
  <si>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</si>
  <si>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</si>
  <si>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</si>
  <si>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</si>
  <si>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</si>
  <si>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</si>
  <si>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</si>
  <si>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</si>
  <si>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</si>
  <si>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</si>
  <si>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</si>
  <si>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</si>
  <si>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</si>
  <si>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</si>
  <si>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</si>
  <si>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</si>
  <si>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</si>
  <si>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</si>
  <si>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</si>
  <si>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</si>
  <si>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</si>
  <si>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</si>
  <si>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</si>
  <si>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</si>
  <si>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</si>
  <si>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</si>
  <si>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</si>
  <si>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</si>
  <si>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</si>
  <si>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</si>
  <si>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</si>
  <si>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</si>
  <si>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</si>
  <si>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</si>
  <si>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</si>
  <si>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</si>
  <si>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</si>
  <si>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</si>
  <si>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</si>
  <si>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</si>
  <si>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</si>
  <si>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</si>
  <si>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</si>
  <si>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</si>
  <si>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</si>
  <si>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</si>
  <si>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</si>
  <si>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</si>
  <si>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</si>
  <si>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</si>
  <si>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</si>
  <si>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</si>
  <si>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</si>
  <si>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</si>
  <si>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</si>
  <si>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</si>
  <si>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</si>
  <si>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</si>
  <si>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</si>
  <si>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</si>
  <si>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</si>
  <si>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</si>
  <si>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</si>
  <si>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</si>
  <si>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</si>
  <si>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</si>
  <si>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</si>
  <si>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</si>
  <si>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</si>
  <si>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</si>
  <si>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</si>
  <si>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</si>
  <si>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</si>
  <si>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</si>
  <si>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</si>
  <si>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</si>
  <si>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</si>
  <si>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</si>
  <si>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</si>
  <si>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</si>
  <si>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</si>
  <si>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</si>
  <si>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</si>
  <si>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</si>
  <si>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</si>
  <si>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</si>
  <si>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</si>
  <si>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</si>
  <si>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</si>
  <si>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</si>
  <si>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</si>
  <si>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</si>
  <si>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</si>
  <si>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</si>
  <si>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</si>
  <si>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</si>
  <si>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</si>
  <si>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</si>
  <si>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</si>
  <si>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</si>
  <si>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</si>
  <si>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</si>
  <si>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</si>
  <si>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</si>
  <si>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</si>
  <si>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</si>
  <si>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</si>
  <si>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</si>
  <si>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</si>
  <si>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</si>
  <si>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</si>
  <si>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</si>
  <si>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</si>
  <si>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</si>
  <si>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</si>
  <si>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</si>
  <si>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</si>
  <si>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</si>
  <si>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</si>
  <si>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</si>
  <si>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</si>
  <si>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</si>
  <si>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</si>
  <si>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</si>
  <si>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</si>
  <si>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</si>
  <si>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</si>
  <si>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</si>
  <si>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</si>
  <si>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</si>
  <si>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</si>
  <si>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</si>
  <si>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</si>
  <si>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</si>
  <si>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</si>
  <si>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</si>
  <si>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</si>
  <si>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</si>
  <si>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</si>
  <si>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</si>
  <si>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</si>
  <si>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</si>
  <si>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</si>
  <si>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</si>
  <si>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</si>
  <si>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</si>
  <si>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</si>
  <si>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</si>
  <si>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</si>
  <si>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</si>
  <si>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</si>
  <si>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</si>
  <si>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</si>
  <si>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</si>
  <si>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</si>
  <si>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</si>
  <si>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</si>
  <si>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</si>
  <si>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</si>
  <si>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</si>
  <si>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</si>
  <si>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</si>
  <si>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</si>
  <si>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</si>
  <si>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</si>
  <si>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</si>
  <si>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</si>
  <si>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</si>
  <si>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</si>
  <si>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</si>
  <si>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</si>
  <si>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</si>
  <si>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</si>
  <si>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</si>
  <si>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</si>
  <si>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</si>
  <si>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</si>
  <si>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</si>
  <si>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</si>
  <si>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</si>
  <si>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</si>
  <si>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</si>
  <si>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</si>
  <si>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</si>
  <si>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</si>
  <si>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</si>
  <si>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</si>
  <si>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</si>
  <si>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</si>
  <si>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</si>
  <si>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</si>
  <si>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</si>
  <si>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</si>
  <si>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</si>
  <si>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</si>
  <si>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</si>
  <si>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</si>
  <si>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</si>
  <si>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</si>
  <si>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</si>
  <si>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</si>
  <si>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</si>
  <si>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</si>
  <si>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</si>
  <si>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</si>
  <si>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</si>
  <si>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</si>
  <si>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</si>
  <si>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</si>
  <si>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</si>
  <si>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</si>
  <si>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</si>
  <si>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</si>
  <si>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</si>
  <si>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</si>
  <si>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</si>
  <si>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</si>
  <si>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</si>
  <si>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</si>
  <si>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</si>
  <si>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</si>
  <si>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</si>
  <si>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</si>
  <si>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</si>
  <si>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</si>
  <si>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</si>
  <si>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</si>
  <si>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</si>
  <si>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</si>
  <si>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</si>
  <si>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</si>
  <si>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</si>
  <si>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</si>
  <si>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</si>
  <si>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</si>
  <si>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</si>
  <si>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</si>
  <si>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</si>
  <si>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</si>
  <si>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</si>
  <si>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</si>
  <si>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</si>
  <si>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</si>
  <si>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</si>
  <si>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</si>
  <si>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</si>
  <si>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</si>
  <si>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</si>
  <si>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</si>
  <si>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</si>
  <si>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</si>
  <si>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</si>
  <si>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</si>
  <si>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</si>
  <si>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</si>
  <si>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</si>
  <si>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</si>
  <si>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</si>
  <si>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</si>
  <si>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</si>
  <si>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</si>
  <si>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</si>
  <si>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</si>
  <si>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</si>
  <si>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</si>
  <si>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</si>
  <si>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</si>
  <si>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</si>
  <si>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</si>
  <si>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</si>
  <si>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</si>
  <si>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</si>
  <si>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</si>
  <si>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</si>
  <si>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</si>
  <si>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</si>
  <si>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</si>
  <si>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</si>
  <si>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</si>
  <si>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</si>
  <si>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</si>
  <si>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</si>
  <si>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</si>
  <si>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</si>
  <si>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</si>
  <si>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</si>
  <si>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</si>
  <si>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</si>
  <si>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</si>
  <si>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</si>
  <si>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</si>
  <si>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</si>
  <si>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</si>
  <si>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</si>
  <si>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</si>
  <si>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</si>
  <si>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</si>
  <si>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</si>
  <si>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</si>
  <si>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</si>
  <si>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</si>
  <si>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</si>
  <si>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</si>
  <si>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</si>
  <si>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</si>
  <si>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</si>
  <si>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</si>
  <si>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</si>
  <si>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</si>
  <si>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</si>
  <si>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</si>
  <si>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</si>
  <si>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</si>
  <si>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</si>
  <si>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</si>
  <si>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</si>
  <si>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</si>
  <si>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</si>
  <si>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</si>
  <si>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</si>
  <si>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</si>
  <si>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</si>
  <si>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</si>
  <si>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</si>
  <si>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</si>
  <si>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</si>
  <si>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</si>
  <si>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</si>
  <si>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</si>
  <si>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</si>
  <si>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</si>
  <si>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</si>
  <si>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</si>
  <si>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</si>
  <si>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</si>
  <si>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</si>
  <si>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</si>
  <si>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</si>
  <si>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</si>
  <si>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</si>
  <si>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</si>
  <si>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</si>
  <si>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</si>
  <si>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</si>
  <si>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</si>
  <si>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</si>
  <si>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</si>
  <si>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</si>
  <si>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</si>
  <si>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</si>
  <si>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</si>
  <si>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</si>
  <si>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</si>
  <si>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</si>
  <si>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</si>
  <si>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</si>
  <si>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</si>
  <si>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</si>
  <si>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</si>
  <si>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</si>
  <si>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</si>
  <si>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</si>
  <si>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</si>
  <si>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</si>
  <si>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</si>
  <si>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</si>
  <si>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</si>
  <si>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</si>
  <si>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</si>
  <si>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</si>
  <si>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</si>
  <si>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</si>
  <si>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</si>
  <si>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</si>
  <si>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</si>
  <si>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</si>
  <si>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</si>
  <si>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</si>
  <si>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</si>
  <si>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</si>
  <si>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</si>
  <si>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</si>
  <si>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</si>
  <si>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</si>
  <si>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</si>
  <si>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</si>
  <si>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</si>
  <si>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</si>
  <si>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</si>
  <si>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</si>
  <si>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</si>
  <si>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</si>
  <si>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</si>
  <si>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</si>
  <si>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</si>
  <si>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</si>
  <si>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</si>
  <si>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</si>
  <si>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</si>
  <si>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</si>
  <si>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</si>
  <si>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</si>
  <si>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</si>
  <si>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</si>
  <si>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</si>
  <si>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</si>
  <si>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</si>
  <si>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</si>
  <si>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</si>
  <si>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</si>
  <si>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</si>
  <si>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</si>
  <si>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</si>
  <si>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</si>
  <si>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</si>
  <si>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</si>
  <si>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</si>
  <si>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</si>
  <si>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</si>
  <si>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</si>
  <si>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</si>
  <si>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</si>
  <si>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</si>
  <si>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</si>
  <si>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</si>
  <si>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</si>
  <si>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</si>
  <si>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</si>
  <si>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</si>
  <si>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</si>
  <si>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</si>
  <si>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</si>
  <si>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</si>
  <si>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</si>
  <si>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</si>
  <si>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</si>
  <si>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</si>
  <si>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</si>
  <si>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</si>
  <si>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</si>
  <si>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</si>
  <si>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</si>
  <si>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</si>
  <si>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</si>
  <si>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</si>
  <si>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</si>
  <si>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</si>
  <si>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</si>
  <si>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</si>
  <si>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</si>
  <si>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</si>
  <si>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</si>
  <si>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</si>
  <si>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</si>
  <si>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</si>
  <si>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</si>
  <si>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</si>
  <si>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</si>
  <si>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</si>
  <si>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</si>
  <si>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</si>
  <si>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</si>
  <si>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</si>
  <si>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</si>
  <si>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</si>
  <si>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</si>
  <si>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</si>
  <si>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</si>
  <si>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</si>
  <si>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</si>
  <si>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</si>
  <si>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</si>
  <si>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</si>
  <si>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</si>
  <si>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</si>
  <si>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</si>
  <si>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</si>
  <si>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</si>
  <si>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</si>
  <si>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</si>
  <si>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</si>
  <si>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</si>
  <si>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</si>
  <si>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</si>
  <si>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</si>
  <si>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</si>
  <si>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</si>
  <si>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</si>
  <si>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</si>
  <si>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</si>
  <si>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</si>
  <si>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</si>
  <si>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</si>
  <si>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</si>
  <si>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</si>
  <si>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</si>
  <si>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</si>
  <si>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</si>
  <si>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</si>
  <si>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</si>
  <si>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</si>
  <si>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</si>
  <si>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</si>
  <si>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</si>
  <si>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</si>
  <si>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</si>
  <si>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</si>
  <si>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</si>
  <si>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</si>
  <si>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</si>
  <si>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</si>
  <si>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</si>
  <si>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</si>
  <si>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</si>
  <si>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</si>
  <si>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</si>
  <si>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</si>
  <si>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</si>
  <si>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</si>
  <si>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</si>
  <si>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</si>
  <si>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</si>
  <si>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</si>
  <si>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</si>
  <si>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</si>
  <si>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</si>
  <si>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</si>
  <si>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</si>
  <si>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</si>
  <si>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</si>
  <si>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</si>
  <si>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</si>
  <si>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</si>
  <si>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</si>
  <si>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</si>
  <si>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</si>
  <si>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</si>
  <si>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</si>
  <si>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</si>
  <si>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</si>
  <si>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</si>
  <si>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</si>
  <si>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</si>
  <si>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</si>
  <si>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</si>
  <si>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</si>
  <si>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</si>
  <si>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</si>
  <si>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</si>
  <si>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</si>
  <si>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</si>
  <si>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</si>
  <si>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</si>
  <si>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</si>
  <si>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</si>
  <si>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</si>
  <si>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</si>
  <si>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</si>
  <si>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</si>
  <si>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</si>
  <si>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</si>
  <si>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</si>
  <si>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</si>
  <si>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</si>
  <si>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</si>
  <si>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</si>
  <si>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</si>
  <si>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</si>
  <si>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</si>
  <si>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</si>
  <si>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</si>
  <si>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</si>
  <si>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</si>
  <si>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</si>
  <si>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</si>
  <si>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</si>
  <si>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</si>
  <si>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</si>
  <si>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</si>
  <si>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</si>
  <si>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</si>
  <si>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</si>
  <si>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</si>
  <si>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</si>
  <si>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</si>
  <si>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</si>
  <si>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</si>
  <si>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</si>
  <si>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</si>
  <si>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</si>
  <si>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</si>
  <si>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</si>
  <si>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</si>
  <si>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</si>
  <si>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</si>
  <si>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</si>
  <si>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</si>
  <si>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</si>
  <si>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</si>
  <si>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</si>
  <si>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</si>
  <si>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</si>
  <si>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</si>
  <si>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</si>
  <si>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</si>
  <si>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</si>
  <si>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</si>
  <si>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</si>
  <si>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</si>
  <si>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</si>
  <si>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</si>
  <si>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</si>
  <si>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</si>
  <si>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</si>
  <si>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</si>
  <si>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</si>
  <si>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</si>
  <si>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</si>
  <si>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</si>
  <si>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</si>
  <si>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</si>
  <si>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</si>
  <si>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</si>
  <si>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</si>
  <si>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</si>
  <si>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</si>
  <si>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</si>
  <si>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</si>
  <si>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</si>
  <si>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</si>
  <si>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</si>
  <si>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</si>
  <si>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</si>
  <si>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</si>
  <si>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</si>
  <si>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</si>
  <si>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</si>
  <si>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</si>
  <si>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</si>
  <si>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</si>
  <si>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</si>
  <si>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</si>
  <si>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</si>
  <si>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</si>
  <si>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</si>
  <si>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</si>
  <si>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</si>
  <si>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</si>
  <si>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</si>
  <si>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</si>
  <si>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</si>
  <si>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</si>
  <si>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</si>
  <si>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</si>
  <si>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</si>
  <si>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</si>
  <si>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</si>
  <si>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</si>
  <si>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</si>
  <si>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</si>
  <si>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</si>
  <si>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</si>
  <si>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</si>
  <si>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</si>
  <si>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</si>
  <si>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</si>
  <si>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</si>
  <si>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</si>
  <si>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</si>
  <si>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</si>
  <si>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</si>
  <si>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</si>
  <si>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</si>
  <si>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</si>
  <si>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</si>
  <si>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</si>
  <si>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</si>
  <si>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</si>
  <si>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</si>
  <si>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</si>
  <si>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</si>
  <si>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</si>
  <si>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</si>
  <si>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</si>
  <si>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</si>
  <si>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</si>
  <si>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</si>
  <si>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</si>
  <si>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</si>
  <si>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</si>
  <si>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</si>
  <si>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</si>
  <si>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</si>
  <si>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</si>
  <si>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</si>
  <si>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</si>
  <si>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</si>
  <si>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</si>
  <si>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</si>
  <si>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</si>
  <si>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</si>
  <si>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</si>
  <si>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</si>
  <si>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</si>
  <si>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</si>
  <si>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</si>
  <si>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</si>
  <si>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</si>
  <si>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</si>
  <si>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</si>
  <si>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</si>
  <si>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</si>
  <si>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</si>
  <si>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</si>
  <si>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</si>
  <si>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</si>
  <si>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</si>
  <si>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</si>
  <si>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</si>
  <si>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</si>
  <si>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</si>
  <si>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</si>
  <si>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</si>
  <si>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</si>
  <si>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</si>
  <si>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</si>
  <si>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</si>
  <si>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</si>
  <si>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</si>
  <si>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</si>
  <si>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</si>
  <si>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</si>
  <si>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</si>
  <si>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</si>
  <si>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</si>
  <si>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</si>
  <si>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</si>
  <si>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</si>
  <si>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</si>
  <si>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</si>
  <si>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</si>
  <si>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</si>
  <si>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</si>
  <si>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</si>
  <si>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</si>
  <si>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</si>
  <si>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</si>
  <si>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</si>
  <si>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</si>
  <si>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</si>
  <si>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</si>
  <si>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</si>
  <si>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</si>
  <si>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</si>
  <si>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</si>
  <si>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</si>
  <si>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</si>
  <si>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</si>
  <si>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</si>
  <si>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</si>
  <si>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</si>
  <si>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</si>
  <si>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</si>
  <si>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</si>
  <si>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</si>
  <si>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</si>
  <si>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</si>
  <si>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</si>
  <si>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</si>
  <si>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</si>
  <si>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</si>
  <si>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</si>
  <si>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</si>
  <si>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</si>
  <si>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</si>
  <si>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</si>
  <si>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</si>
  <si>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</si>
  <si>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</si>
  <si>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</si>
  <si>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</si>
  <si>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</si>
  <si>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</si>
  <si>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</si>
  <si>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</si>
  <si>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</si>
  <si>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</si>
  <si>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</si>
  <si>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</si>
  <si>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</si>
  <si>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</si>
  <si>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</si>
  <si>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</si>
  <si>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</si>
  <si>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</si>
  <si>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</si>
  <si>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</si>
  <si>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</si>
  <si>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</si>
  <si>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</si>
  <si>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</si>
  <si>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</si>
  <si>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</si>
  <si>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</si>
  <si>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</si>
  <si>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</si>
  <si>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</si>
  <si>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</si>
  <si>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</si>
  <si>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</si>
  <si>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</si>
  <si>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</si>
  <si>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</si>
  <si>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</si>
  <si>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</si>
  <si>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</si>
  <si>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</si>
  <si>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</si>
  <si>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</si>
  <si>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</si>
  <si>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</si>
  <si>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</si>
  <si>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</si>
  <si>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</si>
  <si>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</si>
  <si>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</si>
  <si>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</si>
  <si>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</si>
  <si>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</si>
  <si>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</si>
  <si>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</si>
  <si>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</si>
  <si>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</si>
  <si>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</si>
  <si>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</si>
  <si>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</si>
  <si>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</si>
  <si>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</si>
  <si>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</si>
  <si>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</si>
  <si>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</si>
  <si>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</si>
  <si>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</si>
  <si>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</si>
  <si>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</si>
  <si>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</si>
  <si>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</si>
  <si>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</si>
  <si>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</si>
  <si>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</si>
  <si>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</si>
  <si>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</si>
  <si>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</si>
  <si>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</si>
  <si>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</si>
  <si>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</si>
  <si>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</si>
  <si>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</si>
  <si>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</si>
  <si>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</si>
  <si>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</si>
  <si>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</si>
  <si>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</si>
  <si>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</si>
  <si>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</si>
  <si>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</si>
  <si>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</si>
  <si>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</si>
  <si>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</si>
  <si>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</si>
  <si>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</si>
  <si>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</si>
  <si>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</si>
  <si>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</si>
  <si>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</si>
  <si>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</si>
  <si>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</si>
  <si>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</si>
  <si>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</si>
  <si>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</si>
  <si>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</si>
  <si>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</si>
  <si>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</si>
  <si>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</si>
  <si>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</si>
  <si>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</si>
  <si>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</si>
  <si>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</si>
  <si>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</si>
  <si>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</si>
  <si>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</si>
  <si>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</si>
  <si>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</si>
  <si>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</si>
  <si>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</si>
  <si>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</si>
  <si>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</si>
  <si>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</si>
  <si>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</si>
  <si>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</si>
  <si>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</si>
  <si>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</si>
  <si>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</si>
  <si>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</si>
  <si>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</si>
  <si>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</si>
  <si>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</si>
  <si>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</si>
  <si>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</si>
  <si>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</si>
  <si>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</si>
  <si>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</si>
  <si>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</si>
  <si>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</si>
  <si>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</si>
  <si>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</si>
  <si>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</si>
  <si>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</si>
  <si>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</si>
  <si>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</si>
  <si>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</si>
  <si>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</si>
  <si>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</si>
  <si>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</si>
  <si>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</si>
  <si>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</si>
  <si>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</si>
  <si>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</si>
  <si>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</si>
  <si>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</si>
  <si>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</si>
  <si>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</si>
  <si>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</si>
  <si>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</si>
  <si>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</si>
  <si>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</si>
  <si>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</si>
  <si>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</si>
  <si>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</si>
  <si>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</si>
  <si>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</si>
  <si>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</si>
  <si>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</si>
  <si>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</si>
  <si>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</si>
  <si>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</si>
  <si>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</si>
  <si>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</si>
  <si>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</si>
  <si>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</si>
  <si>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</si>
  <si>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</si>
  <si>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</si>
  <si>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</si>
  <si>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</si>
  <si>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</si>
  <si>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</si>
  <si>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</si>
  <si>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</si>
  <si>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</si>
  <si>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</si>
  <si>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</si>
  <si>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</si>
  <si>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</si>
  <si>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</si>
  <si>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</si>
  <si>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</si>
  <si>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</si>
  <si>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</si>
  <si>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</si>
  <si>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</si>
  <si>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</si>
  <si>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</si>
  <si>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</si>
  <si>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</si>
  <si>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</si>
  <si>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</si>
  <si>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</si>
  <si>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</si>
  <si>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</si>
  <si>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</si>
  <si>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</si>
  <si>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</si>
  <si>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</si>
  <si>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</si>
  <si>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</si>
  <si>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</si>
  <si>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</si>
  <si>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</si>
  <si>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</si>
  <si>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</si>
  <si>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</si>
  <si>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</si>
  <si>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</si>
  <si>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</si>
  <si>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</si>
  <si>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</si>
  <si>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</si>
  <si>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</si>
  <si>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</si>
  <si>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</si>
  <si>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</si>
  <si>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</si>
  <si>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</si>
  <si>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</si>
  <si>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</si>
  <si>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</si>
  <si>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</si>
  <si>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</si>
  <si>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</si>
  <si>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</si>
  <si>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</si>
  <si>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</si>
  <si>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</si>
  <si>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</si>
  <si>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</si>
  <si>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</si>
  <si>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</si>
  <si>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</si>
  <si>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</si>
  <si>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</si>
  <si>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</si>
  <si>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</si>
  <si>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</si>
  <si>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</si>
  <si>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</si>
  <si>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II</t>
  </si>
  <si>
    <t>III</t>
  </si>
  <si>
    <t>Asman Perencanaan</t>
  </si>
  <si>
    <t>U</t>
  </si>
  <si>
    <t>P12C-2</t>
  </si>
  <si>
    <t>CA1</t>
  </si>
  <si>
    <t>CA4</t>
  </si>
  <si>
    <t>CA5</t>
  </si>
  <si>
    <t>CJ5-T</t>
  </si>
  <si>
    <t>CJ6-T</t>
  </si>
  <si>
    <t>CM2-12</t>
  </si>
  <si>
    <t>CM2-12A</t>
  </si>
  <si>
    <t>CE1-3</t>
  </si>
  <si>
    <t>F1-3</t>
  </si>
  <si>
    <t>C12-350 daN</t>
  </si>
  <si>
    <t>C9-200 daN</t>
  </si>
  <si>
    <t>MJ6-T</t>
  </si>
  <si>
    <t>CE1-2</t>
  </si>
  <si>
    <t>F1-2</t>
  </si>
  <si>
    <t>CM2-11M</t>
  </si>
  <si>
    <t>PEMASANGAN KONSTRUKSI TM</t>
  </si>
  <si>
    <t>CA1 (Sudut 0⁰-10⁰)</t>
  </si>
  <si>
    <t>CA4 (Sudut 60⁰-90⁰)</t>
  </si>
  <si>
    <t>CA5 (Single Dead End)</t>
  </si>
  <si>
    <t>PEMASANGAN KONSTRUKSI TR</t>
  </si>
  <si>
    <t>CJ5-T (Sudut 0⁰-5⁰)</t>
  </si>
  <si>
    <t>CJ6-T (Single Dead End)</t>
  </si>
  <si>
    <t>MJ6-T (Pelindung Ujung JTR LVTC)</t>
  </si>
  <si>
    <t>IV</t>
  </si>
  <si>
    <t>PEMASANGAN ACC. KONSTRUKSI</t>
  </si>
  <si>
    <t>P12C-2 (Perpanjangan Tiang Beton Dengan 2 Cross Arm)</t>
  </si>
  <si>
    <t>CM2-12 (Grounding Netral Ke Tiang)</t>
  </si>
  <si>
    <t>CM2-12A (Grounding Schoor Ke Tiang)</t>
  </si>
  <si>
    <t>CE1-2 (Schoor Dengan Guy Wire 35 mm²)</t>
  </si>
  <si>
    <t>CE1-3 (Schoor Dengan Guy Wire 70 mm²)</t>
  </si>
  <si>
    <t>F1-2 (Anchor 8.000 lbs)</t>
  </si>
  <si>
    <t>F1-3 (Anchor 10.000 lbs)</t>
  </si>
  <si>
    <t>V</t>
  </si>
  <si>
    <t>PEMASANGAN TRAFO</t>
  </si>
  <si>
    <t>Trafo 1 Fasa CSP 50 KVA (G105, G106, G136)</t>
  </si>
  <si>
    <t xml:space="preserve">Jumper Wire : </t>
  </si>
  <si>
    <t>Compresion Conector G Type 70 mm² / 70 mm²</t>
  </si>
  <si>
    <t>CM2-11M (Grounding Jaringan Ke Tanah)</t>
  </si>
  <si>
    <t>Stainless Steel Strap 20 X 0.7 mm</t>
  </si>
  <si>
    <t>VI</t>
  </si>
  <si>
    <t>PEMASANGAN SR APP</t>
  </si>
  <si>
    <t>PEMASANGAN HANTARAN</t>
  </si>
  <si>
    <t>VII</t>
  </si>
  <si>
    <t>Pemasangan SR dan APP Daya 1.300 VA</t>
  </si>
  <si>
    <t>R1T</t>
  </si>
  <si>
    <t>APP TR</t>
  </si>
  <si>
    <t>CA5-4</t>
  </si>
  <si>
    <t xml:space="preserve"> </t>
  </si>
  <si>
    <t>TRF 1P 50 (CG106)</t>
  </si>
  <si>
    <t>A3C 70 mm</t>
  </si>
  <si>
    <t>LVTC 2x70 mm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</si>
  <si>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</si>
  <si>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Staff</t>
  </si>
  <si>
    <t>TL Rensis</t>
  </si>
  <si>
    <t>PB An. PERUM GRIYA PUTRA MANGUNJIWAN ASRI 8</t>
  </si>
  <si>
    <t>Jl. Wijaya Kusuma II, Kab. Demak</t>
  </si>
  <si>
    <t>CA5-4 (Single Menjadi Double Dead End)</t>
  </si>
  <si>
    <t>Demak, 06 Agustus 2024</t>
  </si>
  <si>
    <t>Jml Trafo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</si>
</sst>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b/>
      <sz val="12"/>
      <color rgb="FFFF0000"/>
      <name val="Calibri"/>
      <family val="2"/>
      <scheme val="minor"/>
    </font>
    <font>
      <sz val="12"/>
      <name val="Roboto"/>
    </font>
    <font>
      <sz val="9"/>
      <name val="Calibri"/>
      <family val="2"/>
    </font>
    <font>
      <sz val="9"/>
      <color indexed="10"/>
      <name val="Calibri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9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</cellStyleXfs>
  <cellXfs count="753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3" fillId="0" borderId="20" xfId="1653" applyFont="1" applyBorder="1" applyAlignment="1">
      <alignment horizontal="center" vertical="top"/>
    </xf>
    <xf numFmtId="0" fontId="143" fillId="0" borderId="21" xfId="1653" applyFont="1" applyBorder="1" applyAlignment="1">
      <alignment vertical="top" wrapText="1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123" fillId="0" borderId="0" xfId="1448" applyFont="1" applyAlignment="1">
      <alignment horizontal="center" wrapText="1"/>
    </xf>
    <xf numFmtId="0" fontId="166" fillId="0" borderId="0" xfId="1448" applyFont="1" applyAlignment="1">
      <alignment horizontal="center" wrapText="1"/>
    </xf>
    <xf numFmtId="0" fontId="167" fillId="0" borderId="0" xfId="1448" applyFont="1" applyAlignment="1">
      <alignment horizontal="center" wrapText="1"/>
    </xf>
    <xf numFmtId="0" fontId="167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2" fontId="148" fillId="0" borderId="21" xfId="1614" applyNumberFormat="1" applyFont="1" applyBorder="1" applyAlignment="1">
      <alignment horizontal="center" vertical="top"/>
    </xf>
    <xf numFmtId="1" fontId="148" fillId="0" borderId="21" xfId="1614" applyNumberFormat="1" applyFont="1" applyBorder="1" applyAlignment="1">
      <alignment horizontal="center" vertical="top"/>
    </xf>
    <xf numFmtId="0" fontId="110" fillId="33" borderId="0" xfId="0" applyFont="1" applyFill="1" applyAlignment="1">
      <alignment horizontal="center"/>
    </xf>
    <xf numFmtId="0" fontId="168" fillId="33" borderId="26" xfId="0" quotePrefix="1" applyFont="1" applyFill="1" applyBorder="1" applyAlignment="1">
      <alignment horizontal="left" vertical="top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69" fillId="0" borderId="0" xfId="0" quotePrefix="1" applyFont="1"/>
    <xf numFmtId="0" fontId="110" fillId="33" borderId="0" xfId="0" quotePrefix="1" applyFont="1" applyFill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70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86" xfId="0" applyFont="1" applyFill="1" applyBorder="1" applyAlignment="1">
      <alignment horizontal="center"/>
    </xf>
    <xf numFmtId="0" fontId="111" fillId="33" borderId="0" xfId="0" applyFont="1" applyFill="1" applyAlignment="1">
      <alignment horizontal="center"/>
    </xf>
    <xf numFmtId="49" fontId="171" fillId="33" borderId="92" xfId="0" applyNumberFormat="1" applyFont="1" applyFill="1" applyBorder="1" applyAlignment="1">
      <alignment horizontal="left" vertical="center"/>
    </xf>
    <xf numFmtId="49" fontId="171" fillId="33" borderId="93" xfId="0" applyNumberFormat="1" applyFont="1" applyFill="1" applyBorder="1" applyAlignment="1">
      <alignment horizontal="left" vertical="center"/>
    </xf>
    <xf numFmtId="0" fontId="171" fillId="33" borderId="94" xfId="0" applyFont="1" applyFill="1" applyBorder="1" applyAlignment="1">
      <alignment horizontal="center" vertical="center"/>
    </xf>
    <xf numFmtId="0" fontId="171" fillId="33" borderId="95" xfId="0" applyFont="1" applyFill="1" applyBorder="1" applyAlignment="1">
      <alignment horizontal="center" vertical="center"/>
    </xf>
    <xf numFmtId="0" fontId="110" fillId="33" borderId="47" xfId="0" applyFont="1" applyFill="1" applyBorder="1" applyAlignment="1">
      <alignment horizontal="left" vertical="center"/>
    </xf>
    <xf numFmtId="0" fontId="110" fillId="33" borderId="85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171" fillId="33" borderId="92" xfId="0" applyFont="1" applyFill="1" applyBorder="1" applyAlignment="1">
      <alignment horizontal="left" vertical="center"/>
    </xf>
    <xf numFmtId="0" fontId="171" fillId="33" borderId="93" xfId="0" applyFont="1" applyFill="1" applyBorder="1" applyAlignment="1">
      <alignment horizontal="left" vertical="center"/>
    </xf>
    <xf numFmtId="0" fontId="113" fillId="33" borderId="0" xfId="0" applyFont="1" applyFill="1" applyAlignment="1">
      <alignment horizontal="center"/>
    </xf>
    <xf numFmtId="0" fontId="110" fillId="33" borderId="39" xfId="0" applyFont="1" applyFill="1" applyBorder="1" applyAlignment="1">
      <alignment horizontal="center" vertical="top" wrapText="1"/>
    </xf>
    <xf numFmtId="1" fontId="171" fillId="33" borderId="94" xfId="0" applyNumberFormat="1" applyFont="1" applyFill="1" applyBorder="1" applyAlignment="1">
      <alignment horizontal="center" vertical="center"/>
    </xf>
    <xf numFmtId="0" fontId="110" fillId="33" borderId="0" xfId="0" applyFont="1" applyFill="1" applyAlignment="1">
      <alignment horizontal="left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71" fillId="33" borderId="96" xfId="0" applyFont="1" applyFill="1" applyBorder="1" applyAlignment="1">
      <alignment horizontal="left" vertical="center"/>
    </xf>
    <xf numFmtId="0" fontId="110" fillId="33" borderId="91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91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/>
    </xf>
    <xf numFmtId="0" fontId="114" fillId="33" borderId="0" xfId="0" applyFont="1" applyFill="1" applyAlignment="1">
      <alignment horizontal="center" vertical="center"/>
    </xf>
    <xf numFmtId="9" fontId="114" fillId="33" borderId="0" xfId="2542" applyFont="1" applyFill="1" applyAlignment="1">
      <alignment horizontal="center"/>
    </xf>
    <xf numFmtId="9" fontId="110" fillId="33" borderId="0" xfId="2542" applyFont="1" applyFill="1" applyBorder="1" applyAlignment="1">
      <alignment horizontal="center" vertical="center"/>
    </xf>
    <xf numFmtId="0" fontId="114" fillId="33" borderId="34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4" xfId="0" applyFont="1" applyFill="1" applyBorder="1" applyAlignment="1">
      <alignment horizontal="center"/>
    </xf>
    <xf numFmtId="0" fontId="115" fillId="0" borderId="0" xfId="1451" applyFont="1"/>
    <xf numFmtId="0" fontId="115" fillId="0" borderId="26" xfId="1451" applyFont="1" applyBorder="1"/>
    <xf numFmtId="0" fontId="115" fillId="0" borderId="36" xfId="1451" applyFont="1" applyBorder="1"/>
    <xf numFmtId="0" fontId="115" fillId="0" borderId="45" xfId="1451" applyFont="1" applyBorder="1"/>
    <xf numFmtId="0" fontId="115" fillId="0" borderId="37" xfId="1451" applyFont="1" applyBorder="1"/>
    <xf numFmtId="0" fontId="115" fillId="0" borderId="28" xfId="1451" applyFont="1" applyBorder="1"/>
    <xf numFmtId="0" fontId="116" fillId="0" borderId="0" xfId="1451" applyFont="1" applyAlignment="1">
      <alignment vertical="center"/>
    </xf>
    <xf numFmtId="0" fontId="173" fillId="0" borderId="0" xfId="1451" applyFont="1"/>
    <xf numFmtId="0" fontId="117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19" fillId="0" borderId="0" xfId="1451" applyFont="1"/>
    <xf numFmtId="0" fontId="120" fillId="0" borderId="0" xfId="1451" applyFont="1"/>
    <xf numFmtId="0" fontId="111" fillId="0" borderId="0" xfId="1451" applyFont="1" applyAlignment="1">
      <alignment vertical="center"/>
    </xf>
    <xf numFmtId="0" fontId="111" fillId="0" borderId="37" xfId="1451" applyFont="1" applyBorder="1" applyAlignment="1">
      <alignment vertical="center"/>
    </xf>
    <xf numFmtId="0" fontId="120" fillId="0" borderId="0" xfId="1451" applyFont="1" applyAlignment="1">
      <alignment horizontal="center"/>
    </xf>
    <xf numFmtId="0" fontId="111" fillId="0" borderId="0" xfId="1451" applyFont="1" applyAlignment="1">
      <alignment horizontal="center" vertical="center"/>
    </xf>
    <xf numFmtId="0" fontId="111" fillId="0" borderId="37" xfId="1451" applyFont="1" applyBorder="1" applyAlignment="1">
      <alignment horizontal="center" vertical="center"/>
    </xf>
    <xf numFmtId="0" fontId="115" fillId="0" borderId="34" xfId="1451" applyFont="1" applyBorder="1"/>
    <xf numFmtId="0" fontId="115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115" fillId="0" borderId="31" xfId="1451" applyFont="1" applyBorder="1"/>
    <xf numFmtId="0" fontId="115" fillId="0" borderId="0" xfId="1451" applyFont="1" applyAlignment="1">
      <alignment horizontal="center" vertical="center"/>
    </xf>
    <xf numFmtId="0" fontId="115" fillId="0" borderId="0" xfId="1451" applyFont="1" applyAlignment="1">
      <alignment horizontal="center"/>
    </xf>
    <xf numFmtId="3" fontId="148" fillId="0" borderId="21" xfId="1614" applyNumberFormat="1" applyFont="1" applyBorder="1" applyAlignment="1">
      <alignment horizontal="center" vertical="top"/>
    </xf>
    <xf numFmtId="3" fontId="141" fillId="0" borderId="21" xfId="1614" applyNumberFormat="1" applyFont="1" applyBorder="1" applyAlignment="1">
      <alignment horizontal="center" vertical="top"/>
    </xf>
    <xf numFmtId="3" fontId="141" fillId="0" borderId="22" xfId="1614" applyNumberFormat="1" applyFont="1" applyBorder="1" applyAlignment="1">
      <alignment horizontal="center" vertical="top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7" fillId="35" borderId="3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25" fillId="35" borderId="52" xfId="0" applyFont="1" applyFill="1" applyBorder="1" applyAlignment="1">
      <alignment horizontal="center" vertical="center"/>
    </xf>
    <xf numFmtId="0" fontId="125" fillId="35" borderId="36" xfId="0" applyFont="1" applyFill="1" applyBorder="1" applyAlignment="1">
      <alignment horizontal="center" vertical="center"/>
    </xf>
    <xf numFmtId="0" fontId="125" fillId="35" borderId="45" xfId="0" applyFont="1" applyFill="1" applyBorder="1" applyAlignment="1">
      <alignment horizontal="center" vertical="center"/>
    </xf>
    <xf numFmtId="0" fontId="125" fillId="35" borderId="41" xfId="0" applyFont="1" applyFill="1" applyBorder="1" applyAlignment="1">
      <alignment horizontal="center" vertical="center"/>
    </xf>
    <xf numFmtId="0" fontId="125" fillId="35" borderId="42" xfId="0" applyFont="1" applyFill="1" applyBorder="1" applyAlignment="1">
      <alignment horizontal="center" vertical="center"/>
    </xf>
    <xf numFmtId="0" fontId="125" fillId="35" borderId="43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10" fillId="33" borderId="87" xfId="0" applyFont="1" applyFill="1" applyBorder="1" applyAlignment="1">
      <alignment horizontal="center"/>
    </xf>
    <xf numFmtId="0" fontId="110" fillId="33" borderId="88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6" fillId="33" borderId="47" xfId="0" applyFont="1" applyFill="1" applyBorder="1" applyAlignment="1">
      <alignment horizontal="center" vertical="center"/>
    </xf>
    <xf numFmtId="0" fontId="126" fillId="33" borderId="89" xfId="0" applyFont="1" applyFill="1" applyBorder="1" applyAlignment="1">
      <alignment horizontal="center" vertical="center"/>
    </xf>
    <xf numFmtId="0" fontId="126" fillId="33" borderId="85" xfId="0" applyFont="1" applyFill="1" applyBorder="1" applyAlignment="1">
      <alignment horizontal="center" vertical="center"/>
    </xf>
    <xf numFmtId="0" fontId="111" fillId="33" borderId="47" xfId="0" applyFont="1" applyFill="1" applyBorder="1" applyAlignment="1">
      <alignment horizontal="center" vertical="center"/>
    </xf>
    <xf numFmtId="0" fontId="111" fillId="33" borderId="89" xfId="0" applyFont="1" applyFill="1" applyBorder="1" applyAlignment="1">
      <alignment horizontal="center" vertical="center"/>
    </xf>
    <xf numFmtId="0" fontId="111" fillId="33" borderId="90" xfId="0" applyFont="1" applyFill="1" applyBorder="1" applyAlignment="1">
      <alignment horizontal="center" vertical="center"/>
    </xf>
    <xf numFmtId="49" fontId="110" fillId="33" borderId="47" xfId="0" applyNumberFormat="1" applyFont="1" applyFill="1" applyBorder="1" applyAlignment="1">
      <alignment vertical="top" wrapText="1"/>
    </xf>
    <xf numFmtId="49" fontId="110" fillId="33" borderId="85" xfId="0" applyNumberFormat="1" applyFont="1" applyFill="1" applyBorder="1" applyAlignment="1">
      <alignment vertical="top" wrapText="1"/>
    </xf>
    <xf numFmtId="0" fontId="110" fillId="33" borderId="47" xfId="0" applyFont="1" applyFill="1" applyBorder="1" applyAlignment="1">
      <alignment horizontal="left" vertical="center"/>
    </xf>
    <xf numFmtId="0" fontId="110" fillId="33" borderId="85" xfId="0" applyFont="1" applyFill="1" applyBorder="1" applyAlignment="1">
      <alignment horizontal="left" vertical="center"/>
    </xf>
    <xf numFmtId="49" fontId="110" fillId="33" borderId="47" xfId="0" applyNumberFormat="1" applyFont="1" applyFill="1" applyBorder="1" applyAlignment="1">
      <alignment horizontal="left" vertical="top" wrapText="1"/>
    </xf>
    <xf numFmtId="49" fontId="110" fillId="33" borderId="85" xfId="0" applyNumberFormat="1" applyFont="1" applyFill="1" applyBorder="1" applyAlignment="1">
      <alignment horizontal="left" vertical="top" wrapText="1"/>
    </xf>
    <xf numFmtId="0" fontId="110" fillId="33" borderId="47" xfId="0" applyFont="1" applyFill="1" applyBorder="1" applyAlignment="1">
      <alignment horizontal="center"/>
    </xf>
    <xf numFmtId="0" fontId="110" fillId="33" borderId="85" xfId="0" applyFont="1" applyFill="1" applyBorder="1" applyAlignment="1">
      <alignment horizontal="center"/>
    </xf>
    <xf numFmtId="0" fontId="110" fillId="33" borderId="89" xfId="0" applyFont="1" applyFill="1" applyBorder="1" applyAlignment="1">
      <alignment horizontal="center"/>
    </xf>
    <xf numFmtId="0" fontId="111" fillId="33" borderId="86" xfId="0" applyFont="1" applyFill="1" applyBorder="1" applyAlignment="1">
      <alignment horizontal="left" vertical="top" wrapText="1"/>
    </xf>
    <xf numFmtId="0" fontId="111" fillId="33" borderId="87" xfId="0" applyFont="1" applyFill="1" applyBorder="1" applyAlignment="1">
      <alignment horizontal="left" vertical="top" wrapText="1"/>
    </xf>
    <xf numFmtId="0" fontId="111" fillId="33" borderId="88" xfId="0" applyFont="1" applyFill="1" applyBorder="1" applyAlignment="1">
      <alignment horizontal="left" vertical="top" wrapText="1"/>
    </xf>
    <xf numFmtId="0" fontId="111" fillId="33" borderId="41" xfId="0" applyFont="1" applyFill="1" applyBorder="1" applyAlignment="1">
      <alignment horizontal="left" vertical="top" wrapText="1"/>
    </xf>
    <xf numFmtId="0" fontId="111" fillId="33" borderId="42" xfId="0" applyFont="1" applyFill="1" applyBorder="1" applyAlignment="1">
      <alignment horizontal="left" vertical="top" wrapText="1"/>
    </xf>
    <xf numFmtId="0" fontId="111" fillId="33" borderId="43" xfId="0" applyFont="1" applyFill="1" applyBorder="1" applyAlignment="1">
      <alignment horizontal="left" vertical="top" wrapText="1"/>
    </xf>
    <xf numFmtId="15" fontId="110" fillId="33" borderId="3" xfId="0" applyNumberFormat="1" applyFont="1" applyFill="1" applyBorder="1" applyAlignment="1">
      <alignment horizontal="center"/>
    </xf>
    <xf numFmtId="0" fontId="110" fillId="33" borderId="87" xfId="0" applyFont="1" applyFill="1" applyBorder="1" applyAlignment="1">
      <alignment horizontal="center" vertical="center"/>
    </xf>
    <xf numFmtId="0" fontId="110" fillId="33" borderId="88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2" xfId="0" applyFont="1" applyFill="1" applyBorder="1" applyAlignment="1">
      <alignment horizontal="center" vertical="center" wrapText="1"/>
    </xf>
    <xf numFmtId="0" fontId="115" fillId="33" borderId="43" xfId="0" applyFont="1" applyFill="1" applyBorder="1" applyAlignment="1">
      <alignment horizontal="center" vertical="center" wrapText="1"/>
    </xf>
    <xf numFmtId="0" fontId="110" fillId="33" borderId="97" xfId="0" applyFont="1" applyFill="1" applyBorder="1" applyAlignment="1">
      <alignment horizontal="center"/>
    </xf>
    <xf numFmtId="0" fontId="110" fillId="33" borderId="55" xfId="0" applyFont="1" applyFill="1" applyBorder="1" applyAlignment="1">
      <alignment horizontal="center"/>
    </xf>
    <xf numFmtId="0" fontId="110" fillId="33" borderId="54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72" fillId="0" borderId="79" xfId="1451" applyFont="1" applyBorder="1" applyAlignment="1">
      <alignment horizontal="center" vertical="center"/>
    </xf>
    <xf numFmtId="0" fontId="172" fillId="0" borderId="80" xfId="1451" applyFont="1" applyBorder="1" applyAlignment="1">
      <alignment horizontal="center" vertical="center"/>
    </xf>
    <xf numFmtId="0" fontId="172" fillId="0" borderId="81" xfId="1451" applyFont="1" applyBorder="1" applyAlignment="1">
      <alignment horizontal="center" vertical="center"/>
    </xf>
    <xf numFmtId="0" fontId="172" fillId="0" borderId="82" xfId="1451" applyFont="1" applyBorder="1" applyAlignment="1">
      <alignment horizontal="center" vertical="center"/>
    </xf>
    <xf numFmtId="0" fontId="172" fillId="0" borderId="83" xfId="1451" applyFont="1" applyBorder="1" applyAlignment="1">
      <alignment horizontal="center" vertical="center"/>
    </xf>
    <xf numFmtId="0" fontId="172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8" xfId="2678" xr:uid="{A3DCF7C2-1B14-444D-B70A-70C086A5F8C3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styles" Target="styles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134" Type="http://schemas.openxmlformats.org/officeDocument/2006/relationships/externalLink" Target="externalLinks/externalLink121.xml"/><Relationship Id="rId139" Type="http://schemas.openxmlformats.org/officeDocument/2006/relationships/sharedStrings" Target="sharedStrings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0.57687499999999992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eg"/><Relationship Id="rId3" Type="http://schemas.openxmlformats.org/officeDocument/2006/relationships/image" Target="../media/image18.png"/><Relationship Id="rId7" Type="http://schemas.openxmlformats.org/officeDocument/2006/relationships/image" Target="../media/image22.jpe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jpeg"/><Relationship Id="rId5" Type="http://schemas.openxmlformats.org/officeDocument/2006/relationships/image" Target="../media/image20.jpeg"/><Relationship Id="rId4" Type="http://schemas.openxmlformats.org/officeDocument/2006/relationships/image" Target="../media/image19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emf"/><Relationship Id="rId13" Type="http://schemas.openxmlformats.org/officeDocument/2006/relationships/image" Target="../media/image38.emf"/><Relationship Id="rId3" Type="http://schemas.openxmlformats.org/officeDocument/2006/relationships/image" Target="../media/image28.emf"/><Relationship Id="rId7" Type="http://schemas.openxmlformats.org/officeDocument/2006/relationships/image" Target="../media/image32.emf"/><Relationship Id="rId12" Type="http://schemas.openxmlformats.org/officeDocument/2006/relationships/image" Target="../media/image37.emf"/><Relationship Id="rId2" Type="http://schemas.openxmlformats.org/officeDocument/2006/relationships/image" Target="../media/image27.emf"/><Relationship Id="rId1" Type="http://schemas.openxmlformats.org/officeDocument/2006/relationships/image" Target="../media/image26.emf"/><Relationship Id="rId6" Type="http://schemas.openxmlformats.org/officeDocument/2006/relationships/image" Target="../media/image31.emf"/><Relationship Id="rId11" Type="http://schemas.openxmlformats.org/officeDocument/2006/relationships/image" Target="../media/image36.emf"/><Relationship Id="rId5" Type="http://schemas.openxmlformats.org/officeDocument/2006/relationships/image" Target="../media/image30.emf"/><Relationship Id="rId10" Type="http://schemas.openxmlformats.org/officeDocument/2006/relationships/image" Target="../media/image35.emf"/><Relationship Id="rId4" Type="http://schemas.openxmlformats.org/officeDocument/2006/relationships/image" Target="../media/image29.emf"/><Relationship Id="rId9" Type="http://schemas.openxmlformats.org/officeDocument/2006/relationships/image" Target="../media/image34.emf"/><Relationship Id="rId14" Type="http://schemas.openxmlformats.org/officeDocument/2006/relationships/image" Target="../media/image3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44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44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  <xdr:twoCellAnchor editAs="oneCell">
    <xdr:from>
      <xdr:col>16</xdr:col>
      <xdr:colOff>304800</xdr:colOff>
      <xdr:row>0</xdr:row>
      <xdr:rowOff>119744</xdr:rowOff>
    </xdr:from>
    <xdr:to>
      <xdr:col>30</xdr:col>
      <xdr:colOff>294820</xdr:colOff>
      <xdr:row>26</xdr:row>
      <xdr:rowOff>78929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85D268-1F25-4E82-8E47-10F7EEDC7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22971" y="119744"/>
          <a:ext cx="8676820" cy="53149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660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0</xdr:colOff>
      <xdr:row>0</xdr:row>
      <xdr:rowOff>26894</xdr:rowOff>
    </xdr:from>
    <xdr:to>
      <xdr:col>2</xdr:col>
      <xdr:colOff>16921</xdr:colOff>
      <xdr:row>3</xdr:row>
      <xdr:rowOff>47849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0" y="26894"/>
          <a:ext cx="513790" cy="5569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345677</xdr:colOff>
      <xdr:row>36</xdr:row>
      <xdr:rowOff>32928</xdr:rowOff>
    </xdr:from>
    <xdr:to>
      <xdr:col>18</xdr:col>
      <xdr:colOff>263932</xdr:colOff>
      <xdr:row>56</xdr:row>
      <xdr:rowOff>10542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301D735-0458-4EA7-89BC-1A596A62D7A0}"/>
            </a:ext>
          </a:extLst>
        </xdr:cNvPr>
        <xdr:cNvSpPr/>
      </xdr:nvSpPr>
      <xdr:spPr>
        <a:xfrm rot="17861314">
          <a:off x="5074688" y="7046337"/>
          <a:ext cx="3147534" cy="3068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8</xdr:col>
      <xdr:colOff>288646</xdr:colOff>
      <xdr:row>27</xdr:row>
      <xdr:rowOff>3252</xdr:rowOff>
    </xdr:from>
    <xdr:to>
      <xdr:col>20</xdr:col>
      <xdr:colOff>135721</xdr:colOff>
      <xdr:row>49</xdr:row>
      <xdr:rowOff>114945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EDFEAC-0334-4EA2-A921-D601C5A3F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0406" y="4239972"/>
          <a:ext cx="4533375" cy="3474018"/>
        </a:xfrm>
        <a:prstGeom prst="rect">
          <a:avLst/>
        </a:prstGeom>
      </xdr:spPr>
    </xdr:pic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21473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3204C40A-E274-4C26-B347-644DCFB496EE}"/>
            </a:ext>
          </a:extLst>
        </xdr:cNvPr>
        <xdr:cNvGrpSpPr/>
      </xdr:nvGrpSpPr>
      <xdr:grpSpPr>
        <a:xfrm>
          <a:off x="10169322" y="916640"/>
          <a:ext cx="32471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BA58750-EDB5-9693-79BB-47499679D7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278AF87A-EFD1-1FB5-F50B-7AB2676734C6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FA1E4AF-59D3-D17B-1160-C81D78B64688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B41C845-6A80-49F3-85E6-4772FF7996FD}"/>
            </a:ext>
          </a:extLst>
        </xdr:cNvPr>
        <xdr:cNvSpPr/>
      </xdr:nvSpPr>
      <xdr:spPr>
        <a:xfrm>
          <a:off x="10184104" y="1068223"/>
          <a:ext cx="2675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321411</xdr:colOff>
      <xdr:row>5</xdr:row>
      <xdr:rowOff>45077</xdr:rowOff>
    </xdr:from>
    <xdr:to>
      <xdr:col>29</xdr:col>
      <xdr:colOff>20507</xdr:colOff>
      <xdr:row>5</xdr:row>
      <xdr:rowOff>121816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BDE7F1B-3E5F-4F12-BA15-D85B1B56D55A}"/>
            </a:ext>
          </a:extLst>
        </xdr:cNvPr>
        <xdr:cNvGrpSpPr/>
      </xdr:nvGrpSpPr>
      <xdr:grpSpPr>
        <a:xfrm>
          <a:off x="10890351" y="921377"/>
          <a:ext cx="8771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5E398DDD-7750-A945-5D6D-64C190979F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1B05DDD2-28AF-5C88-A15A-9B7997322650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243C0FE1-056F-4960-D80C-B18D29B706C9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A1EDEC42-43E7-4101-AC9A-52A46B7ED0C2}"/>
            </a:ext>
          </a:extLst>
        </xdr:cNvPr>
        <xdr:cNvSpPr/>
      </xdr:nvSpPr>
      <xdr:spPr>
        <a:xfrm>
          <a:off x="10894162" y="1068494"/>
          <a:ext cx="8287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5CDB6800-7EF3-4889-A0ED-B8DB5591AE70}"/>
            </a:ext>
          </a:extLst>
        </xdr:cNvPr>
        <xdr:cNvCxnSpPr/>
      </xdr:nvCxnSpPr>
      <xdr:spPr>
        <a:xfrm>
          <a:off x="9925166" y="1267393"/>
          <a:ext cx="53251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D18E3CE-F0E8-494D-BAF2-E11CE8E966AF}"/>
            </a:ext>
          </a:extLst>
        </xdr:cNvPr>
        <xdr:cNvCxnSpPr/>
      </xdr:nvCxnSpPr>
      <xdr:spPr>
        <a:xfrm>
          <a:off x="10660672" y="1271206"/>
          <a:ext cx="59347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44E9661-0450-4D9F-B609-496F8C5856CB}"/>
            </a:ext>
          </a:extLst>
        </xdr:cNvPr>
        <xdr:cNvCxnSpPr/>
      </xdr:nvCxnSpPr>
      <xdr:spPr>
        <a:xfrm>
          <a:off x="9925841" y="1415377"/>
          <a:ext cx="53251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25A7EB69-33AA-4AC5-BF76-AA20EADAB0DC}"/>
            </a:ext>
          </a:extLst>
        </xdr:cNvPr>
        <xdr:cNvCxnSpPr/>
      </xdr:nvCxnSpPr>
      <xdr:spPr>
        <a:xfrm>
          <a:off x="10661347" y="1419191"/>
          <a:ext cx="59347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539DED46-E7B3-40F7-86B8-FB6465D9784C}"/>
            </a:ext>
          </a:extLst>
        </xdr:cNvPr>
        <xdr:cNvCxnSpPr/>
      </xdr:nvCxnSpPr>
      <xdr:spPr>
        <a:xfrm>
          <a:off x="9928538" y="1574805"/>
          <a:ext cx="53251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9ED4E5E7-5C23-4B66-B931-B95104F44129}"/>
            </a:ext>
          </a:extLst>
        </xdr:cNvPr>
        <xdr:cNvCxnSpPr/>
      </xdr:nvCxnSpPr>
      <xdr:spPr>
        <a:xfrm>
          <a:off x="10664044" y="1578618"/>
          <a:ext cx="59347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5C71D1D-9921-4A01-8597-6270BEFA3A1B}"/>
            </a:ext>
          </a:extLst>
        </xdr:cNvPr>
        <xdr:cNvCxnSpPr/>
      </xdr:nvCxnSpPr>
      <xdr:spPr>
        <a:xfrm>
          <a:off x="9925166" y="1722155"/>
          <a:ext cx="53251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7FBB5E5-32CE-4A79-84C8-0002261CE5C1}"/>
            </a:ext>
          </a:extLst>
        </xdr:cNvPr>
        <xdr:cNvCxnSpPr/>
      </xdr:nvCxnSpPr>
      <xdr:spPr>
        <a:xfrm>
          <a:off x="10660672" y="1725969"/>
          <a:ext cx="59347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AD35E396-280E-4FB4-A548-8DA5B4E2034C}"/>
            </a:ext>
          </a:extLst>
        </xdr:cNvPr>
        <xdr:cNvCxnSpPr/>
      </xdr:nvCxnSpPr>
      <xdr:spPr>
        <a:xfrm rot="5400000" flipH="1" flipV="1">
          <a:off x="10137847" y="157221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8BD53CDB-BA4A-485C-9C35-D38BE0EBDD78}"/>
            </a:ext>
          </a:extLst>
        </xdr:cNvPr>
        <xdr:cNvCxnSpPr/>
      </xdr:nvCxnSpPr>
      <xdr:spPr>
        <a:xfrm rot="5400000" flipH="1" flipV="1">
          <a:off x="10151717" y="156903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DEF949C-117E-4DC1-8207-6783F75FA73E}"/>
            </a:ext>
          </a:extLst>
        </xdr:cNvPr>
        <xdr:cNvCxnSpPr/>
      </xdr:nvCxnSpPr>
      <xdr:spPr>
        <a:xfrm rot="5400000" flipH="1" flipV="1">
          <a:off x="10168452" y="155538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C1DF1493-A0A1-4938-805F-7C92962476B7}"/>
            </a:ext>
          </a:extLst>
        </xdr:cNvPr>
        <xdr:cNvCxnSpPr/>
      </xdr:nvCxnSpPr>
      <xdr:spPr>
        <a:xfrm rot="5400000" flipH="1" flipV="1">
          <a:off x="10883677" y="155539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52BCBD4E-9ADE-45D5-9E6F-ACA21F7598FE}"/>
            </a:ext>
          </a:extLst>
        </xdr:cNvPr>
        <xdr:cNvCxnSpPr/>
      </xdr:nvCxnSpPr>
      <xdr:spPr>
        <a:xfrm rot="5400000" flipH="1" flipV="1">
          <a:off x="10914692" y="1556025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E776957-8FB8-4A2E-B776-B43F307AB733}"/>
            </a:ext>
          </a:extLst>
        </xdr:cNvPr>
        <xdr:cNvCxnSpPr/>
      </xdr:nvCxnSpPr>
      <xdr:spPr>
        <a:xfrm rot="5400000" flipH="1" flipV="1">
          <a:off x="10945714" y="1556661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4700BDC6-3875-4270-AEC0-CF4DC83CECC5}"/>
            </a:ext>
          </a:extLst>
        </xdr:cNvPr>
        <xdr:cNvCxnSpPr/>
      </xdr:nvCxnSpPr>
      <xdr:spPr>
        <a:xfrm rot="5400000" flipH="1" flipV="1">
          <a:off x="10130665" y="1697503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9A0C3A69-E7F4-4DED-9534-63AD243CAE81}"/>
            </a:ext>
          </a:extLst>
        </xdr:cNvPr>
        <xdr:cNvCxnSpPr/>
      </xdr:nvCxnSpPr>
      <xdr:spPr>
        <a:xfrm rot="5400000" flipH="1" flipV="1">
          <a:off x="10138820" y="172099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1A7B457-FF54-493D-9987-1454DFA4DED4}"/>
            </a:ext>
          </a:extLst>
        </xdr:cNvPr>
        <xdr:cNvCxnSpPr/>
      </xdr:nvCxnSpPr>
      <xdr:spPr>
        <a:xfrm rot="5400000" flipH="1" flipV="1">
          <a:off x="10152697" y="171781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BB15E66A-D1AC-45AD-AABA-8444F6085FC2}"/>
            </a:ext>
          </a:extLst>
        </xdr:cNvPr>
        <xdr:cNvCxnSpPr/>
      </xdr:nvCxnSpPr>
      <xdr:spPr>
        <a:xfrm rot="5400000" flipH="1" flipV="1">
          <a:off x="10161720" y="1696528"/>
          <a:ext cx="63924" cy="5093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AA549D07-191C-49E7-AF2F-F68EF636A83D}"/>
            </a:ext>
          </a:extLst>
        </xdr:cNvPr>
        <xdr:cNvCxnSpPr/>
      </xdr:nvCxnSpPr>
      <xdr:spPr>
        <a:xfrm rot="5400000" flipH="1" flipV="1">
          <a:off x="10840149" y="170036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71B56E8-3AE6-4517-B79E-7031C9FE4335}"/>
            </a:ext>
          </a:extLst>
        </xdr:cNvPr>
        <xdr:cNvCxnSpPr/>
      </xdr:nvCxnSpPr>
      <xdr:spPr>
        <a:xfrm rot="5400000" flipH="1" flipV="1">
          <a:off x="10871164" y="170099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096B1DF-96BA-4D84-A21F-2AA148CA541D}"/>
            </a:ext>
          </a:extLst>
        </xdr:cNvPr>
        <xdr:cNvCxnSpPr/>
      </xdr:nvCxnSpPr>
      <xdr:spPr>
        <a:xfrm rot="5400000" flipH="1" flipV="1">
          <a:off x="10902186" y="1701627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51C3718D-8BB0-447D-A1D2-DFD30EAD3E3A}"/>
            </a:ext>
          </a:extLst>
        </xdr:cNvPr>
        <xdr:cNvCxnSpPr/>
      </xdr:nvCxnSpPr>
      <xdr:spPr>
        <a:xfrm rot="5400000" flipH="1" flipV="1">
          <a:off x="10934069" y="170319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54AA0176-EDC9-4010-8D0C-512E34819CB4}"/>
            </a:ext>
          </a:extLst>
        </xdr:cNvPr>
        <xdr:cNvSpPr/>
      </xdr:nvSpPr>
      <xdr:spPr>
        <a:xfrm>
          <a:off x="10141155" y="1842578"/>
          <a:ext cx="7483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80086A31-1C39-4ABA-A89E-890916DE8848}"/>
            </a:ext>
          </a:extLst>
        </xdr:cNvPr>
        <xdr:cNvSpPr/>
      </xdr:nvSpPr>
      <xdr:spPr>
        <a:xfrm>
          <a:off x="10911280" y="1853671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311135</xdr:colOff>
      <xdr:row>13</xdr:row>
      <xdr:rowOff>31019</xdr:rowOff>
    </xdr:from>
    <xdr:to>
      <xdr:col>27</xdr:col>
      <xdr:colOff>63799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14E1DF01-961B-4D98-86A1-4A177C576C52}"/>
            </a:ext>
          </a:extLst>
        </xdr:cNvPr>
        <xdr:cNvGrpSpPr/>
      </xdr:nvGrpSpPr>
      <xdr:grpSpPr>
        <a:xfrm>
          <a:off x="10102835" y="2134139"/>
          <a:ext cx="141284" cy="122454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6D51019B-4736-FC94-5CAF-311260E929C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D1544961-13E4-0E86-F7F0-D8D382B50A9A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284132</xdr:colOff>
      <xdr:row>13</xdr:row>
      <xdr:rowOff>31602</xdr:rowOff>
    </xdr:from>
    <xdr:to>
      <xdr:col>29</xdr:col>
      <xdr:colOff>93946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D64602E6-5CFC-43C7-A38E-C9F8DA16C117}"/>
            </a:ext>
          </a:extLst>
        </xdr:cNvPr>
        <xdr:cNvGrpSpPr/>
      </xdr:nvGrpSpPr>
      <xdr:grpSpPr>
        <a:xfrm>
          <a:off x="10853072" y="2134722"/>
          <a:ext cx="198434" cy="122453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5CF67162-D9EE-9282-3FB6-1186A647154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4C64AB63-C7F3-8774-A54F-9B26CF6D4F14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248110</xdr:colOff>
      <xdr:row>14</xdr:row>
      <xdr:rowOff>50844</xdr:rowOff>
    </xdr:from>
    <xdr:to>
      <xdr:col>27</xdr:col>
      <xdr:colOff>126694</xdr:colOff>
      <xdr:row>14</xdr:row>
      <xdr:rowOff>136663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FCB16A20-FA1E-4DD4-9FFE-1B9574593479}"/>
            </a:ext>
          </a:extLst>
        </xdr:cNvPr>
        <xdr:cNvGrpSpPr/>
      </xdr:nvGrpSpPr>
      <xdr:grpSpPr>
        <a:xfrm>
          <a:off x="10039810" y="2306364"/>
          <a:ext cx="267204" cy="85819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2AC6FF2E-F111-9977-6DA7-CB2B8013D009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21DAEBA0-C25A-1D73-2F62-16A5493C9F1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ED4BF8A2-E12B-DD28-9598-ABD6450FCE2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97B32CE-591F-12E7-581D-37FC36A27DB9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207264</xdr:colOff>
      <xdr:row>14</xdr:row>
      <xdr:rowOff>50844</xdr:rowOff>
    </xdr:from>
    <xdr:to>
      <xdr:col>29</xdr:col>
      <xdr:colOff>152523</xdr:colOff>
      <xdr:row>14</xdr:row>
      <xdr:rowOff>136663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041B697A-2E59-4D2F-A5E5-87DC7BC0C596}"/>
            </a:ext>
          </a:extLst>
        </xdr:cNvPr>
        <xdr:cNvGrpSpPr/>
      </xdr:nvGrpSpPr>
      <xdr:grpSpPr>
        <a:xfrm>
          <a:off x="10776204" y="2306364"/>
          <a:ext cx="333879" cy="85819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594971C8-1D8D-BE31-9599-A7F489C90276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21D4219B-C851-8B40-88C2-F14BA1E094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022E29A-91A6-5299-AD34-E81AD59A035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9395AC5-2E5D-D0B9-D951-8F90CE9C71B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59869AA4-6C5C-4174-AFB2-15D2B734CE62}"/>
            </a:ext>
          </a:extLst>
        </xdr:cNvPr>
        <xdr:cNvCxnSpPr/>
      </xdr:nvCxnSpPr>
      <xdr:spPr>
        <a:xfrm>
          <a:off x="9937323" y="2498633"/>
          <a:ext cx="53251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8CA00229-565D-4BF7-9E79-8AD057B7DFC6}"/>
            </a:ext>
          </a:extLst>
        </xdr:cNvPr>
        <xdr:cNvCxnSpPr/>
      </xdr:nvCxnSpPr>
      <xdr:spPr>
        <a:xfrm>
          <a:off x="10672829" y="2502446"/>
          <a:ext cx="59347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A3C238D-F792-4E96-83F6-868EBC5C3F76}"/>
            </a:ext>
          </a:extLst>
        </xdr:cNvPr>
        <xdr:cNvCxnSpPr/>
      </xdr:nvCxnSpPr>
      <xdr:spPr>
        <a:xfrm flipV="1">
          <a:off x="10118149" y="2614410"/>
          <a:ext cx="13798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6C301EE-95BA-4DF1-8B94-424FCCDF49D0}"/>
            </a:ext>
          </a:extLst>
        </xdr:cNvPr>
        <xdr:cNvCxnSpPr/>
      </xdr:nvCxnSpPr>
      <xdr:spPr>
        <a:xfrm flipV="1">
          <a:off x="10833069" y="2619584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359039</xdr:colOff>
      <xdr:row>12</xdr:row>
      <xdr:rowOff>53750</xdr:rowOff>
    </xdr:from>
    <xdr:to>
      <xdr:col>27</xdr:col>
      <xdr:colOff>39582</xdr:colOff>
      <xdr:row>12</xdr:row>
      <xdr:rowOff>121515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B5D197B4-F03A-44FF-B6D7-A5EDCF048252}"/>
            </a:ext>
          </a:extLst>
        </xdr:cNvPr>
        <xdr:cNvGrpSpPr/>
      </xdr:nvGrpSpPr>
      <xdr:grpSpPr>
        <a:xfrm>
          <a:off x="10150739" y="1996850"/>
          <a:ext cx="69163" cy="67765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CDE7CF25-93CE-6C19-2017-C446E265E54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1B8DC7E5-0157-F510-130F-2FE48D252A0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C3C7053-5009-058A-742E-5B8015E2B76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317002</xdr:colOff>
      <xdr:row>12</xdr:row>
      <xdr:rowOff>54456</xdr:rowOff>
    </xdr:from>
    <xdr:to>
      <xdr:col>29</xdr:col>
      <xdr:colOff>56600</xdr:colOff>
      <xdr:row>12</xdr:row>
      <xdr:rowOff>122221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1AF82DC7-6E01-44A6-AC12-890FCA3F2FBB}"/>
            </a:ext>
          </a:extLst>
        </xdr:cNvPr>
        <xdr:cNvGrpSpPr/>
      </xdr:nvGrpSpPr>
      <xdr:grpSpPr>
        <a:xfrm>
          <a:off x="10885942" y="1997556"/>
          <a:ext cx="128218" cy="67765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19B3A976-97C3-0AE2-101B-3E024C7FEAA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EC789C5-30B1-6239-F250-3B4D816869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492EF42-E5D1-FF7D-EFF4-6AE008B7C30F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18</xdr:col>
      <xdr:colOff>114068</xdr:colOff>
      <xdr:row>1</xdr:row>
      <xdr:rowOff>118395</xdr:rowOff>
    </xdr:from>
    <xdr:ext cx="1367041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553E9BE-78A0-42F7-AA5E-E674487D26B9}"/>
            </a:ext>
          </a:extLst>
        </xdr:cNvPr>
        <xdr:cNvSpPr txBox="1"/>
      </xdr:nvSpPr>
      <xdr:spPr>
        <a:xfrm>
          <a:off x="6652028" y="278415"/>
          <a:ext cx="13670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-6.89352, 110.61512</a:t>
          </a:r>
        </a:p>
      </xdr:txBody>
    </xdr:sp>
    <xdr:clientData/>
  </xdr:oneCellAnchor>
  <xdr:twoCellAnchor editAs="oneCell">
    <xdr:from>
      <xdr:col>2</xdr:col>
      <xdr:colOff>261321</xdr:colOff>
      <xdr:row>14</xdr:row>
      <xdr:rowOff>63203</xdr:rowOff>
    </xdr:from>
    <xdr:to>
      <xdr:col>12</xdr:col>
      <xdr:colOff>906</xdr:colOff>
      <xdr:row>35</xdr:row>
      <xdr:rowOff>132904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ED57DD7-DD4A-4155-90FA-B160DBD734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69" t="1720" r="11874" b="16833"/>
        <a:stretch/>
      </xdr:blipFill>
      <xdr:spPr>
        <a:xfrm>
          <a:off x="459441" y="2318723"/>
          <a:ext cx="3767418" cy="3251051"/>
        </a:xfrm>
        <a:prstGeom prst="rect">
          <a:avLst/>
        </a:prstGeom>
      </xdr:spPr>
    </xdr:pic>
    <xdr:clientData/>
  </xdr:twoCellAnchor>
  <xdr:twoCellAnchor>
    <xdr:from>
      <xdr:col>12</xdr:col>
      <xdr:colOff>134813</xdr:colOff>
      <xdr:row>37</xdr:row>
      <xdr:rowOff>74455</xdr:rowOff>
    </xdr:from>
    <xdr:to>
      <xdr:col>12</xdr:col>
      <xdr:colOff>247339</xdr:colOff>
      <xdr:row>38</xdr:row>
      <xdr:rowOff>30815</xdr:rowOff>
    </xdr:to>
    <xdr:grpSp>
      <xdr:nvGrpSpPr>
        <xdr:cNvPr id="68" name="Group 13">
          <a:extLst>
            <a:ext uri="{FF2B5EF4-FFF2-40B4-BE49-F238E27FC236}">
              <a16:creationId xmlns:a16="http://schemas.microsoft.com/office/drawing/2014/main" id="{58A25C35-E74F-41E6-A163-E0AB295A4AB0}"/>
            </a:ext>
          </a:extLst>
        </xdr:cNvPr>
        <xdr:cNvGrpSpPr/>
      </xdr:nvGrpSpPr>
      <xdr:grpSpPr>
        <a:xfrm rot="17857270">
          <a:off x="4339126" y="5821862"/>
          <a:ext cx="116380" cy="1125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69" name="Oval 1">
            <a:extLst>
              <a:ext uri="{FF2B5EF4-FFF2-40B4-BE49-F238E27FC236}">
                <a16:creationId xmlns:a16="http://schemas.microsoft.com/office/drawing/2014/main" id="{95B24F32-8EA7-E505-1893-14FF0133DB7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3">
            <a:extLst>
              <a:ext uri="{FF2B5EF4-FFF2-40B4-BE49-F238E27FC236}">
                <a16:creationId xmlns:a16="http://schemas.microsoft.com/office/drawing/2014/main" id="{42A3A99F-7FB2-A5F4-CA8F-797925E3C7F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">
            <a:extLst>
              <a:ext uri="{FF2B5EF4-FFF2-40B4-BE49-F238E27FC236}">
                <a16:creationId xmlns:a16="http://schemas.microsoft.com/office/drawing/2014/main" id="{46E55A35-966F-306E-E4C1-E596FF46AEB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329572</xdr:colOff>
      <xdr:row>38</xdr:row>
      <xdr:rowOff>144160</xdr:rowOff>
    </xdr:from>
    <xdr:to>
      <xdr:col>19</xdr:col>
      <xdr:colOff>56874</xdr:colOff>
      <xdr:row>39</xdr:row>
      <xdr:rowOff>104763</xdr:rowOff>
    </xdr:to>
    <xdr:grpSp>
      <xdr:nvGrpSpPr>
        <xdr:cNvPr id="72" name="Group 13">
          <a:extLst>
            <a:ext uri="{FF2B5EF4-FFF2-40B4-BE49-F238E27FC236}">
              <a16:creationId xmlns:a16="http://schemas.microsoft.com/office/drawing/2014/main" id="{A1C83F51-C1B6-4680-AE24-3633D3E0953E}"/>
            </a:ext>
          </a:extLst>
        </xdr:cNvPr>
        <xdr:cNvGrpSpPr/>
      </xdr:nvGrpSpPr>
      <xdr:grpSpPr>
        <a:xfrm rot="17857270">
          <a:off x="6865181" y="6052011"/>
          <a:ext cx="120623" cy="11592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20D80322-4883-241C-8E18-94C2A559310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F5857534-46BB-4C33-73DF-0AD4EB3CF6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EF87EB38-E494-12E2-0BFD-5DA18281192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17342</xdr:colOff>
      <xdr:row>23</xdr:row>
      <xdr:rowOff>73837</xdr:rowOff>
    </xdr:from>
    <xdr:to>
      <xdr:col>5</xdr:col>
      <xdr:colOff>134087</xdr:colOff>
      <xdr:row>24</xdr:row>
      <xdr:rowOff>41067</xdr:rowOff>
    </xdr:to>
    <xdr:grpSp>
      <xdr:nvGrpSpPr>
        <xdr:cNvPr id="76" name="Group 13">
          <a:extLst>
            <a:ext uri="{FF2B5EF4-FFF2-40B4-BE49-F238E27FC236}">
              <a16:creationId xmlns:a16="http://schemas.microsoft.com/office/drawing/2014/main" id="{980866B7-88F9-4198-B751-AC701C198411}"/>
            </a:ext>
          </a:extLst>
        </xdr:cNvPr>
        <xdr:cNvGrpSpPr/>
      </xdr:nvGrpSpPr>
      <xdr:grpSpPr>
        <a:xfrm rot="17857270">
          <a:off x="1501800" y="3702399"/>
          <a:ext cx="119630" cy="116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7" name="Oval 1">
            <a:extLst>
              <a:ext uri="{FF2B5EF4-FFF2-40B4-BE49-F238E27FC236}">
                <a16:creationId xmlns:a16="http://schemas.microsoft.com/office/drawing/2014/main" id="{3EFCDEEB-3313-335B-9F70-11A41CC5AFA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3">
            <a:extLst>
              <a:ext uri="{FF2B5EF4-FFF2-40B4-BE49-F238E27FC236}">
                <a16:creationId xmlns:a16="http://schemas.microsoft.com/office/drawing/2014/main" id="{66367F87-9293-03F4-220E-F7AE9BC66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">
            <a:extLst>
              <a:ext uri="{FF2B5EF4-FFF2-40B4-BE49-F238E27FC236}">
                <a16:creationId xmlns:a16="http://schemas.microsoft.com/office/drawing/2014/main" id="{3BABDBF1-A253-1212-FDE0-8BA1C36280B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69435</xdr:colOff>
      <xdr:row>23</xdr:row>
      <xdr:rowOff>145503</xdr:rowOff>
    </xdr:from>
    <xdr:to>
      <xdr:col>11</xdr:col>
      <xdr:colOff>188087</xdr:colOff>
      <xdr:row>24</xdr:row>
      <xdr:rowOff>114638</xdr:rowOff>
    </xdr:to>
    <xdr:grpSp>
      <xdr:nvGrpSpPr>
        <xdr:cNvPr id="80" name="Group 13">
          <a:extLst>
            <a:ext uri="{FF2B5EF4-FFF2-40B4-BE49-F238E27FC236}">
              <a16:creationId xmlns:a16="http://schemas.microsoft.com/office/drawing/2014/main" id="{F4821E5B-1BBF-4445-A2C3-A74E029C183C}"/>
            </a:ext>
          </a:extLst>
        </xdr:cNvPr>
        <xdr:cNvGrpSpPr/>
      </xdr:nvGrpSpPr>
      <xdr:grpSpPr>
        <a:xfrm rot="17857270">
          <a:off x="3885613" y="3774065"/>
          <a:ext cx="121535" cy="11865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1" name="Oval 1">
            <a:extLst>
              <a:ext uri="{FF2B5EF4-FFF2-40B4-BE49-F238E27FC236}">
                <a16:creationId xmlns:a16="http://schemas.microsoft.com/office/drawing/2014/main" id="{870E5555-33AB-EA0A-B8B2-588909F9532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" name="Straight Connector 3">
            <a:extLst>
              <a:ext uri="{FF2B5EF4-FFF2-40B4-BE49-F238E27FC236}">
                <a16:creationId xmlns:a16="http://schemas.microsoft.com/office/drawing/2014/main" id="{976DD3CA-27C8-39E7-B733-234569365A8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7">
            <a:extLst>
              <a:ext uri="{FF2B5EF4-FFF2-40B4-BE49-F238E27FC236}">
                <a16:creationId xmlns:a16="http://schemas.microsoft.com/office/drawing/2014/main" id="{569133DA-24CC-4A42-0596-3E096FDC49C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83752</xdr:colOff>
      <xdr:row>18</xdr:row>
      <xdr:rowOff>12678</xdr:rowOff>
    </xdr:from>
    <xdr:to>
      <xdr:col>6</xdr:col>
      <xdr:colOff>200498</xdr:colOff>
      <xdr:row>18</xdr:row>
      <xdr:rowOff>134213</xdr:rowOff>
    </xdr:to>
    <xdr:grpSp>
      <xdr:nvGrpSpPr>
        <xdr:cNvPr id="84" name="Group 13">
          <a:extLst>
            <a:ext uri="{FF2B5EF4-FFF2-40B4-BE49-F238E27FC236}">
              <a16:creationId xmlns:a16="http://schemas.microsoft.com/office/drawing/2014/main" id="{04897BDE-7752-4733-A356-77EA0BD845CF}"/>
            </a:ext>
          </a:extLst>
        </xdr:cNvPr>
        <xdr:cNvGrpSpPr/>
      </xdr:nvGrpSpPr>
      <xdr:grpSpPr>
        <a:xfrm rot="17857270">
          <a:off x="1955877" y="2880193"/>
          <a:ext cx="121535" cy="11674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5" name="Oval 1">
            <a:extLst>
              <a:ext uri="{FF2B5EF4-FFF2-40B4-BE49-F238E27FC236}">
                <a16:creationId xmlns:a16="http://schemas.microsoft.com/office/drawing/2014/main" id="{4E628075-E77A-289A-6972-A0C8BF99C7E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3">
            <a:extLst>
              <a:ext uri="{FF2B5EF4-FFF2-40B4-BE49-F238E27FC236}">
                <a16:creationId xmlns:a16="http://schemas.microsoft.com/office/drawing/2014/main" id="{CADF2A6E-3355-E08B-2EFA-D471162A5D9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7">
            <a:extLst>
              <a:ext uri="{FF2B5EF4-FFF2-40B4-BE49-F238E27FC236}">
                <a16:creationId xmlns:a16="http://schemas.microsoft.com/office/drawing/2014/main" id="{DDB7961A-307C-6354-2F99-F8C5E1A9BC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314071</xdr:colOff>
      <xdr:row>17</xdr:row>
      <xdr:rowOff>113758</xdr:rowOff>
    </xdr:from>
    <xdr:to>
      <xdr:col>6</xdr:col>
      <xdr:colOff>88693</xdr:colOff>
      <xdr:row>18</xdr:row>
      <xdr:rowOff>42737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509151AF-D243-4F7E-95A1-029365E6F68C}"/>
            </a:ext>
          </a:extLst>
        </xdr:cNvPr>
        <xdr:cNvCxnSpPr>
          <a:stCxn id="85" idx="0"/>
        </xdr:cNvCxnSpPr>
      </xdr:nvCxnSpPr>
      <xdr:spPr>
        <a:xfrm flipH="1" flipV="1">
          <a:off x="1799971" y="2826478"/>
          <a:ext cx="163242" cy="813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282541</xdr:colOff>
      <xdr:row>23</xdr:row>
      <xdr:rowOff>24422</xdr:rowOff>
    </xdr:from>
    <xdr:to>
      <xdr:col>5</xdr:col>
      <xdr:colOff>20378</xdr:colOff>
      <xdr:row>23</xdr:row>
      <xdr:rowOff>105801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2F0B30B9-7881-43E6-AB28-2DFEF927985A}"/>
            </a:ext>
          </a:extLst>
        </xdr:cNvPr>
        <xdr:cNvCxnSpPr>
          <a:stCxn id="77" idx="0"/>
        </xdr:cNvCxnSpPr>
      </xdr:nvCxnSpPr>
      <xdr:spPr>
        <a:xfrm flipH="1" flipV="1">
          <a:off x="1379821" y="3651542"/>
          <a:ext cx="126457" cy="813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155746</xdr:colOff>
      <xdr:row>23</xdr:row>
      <xdr:rowOff>3400</xdr:rowOff>
    </xdr:from>
    <xdr:to>
      <xdr:col>11</xdr:col>
      <xdr:colOff>235247</xdr:colOff>
      <xdr:row>24</xdr:row>
      <xdr:rowOff>1825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2615B95A-3438-4901-8CE5-237E756530D0}"/>
            </a:ext>
          </a:extLst>
        </xdr:cNvPr>
        <xdr:cNvCxnSpPr>
          <a:stCxn id="81" idx="6"/>
        </xdr:cNvCxnSpPr>
      </xdr:nvCxnSpPr>
      <xdr:spPr>
        <a:xfrm flipV="1">
          <a:off x="3973366" y="3630520"/>
          <a:ext cx="79501" cy="1508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181435</xdr:colOff>
      <xdr:row>24</xdr:row>
      <xdr:rowOff>81886</xdr:rowOff>
    </xdr:from>
    <xdr:to>
      <xdr:col>11</xdr:col>
      <xdr:colOff>313764</xdr:colOff>
      <xdr:row>24</xdr:row>
      <xdr:rowOff>134471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C195F7D3-6A07-4C06-B57E-B0245949986F}"/>
            </a:ext>
          </a:extLst>
        </xdr:cNvPr>
        <xdr:cNvCxnSpPr>
          <a:stCxn id="81" idx="4"/>
        </xdr:cNvCxnSpPr>
      </xdr:nvCxnSpPr>
      <xdr:spPr>
        <a:xfrm>
          <a:off x="3999055" y="3861406"/>
          <a:ext cx="132329" cy="525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70062</xdr:colOff>
      <xdr:row>30</xdr:row>
      <xdr:rowOff>34491</xdr:rowOff>
    </xdr:from>
    <xdr:to>
      <xdr:col>10</xdr:col>
      <xdr:colOff>211431</xdr:colOff>
      <xdr:row>31</xdr:row>
      <xdr:rowOff>8618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1CF84230-89CD-4A18-BE02-1F0C452698E6}"/>
            </a:ext>
          </a:extLst>
        </xdr:cNvPr>
        <xdr:cNvSpPr/>
      </xdr:nvSpPr>
      <xdr:spPr>
        <a:xfrm>
          <a:off x="3499062" y="4713171"/>
          <a:ext cx="141369" cy="12652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12674</xdr:colOff>
      <xdr:row>30</xdr:row>
      <xdr:rowOff>24359</xdr:rowOff>
    </xdr:from>
    <xdr:to>
      <xdr:col>10</xdr:col>
      <xdr:colOff>93171</xdr:colOff>
      <xdr:row>31</xdr:row>
      <xdr:rowOff>35551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57BEB4AF-0281-45FD-94CD-86830F36AB5D}"/>
            </a:ext>
          </a:extLst>
        </xdr:cNvPr>
        <xdr:cNvCxnSpPr>
          <a:stCxn id="96" idx="2"/>
        </xdr:cNvCxnSpPr>
      </xdr:nvCxnSpPr>
      <xdr:spPr>
        <a:xfrm flipH="1">
          <a:off x="3441674" y="4703039"/>
          <a:ext cx="80497" cy="1635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123625</xdr:colOff>
      <xdr:row>24</xdr:row>
      <xdr:rowOff>8314</xdr:rowOff>
    </xdr:from>
    <xdr:to>
      <xdr:col>10</xdr:col>
      <xdr:colOff>67483</xdr:colOff>
      <xdr:row>29</xdr:row>
      <xdr:rowOff>78768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210659F9-C867-47DF-ACC7-5DEB9CF45E6F}"/>
            </a:ext>
          </a:extLst>
        </xdr:cNvPr>
        <xdr:cNvCxnSpPr>
          <a:stCxn id="77" idx="4"/>
          <a:endCxn id="96" idx="0"/>
        </xdr:cNvCxnSpPr>
      </xdr:nvCxnSpPr>
      <xdr:spPr>
        <a:xfrm>
          <a:off x="1609525" y="3787834"/>
          <a:ext cx="1886958" cy="83245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57020</xdr:colOff>
      <xdr:row>29</xdr:row>
      <xdr:rowOff>47921</xdr:rowOff>
    </xdr:from>
    <xdr:to>
      <xdr:col>10</xdr:col>
      <xdr:colOff>173765</xdr:colOff>
      <xdr:row>30</xdr:row>
      <xdr:rowOff>29271</xdr:rowOff>
    </xdr:to>
    <xdr:grpSp>
      <xdr:nvGrpSpPr>
        <xdr:cNvPr id="95" name="Group 13">
          <a:extLst>
            <a:ext uri="{FF2B5EF4-FFF2-40B4-BE49-F238E27FC236}">
              <a16:creationId xmlns:a16="http://schemas.microsoft.com/office/drawing/2014/main" id="{8721E4FF-EA4C-455A-A06A-46E4BBE5A9BE}"/>
            </a:ext>
          </a:extLst>
        </xdr:cNvPr>
        <xdr:cNvGrpSpPr/>
      </xdr:nvGrpSpPr>
      <xdr:grpSpPr>
        <a:xfrm rot="17857270">
          <a:off x="3485138" y="4590323"/>
          <a:ext cx="118510" cy="116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6" name="Oval 1">
            <a:extLst>
              <a:ext uri="{FF2B5EF4-FFF2-40B4-BE49-F238E27FC236}">
                <a16:creationId xmlns:a16="http://schemas.microsoft.com/office/drawing/2014/main" id="{1874164A-06F3-43D2-0CEC-9F5EEE1F12B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3">
            <a:extLst>
              <a:ext uri="{FF2B5EF4-FFF2-40B4-BE49-F238E27FC236}">
                <a16:creationId xmlns:a16="http://schemas.microsoft.com/office/drawing/2014/main" id="{5135EE9A-C728-C106-61DB-750264ADD0D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7">
            <a:extLst>
              <a:ext uri="{FF2B5EF4-FFF2-40B4-BE49-F238E27FC236}">
                <a16:creationId xmlns:a16="http://schemas.microsoft.com/office/drawing/2014/main" id="{51745C5B-6321-04BE-990A-BF3F0E12D5B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122396</xdr:colOff>
      <xdr:row>26</xdr:row>
      <xdr:rowOff>19839</xdr:rowOff>
    </xdr:from>
    <xdr:to>
      <xdr:col>7</xdr:col>
      <xdr:colOff>244447</xdr:colOff>
      <xdr:row>26</xdr:row>
      <xdr:rowOff>135559</xdr:rowOff>
    </xdr:to>
    <xdr:grpSp>
      <xdr:nvGrpSpPr>
        <xdr:cNvPr id="99" name="Group 13">
          <a:extLst>
            <a:ext uri="{FF2B5EF4-FFF2-40B4-BE49-F238E27FC236}">
              <a16:creationId xmlns:a16="http://schemas.microsoft.com/office/drawing/2014/main" id="{04A4037E-1818-4E1D-A7AC-A6CD25629F13}"/>
            </a:ext>
          </a:extLst>
        </xdr:cNvPr>
        <xdr:cNvGrpSpPr/>
      </xdr:nvGrpSpPr>
      <xdr:grpSpPr>
        <a:xfrm rot="17857270">
          <a:off x="2388702" y="4100993"/>
          <a:ext cx="115720" cy="12205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0" name="Oval 1">
            <a:extLst>
              <a:ext uri="{FF2B5EF4-FFF2-40B4-BE49-F238E27FC236}">
                <a16:creationId xmlns:a16="http://schemas.microsoft.com/office/drawing/2014/main" id="{83CAB06E-AD7F-288D-DE00-49DB88666A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1" name="Straight Connector 3">
            <a:extLst>
              <a:ext uri="{FF2B5EF4-FFF2-40B4-BE49-F238E27FC236}">
                <a16:creationId xmlns:a16="http://schemas.microsoft.com/office/drawing/2014/main" id="{58848509-6B80-F2C6-91FD-45FAA454265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7">
            <a:extLst>
              <a:ext uri="{FF2B5EF4-FFF2-40B4-BE49-F238E27FC236}">
                <a16:creationId xmlns:a16="http://schemas.microsoft.com/office/drawing/2014/main" id="{05370547-7DEA-F1E9-10D1-FAA28032ECD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146935</xdr:colOff>
      <xdr:row>24</xdr:row>
      <xdr:rowOff>107821</xdr:rowOff>
    </xdr:from>
    <xdr:to>
      <xdr:col>11</xdr:col>
      <xdr:colOff>101983</xdr:colOff>
      <xdr:row>29</xdr:row>
      <xdr:rowOff>52833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E1881841-8ADD-4133-A0C8-EAF8041A99F8}"/>
            </a:ext>
          </a:extLst>
        </xdr:cNvPr>
        <xdr:cNvCxnSpPr>
          <a:stCxn id="96" idx="6"/>
          <a:endCxn id="81" idx="2"/>
        </xdr:cNvCxnSpPr>
      </xdr:nvCxnSpPr>
      <xdr:spPr>
        <a:xfrm flipV="1">
          <a:off x="3575935" y="3887341"/>
          <a:ext cx="343668" cy="707012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191940</xdr:colOff>
      <xdr:row>18</xdr:row>
      <xdr:rowOff>97651</xdr:rowOff>
    </xdr:from>
    <xdr:to>
      <xdr:col>11</xdr:col>
      <xdr:colOff>77993</xdr:colOff>
      <xdr:row>24</xdr:row>
      <xdr:rowOff>27759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7F38BD8B-E716-451B-9E64-2A3B4CDB97E0}"/>
            </a:ext>
          </a:extLst>
        </xdr:cNvPr>
        <xdr:cNvCxnSpPr>
          <a:stCxn id="85" idx="4"/>
          <a:endCxn id="81" idx="0"/>
        </xdr:cNvCxnSpPr>
      </xdr:nvCxnSpPr>
      <xdr:spPr>
        <a:xfrm>
          <a:off x="2066460" y="2962771"/>
          <a:ext cx="1829153" cy="84450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174488</xdr:colOff>
      <xdr:row>20</xdr:row>
      <xdr:rowOff>98667</xdr:rowOff>
    </xdr:from>
    <xdr:to>
      <xdr:col>8</xdr:col>
      <xdr:colOff>296539</xdr:colOff>
      <xdr:row>21</xdr:row>
      <xdr:rowOff>58277</xdr:rowOff>
    </xdr:to>
    <xdr:grpSp>
      <xdr:nvGrpSpPr>
        <xdr:cNvPr id="105" name="Group 13">
          <a:extLst>
            <a:ext uri="{FF2B5EF4-FFF2-40B4-BE49-F238E27FC236}">
              <a16:creationId xmlns:a16="http://schemas.microsoft.com/office/drawing/2014/main" id="{8FD32D42-00EC-4AFC-9442-820C27AD01B5}"/>
            </a:ext>
          </a:extLst>
        </xdr:cNvPr>
        <xdr:cNvGrpSpPr/>
      </xdr:nvGrpSpPr>
      <xdr:grpSpPr>
        <a:xfrm rot="17857270">
          <a:off x="2831269" y="3263566"/>
          <a:ext cx="112010" cy="12205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6" name="Oval 1">
            <a:extLst>
              <a:ext uri="{FF2B5EF4-FFF2-40B4-BE49-F238E27FC236}">
                <a16:creationId xmlns:a16="http://schemas.microsoft.com/office/drawing/2014/main" id="{3F95735A-6E34-64AB-2B1F-1934A2C87B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" name="Straight Connector 3">
            <a:extLst>
              <a:ext uri="{FF2B5EF4-FFF2-40B4-BE49-F238E27FC236}">
                <a16:creationId xmlns:a16="http://schemas.microsoft.com/office/drawing/2014/main" id="{C18E8E51-7039-6B7C-BA4A-0ABD0B93F0F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7">
            <a:extLst>
              <a:ext uri="{FF2B5EF4-FFF2-40B4-BE49-F238E27FC236}">
                <a16:creationId xmlns:a16="http://schemas.microsoft.com/office/drawing/2014/main" id="{91201E11-0214-D14D-F4C1-6EC4D95767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170923</xdr:colOff>
      <xdr:row>29</xdr:row>
      <xdr:rowOff>135232</xdr:rowOff>
    </xdr:from>
    <xdr:to>
      <xdr:col>18</xdr:col>
      <xdr:colOff>338323</xdr:colOff>
      <xdr:row>39</xdr:row>
      <xdr:rowOff>19002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56C9E565-0714-46C4-8B39-3F1C2DE7C7CD}"/>
            </a:ext>
          </a:extLst>
        </xdr:cNvPr>
        <xdr:cNvCxnSpPr>
          <a:stCxn id="96" idx="4"/>
          <a:endCxn id="73" idx="0"/>
        </xdr:cNvCxnSpPr>
      </xdr:nvCxnSpPr>
      <xdr:spPr>
        <a:xfrm>
          <a:off x="3599923" y="4676752"/>
          <a:ext cx="3276360" cy="140777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199240</xdr:colOff>
      <xdr:row>39</xdr:row>
      <xdr:rowOff>99851</xdr:rowOff>
    </xdr:from>
    <xdr:to>
      <xdr:col>18</xdr:col>
      <xdr:colOff>363818</xdr:colOff>
      <xdr:row>51</xdr:row>
      <xdr:rowOff>143032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49B1675D-F10B-4CF6-8B55-4475D8856525}"/>
            </a:ext>
          </a:extLst>
        </xdr:cNvPr>
        <xdr:cNvCxnSpPr>
          <a:stCxn id="73" idx="2"/>
        </xdr:cNvCxnSpPr>
      </xdr:nvCxnSpPr>
      <xdr:spPr>
        <a:xfrm flipH="1">
          <a:off x="5959960" y="6165371"/>
          <a:ext cx="941818" cy="197104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378774</xdr:colOff>
      <xdr:row>43</xdr:row>
      <xdr:rowOff>73635</xdr:rowOff>
    </xdr:from>
    <xdr:to>
      <xdr:col>18</xdr:col>
      <xdr:colOff>108132</xdr:colOff>
      <xdr:row>44</xdr:row>
      <xdr:rowOff>40865</xdr:rowOff>
    </xdr:to>
    <xdr:grpSp>
      <xdr:nvGrpSpPr>
        <xdr:cNvPr id="111" name="Group 13">
          <a:extLst>
            <a:ext uri="{FF2B5EF4-FFF2-40B4-BE49-F238E27FC236}">
              <a16:creationId xmlns:a16="http://schemas.microsoft.com/office/drawing/2014/main" id="{D3E9111F-D484-4563-98E8-EFF43918AA5F}"/>
            </a:ext>
          </a:extLst>
        </xdr:cNvPr>
        <xdr:cNvGrpSpPr/>
      </xdr:nvGrpSpPr>
      <xdr:grpSpPr>
        <a:xfrm rot="17857270">
          <a:off x="6527288" y="6749581"/>
          <a:ext cx="119630" cy="11797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2" name="Oval 1">
            <a:extLst>
              <a:ext uri="{FF2B5EF4-FFF2-40B4-BE49-F238E27FC236}">
                <a16:creationId xmlns:a16="http://schemas.microsoft.com/office/drawing/2014/main" id="{DC3D7339-D179-F43F-9916-11E1EB384BB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3" name="Straight Connector 3">
            <a:extLst>
              <a:ext uri="{FF2B5EF4-FFF2-40B4-BE49-F238E27FC236}">
                <a16:creationId xmlns:a16="http://schemas.microsoft.com/office/drawing/2014/main" id="{5005B3E5-7CCF-3B6B-E651-62B29A23177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7">
            <a:extLst>
              <a:ext uri="{FF2B5EF4-FFF2-40B4-BE49-F238E27FC236}">
                <a16:creationId xmlns:a16="http://schemas.microsoft.com/office/drawing/2014/main" id="{9F544BD4-4C87-3CCB-6817-678A9F1ED3A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28343</xdr:colOff>
      <xdr:row>38</xdr:row>
      <xdr:rowOff>17823</xdr:rowOff>
    </xdr:from>
    <xdr:to>
      <xdr:col>19</xdr:col>
      <xdr:colOff>92080</xdr:colOff>
      <xdr:row>38</xdr:row>
      <xdr:rowOff>152882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FAEDA89C-C102-480B-B72B-1A71AD0E17E0}"/>
            </a:ext>
          </a:extLst>
        </xdr:cNvPr>
        <xdr:cNvCxnSpPr>
          <a:stCxn id="73" idx="6"/>
        </xdr:cNvCxnSpPr>
      </xdr:nvCxnSpPr>
      <xdr:spPr>
        <a:xfrm flipV="1">
          <a:off x="6954923" y="5923323"/>
          <a:ext cx="63737" cy="13505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53838</xdr:colOff>
      <xdr:row>39</xdr:row>
      <xdr:rowOff>74704</xdr:rowOff>
    </xdr:from>
    <xdr:to>
      <xdr:col>19</xdr:col>
      <xdr:colOff>193986</xdr:colOff>
      <xdr:row>39</xdr:row>
      <xdr:rowOff>126810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15478303-96F5-4F27-A1D4-0105A99476C2}"/>
            </a:ext>
          </a:extLst>
        </xdr:cNvPr>
        <xdr:cNvCxnSpPr>
          <a:stCxn id="73" idx="4"/>
        </xdr:cNvCxnSpPr>
      </xdr:nvCxnSpPr>
      <xdr:spPr>
        <a:xfrm>
          <a:off x="6980418" y="6140224"/>
          <a:ext cx="140148" cy="521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335562</xdr:colOff>
      <xdr:row>39</xdr:row>
      <xdr:rowOff>152389</xdr:rowOff>
    </xdr:from>
    <xdr:to>
      <xdr:col>19</xdr:col>
      <xdr:colOff>88049</xdr:colOff>
      <xdr:row>40</xdr:row>
      <xdr:rowOff>126516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5CF33ECD-5762-424B-AFC4-E97A4B1C99D5}"/>
            </a:ext>
          </a:extLst>
        </xdr:cNvPr>
        <xdr:cNvSpPr/>
      </xdr:nvSpPr>
      <xdr:spPr>
        <a:xfrm>
          <a:off x="6873522" y="6217909"/>
          <a:ext cx="141107" cy="126527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191149</xdr:colOff>
      <xdr:row>33</xdr:row>
      <xdr:rowOff>10827</xdr:rowOff>
    </xdr:from>
    <xdr:to>
      <xdr:col>18</xdr:col>
      <xdr:colOff>373523</xdr:colOff>
      <xdr:row>38</xdr:row>
      <xdr:rowOff>148711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FBA0C3AE-DD0C-4557-9DF1-48E55FBE608D}"/>
            </a:ext>
          </a:extLst>
        </xdr:cNvPr>
        <xdr:cNvCxnSpPr>
          <a:stCxn id="124" idx="5"/>
          <a:endCxn id="73" idx="7"/>
        </xdr:cNvCxnSpPr>
      </xdr:nvCxnSpPr>
      <xdr:spPr>
        <a:xfrm>
          <a:off x="4786009" y="5146707"/>
          <a:ext cx="2125474" cy="907504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96171</xdr:colOff>
      <xdr:row>36</xdr:row>
      <xdr:rowOff>13299</xdr:rowOff>
    </xdr:from>
    <xdr:to>
      <xdr:col>16</xdr:col>
      <xdr:colOff>212916</xdr:colOff>
      <xdr:row>36</xdr:row>
      <xdr:rowOff>134834</xdr:rowOff>
    </xdr:to>
    <xdr:grpSp>
      <xdr:nvGrpSpPr>
        <xdr:cNvPr id="119" name="Group 13">
          <a:extLst>
            <a:ext uri="{FF2B5EF4-FFF2-40B4-BE49-F238E27FC236}">
              <a16:creationId xmlns:a16="http://schemas.microsoft.com/office/drawing/2014/main" id="{58D83614-234B-43B0-A9CA-BD8335C4C19D}"/>
            </a:ext>
          </a:extLst>
        </xdr:cNvPr>
        <xdr:cNvGrpSpPr/>
      </xdr:nvGrpSpPr>
      <xdr:grpSpPr>
        <a:xfrm rot="17857270">
          <a:off x="5854496" y="5608774"/>
          <a:ext cx="121535" cy="116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0" name="Oval 1">
            <a:extLst>
              <a:ext uri="{FF2B5EF4-FFF2-40B4-BE49-F238E27FC236}">
                <a16:creationId xmlns:a16="http://schemas.microsoft.com/office/drawing/2014/main" id="{E24584DF-12BB-8ABE-8AF1-8926A9FA772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1" name="Straight Connector 3">
            <a:extLst>
              <a:ext uri="{FF2B5EF4-FFF2-40B4-BE49-F238E27FC236}">
                <a16:creationId xmlns:a16="http://schemas.microsoft.com/office/drawing/2014/main" id="{0DDE2D20-FF99-345B-C7CF-74223287AEF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7">
            <a:extLst>
              <a:ext uri="{FF2B5EF4-FFF2-40B4-BE49-F238E27FC236}">
                <a16:creationId xmlns:a16="http://schemas.microsoft.com/office/drawing/2014/main" id="{AC349EB0-017F-9F3E-BB0A-952F50D3A88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76595</xdr:colOff>
      <xdr:row>32</xdr:row>
      <xdr:rowOff>123657</xdr:rowOff>
    </xdr:from>
    <xdr:to>
      <xdr:col>13</xdr:col>
      <xdr:colOff>193340</xdr:colOff>
      <xdr:row>33</xdr:row>
      <xdr:rowOff>92792</xdr:rowOff>
    </xdr:to>
    <xdr:grpSp>
      <xdr:nvGrpSpPr>
        <xdr:cNvPr id="123" name="Group 13">
          <a:extLst>
            <a:ext uri="{FF2B5EF4-FFF2-40B4-BE49-F238E27FC236}">
              <a16:creationId xmlns:a16="http://schemas.microsoft.com/office/drawing/2014/main" id="{39F2A642-AF2F-43B2-9D88-014E8AECCA89}"/>
            </a:ext>
          </a:extLst>
        </xdr:cNvPr>
        <xdr:cNvGrpSpPr/>
      </xdr:nvGrpSpPr>
      <xdr:grpSpPr>
        <a:xfrm rot="17857270">
          <a:off x="4669060" y="5109532"/>
          <a:ext cx="121535" cy="116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4" name="Oval 1">
            <a:extLst>
              <a:ext uri="{FF2B5EF4-FFF2-40B4-BE49-F238E27FC236}">
                <a16:creationId xmlns:a16="http://schemas.microsoft.com/office/drawing/2014/main" id="{2864DD61-60B6-89B3-AD5E-B013287E931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5" name="Straight Connector 3">
            <a:extLst>
              <a:ext uri="{FF2B5EF4-FFF2-40B4-BE49-F238E27FC236}">
                <a16:creationId xmlns:a16="http://schemas.microsoft.com/office/drawing/2014/main" id="{EB47CD6E-DE6E-19F4-054B-83E6D3653EE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7">
            <a:extLst>
              <a:ext uri="{FF2B5EF4-FFF2-40B4-BE49-F238E27FC236}">
                <a16:creationId xmlns:a16="http://schemas.microsoft.com/office/drawing/2014/main" id="{CBBEB35C-6A65-1F53-818A-08B437122D6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335094</xdr:colOff>
      <xdr:row>32</xdr:row>
      <xdr:rowOff>56572</xdr:rowOff>
    </xdr:from>
    <xdr:to>
      <xdr:col>13</xdr:col>
      <xdr:colOff>115240</xdr:colOff>
      <xdr:row>32</xdr:row>
      <xdr:rowOff>124398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109FC936-29B7-4131-A8FA-69AB368D1AA7}"/>
            </a:ext>
          </a:extLst>
        </xdr:cNvPr>
        <xdr:cNvCxnSpPr>
          <a:stCxn id="124" idx="7"/>
        </xdr:cNvCxnSpPr>
      </xdr:nvCxnSpPr>
      <xdr:spPr>
        <a:xfrm flipH="1" flipV="1">
          <a:off x="4541334" y="5040052"/>
          <a:ext cx="168766" cy="6782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1058</xdr:colOff>
      <xdr:row>44</xdr:row>
      <xdr:rowOff>71732</xdr:rowOff>
    </xdr:from>
    <xdr:to>
      <xdr:col>18</xdr:col>
      <xdr:colOff>144483</xdr:colOff>
      <xdr:row>45</xdr:row>
      <xdr:rowOff>45859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F3E32E5E-A5BD-4694-B0CB-207B32E8979F}"/>
            </a:ext>
          </a:extLst>
        </xdr:cNvPr>
        <xdr:cNvSpPr/>
      </xdr:nvSpPr>
      <xdr:spPr>
        <a:xfrm>
          <a:off x="6539018" y="6899252"/>
          <a:ext cx="143425" cy="126527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103191</xdr:colOff>
      <xdr:row>44</xdr:row>
      <xdr:rowOff>8901</xdr:rowOff>
    </xdr:from>
    <xdr:to>
      <xdr:col>18</xdr:col>
      <xdr:colOff>246536</xdr:colOff>
      <xdr:row>44</xdr:row>
      <xdr:rowOff>71517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CD5341E0-2B04-4571-9FC8-8964E69A712E}"/>
            </a:ext>
          </a:extLst>
        </xdr:cNvPr>
        <xdr:cNvCxnSpPr>
          <a:stCxn id="112" idx="4"/>
        </xdr:cNvCxnSpPr>
      </xdr:nvCxnSpPr>
      <xdr:spPr>
        <a:xfrm>
          <a:off x="6641151" y="6836421"/>
          <a:ext cx="143345" cy="6261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244302</xdr:colOff>
      <xdr:row>38</xdr:row>
      <xdr:rowOff>1926</xdr:rowOff>
    </xdr:from>
    <xdr:to>
      <xdr:col>17</xdr:col>
      <xdr:colOff>385738</xdr:colOff>
      <xdr:row>43</xdr:row>
      <xdr:rowOff>105122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A664E2BE-24B7-49F6-AE3E-5DF08B2F7689}"/>
            </a:ext>
          </a:extLst>
        </xdr:cNvPr>
        <xdr:cNvCxnSpPr>
          <a:stCxn id="69" idx="4"/>
          <a:endCxn id="112" idx="0"/>
        </xdr:cNvCxnSpPr>
      </xdr:nvCxnSpPr>
      <xdr:spPr>
        <a:xfrm>
          <a:off x="4450542" y="5907426"/>
          <a:ext cx="2084536" cy="872816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161563</xdr:colOff>
      <xdr:row>40</xdr:row>
      <xdr:rowOff>120550</xdr:rowOff>
    </xdr:from>
    <xdr:to>
      <xdr:col>15</xdr:col>
      <xdr:colOff>283614</xdr:colOff>
      <xdr:row>41</xdr:row>
      <xdr:rowOff>87780</xdr:rowOff>
    </xdr:to>
    <xdr:grpSp>
      <xdr:nvGrpSpPr>
        <xdr:cNvPr id="131" name="Group 13">
          <a:extLst>
            <a:ext uri="{FF2B5EF4-FFF2-40B4-BE49-F238E27FC236}">
              <a16:creationId xmlns:a16="http://schemas.microsoft.com/office/drawing/2014/main" id="{6268D451-0DC2-4F4F-8B7A-4969FE17373D}"/>
            </a:ext>
          </a:extLst>
        </xdr:cNvPr>
        <xdr:cNvGrpSpPr/>
      </xdr:nvGrpSpPr>
      <xdr:grpSpPr>
        <a:xfrm rot="17857270">
          <a:off x="5534874" y="6337259"/>
          <a:ext cx="119630" cy="12205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2" name="Oval 1">
            <a:extLst>
              <a:ext uri="{FF2B5EF4-FFF2-40B4-BE49-F238E27FC236}">
                <a16:creationId xmlns:a16="http://schemas.microsoft.com/office/drawing/2014/main" id="{BA2A0733-0A29-E188-F658-6BD6741AF6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3">
            <a:extLst>
              <a:ext uri="{FF2B5EF4-FFF2-40B4-BE49-F238E27FC236}">
                <a16:creationId xmlns:a16="http://schemas.microsoft.com/office/drawing/2014/main" id="{74E7C942-78F5-8B51-F94C-C32B9A5AFAC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7">
            <a:extLst>
              <a:ext uri="{FF2B5EF4-FFF2-40B4-BE49-F238E27FC236}">
                <a16:creationId xmlns:a16="http://schemas.microsoft.com/office/drawing/2014/main" id="{C7B416A1-3CC0-62BC-E009-FBEDBACF171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382391</xdr:colOff>
      <xdr:row>37</xdr:row>
      <xdr:rowOff>4020</xdr:rowOff>
    </xdr:from>
    <xdr:to>
      <xdr:col>12</xdr:col>
      <xdr:colOff>137849</xdr:colOff>
      <xdr:row>37</xdr:row>
      <xdr:rowOff>106419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7D843672-B4A7-49A4-B79F-C9C3FD0CA678}"/>
            </a:ext>
          </a:extLst>
        </xdr:cNvPr>
        <xdr:cNvCxnSpPr>
          <a:stCxn id="69" idx="0"/>
        </xdr:cNvCxnSpPr>
      </xdr:nvCxnSpPr>
      <xdr:spPr>
        <a:xfrm flipH="1" flipV="1">
          <a:off x="4200011" y="5749500"/>
          <a:ext cx="144078" cy="10239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256970</xdr:colOff>
      <xdr:row>27</xdr:row>
      <xdr:rowOff>134310</xdr:rowOff>
    </xdr:from>
    <xdr:to>
      <xdr:col>9</xdr:col>
      <xdr:colOff>2803</xdr:colOff>
      <xdr:row>28</xdr:row>
      <xdr:rowOff>39496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A90AC055-87F2-4F59-A3CB-EAC58A3E9A7E}"/>
            </a:ext>
          </a:extLst>
        </xdr:cNvPr>
        <xdr:cNvGrpSpPr/>
      </xdr:nvGrpSpPr>
      <xdr:grpSpPr>
        <a:xfrm rot="11848738">
          <a:off x="2908730" y="4371030"/>
          <a:ext cx="134453" cy="57586"/>
          <a:chOff x="4209393" y="9054662"/>
          <a:chExt cx="139398" cy="66758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1C6D40D-29C7-012C-3042-E1531B1BB7F7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82E9A64D-6081-A629-A5C1-948D41FC45E1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D7F0AFFD-8A76-E71D-F062-7EFD2B372753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869969A5-C494-A22C-7541-18E163515F3D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249352</xdr:colOff>
      <xdr:row>22</xdr:row>
      <xdr:rowOff>55252</xdr:rowOff>
    </xdr:from>
    <xdr:to>
      <xdr:col>9</xdr:col>
      <xdr:colOff>389934</xdr:colOff>
      <xdr:row>22</xdr:row>
      <xdr:rowOff>112838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325E27F4-10BD-4FE1-B8E7-49E6B8071189}"/>
            </a:ext>
          </a:extLst>
        </xdr:cNvPr>
        <xdr:cNvGrpSpPr/>
      </xdr:nvGrpSpPr>
      <xdr:grpSpPr>
        <a:xfrm rot="11848738">
          <a:off x="3289732" y="3529972"/>
          <a:ext cx="140582" cy="57586"/>
          <a:chOff x="4209393" y="9054662"/>
          <a:chExt cx="139398" cy="66758"/>
        </a:xfrm>
      </xdr:grpSpPr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17D25872-913E-9D76-7E33-30C125400A78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46F82CE3-7F9F-F169-EC85-A3282B0DE0F7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64C7079A-F8B7-4A7E-418B-CE5CAC123627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FE4215AF-06F0-4DCD-52A5-BAA13FDD35D9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132210</xdr:colOff>
      <xdr:row>24</xdr:row>
      <xdr:rowOff>152387</xdr:rowOff>
    </xdr:from>
    <xdr:to>
      <xdr:col>11</xdr:col>
      <xdr:colOff>273579</xdr:colOff>
      <xdr:row>25</xdr:row>
      <xdr:rowOff>126514</xdr:rowOff>
    </xdr:to>
    <xdr:sp macro="" textlink="">
      <xdr:nvSpPr>
        <xdr:cNvPr id="146" name="Isosceles Triangle 145">
          <a:extLst>
            <a:ext uri="{FF2B5EF4-FFF2-40B4-BE49-F238E27FC236}">
              <a16:creationId xmlns:a16="http://schemas.microsoft.com/office/drawing/2014/main" id="{A2424B0D-D697-4C44-A7AC-75E4A3336018}"/>
            </a:ext>
          </a:extLst>
        </xdr:cNvPr>
        <xdr:cNvSpPr/>
      </xdr:nvSpPr>
      <xdr:spPr>
        <a:xfrm>
          <a:off x="3949830" y="3931907"/>
          <a:ext cx="141369" cy="12652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136937</xdr:colOff>
      <xdr:row>19</xdr:row>
      <xdr:rowOff>102088</xdr:rowOff>
    </xdr:from>
    <xdr:to>
      <xdr:col>7</xdr:col>
      <xdr:colOff>279576</xdr:colOff>
      <xdr:row>20</xdr:row>
      <xdr:rowOff>16799</xdr:rowOff>
    </xdr:to>
    <xdr:grpSp>
      <xdr:nvGrpSpPr>
        <xdr:cNvPr id="147" name="Group 146">
          <a:extLst>
            <a:ext uri="{FF2B5EF4-FFF2-40B4-BE49-F238E27FC236}">
              <a16:creationId xmlns:a16="http://schemas.microsoft.com/office/drawing/2014/main" id="{5700FC76-BBD9-4A1A-9D42-51827F0791EB}"/>
            </a:ext>
          </a:extLst>
        </xdr:cNvPr>
        <xdr:cNvGrpSpPr/>
      </xdr:nvGrpSpPr>
      <xdr:grpSpPr>
        <a:xfrm rot="11848738">
          <a:off x="2400077" y="3119608"/>
          <a:ext cx="142639" cy="67111"/>
          <a:chOff x="4209393" y="9054662"/>
          <a:chExt cx="139398" cy="66758"/>
        </a:xfrm>
      </xdr:grpSpPr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8D37DD03-4AEC-B306-EB4E-C3BFB5724AB6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9271B979-5293-60CC-2075-E41995C2239D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60BEDE99-F70D-4C86-3925-C023ECC953D6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E4F57789-8C68-5971-DD09-1DC91FC9D734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22091</xdr:colOff>
      <xdr:row>24</xdr:row>
      <xdr:rowOff>131107</xdr:rowOff>
    </xdr:from>
    <xdr:to>
      <xdr:col>6</xdr:col>
      <xdr:colOff>155204</xdr:colOff>
      <xdr:row>25</xdr:row>
      <xdr:rowOff>36293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8FB5AA00-5C50-4C8A-A8D7-D45EC77CFE94}"/>
            </a:ext>
          </a:extLst>
        </xdr:cNvPr>
        <xdr:cNvGrpSpPr/>
      </xdr:nvGrpSpPr>
      <xdr:grpSpPr>
        <a:xfrm rot="11848738">
          <a:off x="1896611" y="3910627"/>
          <a:ext cx="133113" cy="57586"/>
          <a:chOff x="4209393" y="9054662"/>
          <a:chExt cx="139398" cy="66758"/>
        </a:xfrm>
      </xdr:grpSpPr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9DA2C6E-E6A9-3EF6-1DE5-F5283EA9F6FC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1088A350-4040-D818-34A3-3B12A6790DA1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5DBCDCD1-05E1-9962-2E34-21E1D6AD55ED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651936B5-9B13-AC22-AA32-6923D75E431E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249580</xdr:colOff>
      <xdr:row>34</xdr:row>
      <xdr:rowOff>60017</xdr:rowOff>
    </xdr:from>
    <xdr:to>
      <xdr:col>14</xdr:col>
      <xdr:colOff>390162</xdr:colOff>
      <xdr:row>34</xdr:row>
      <xdr:rowOff>117603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3D0DC7FC-4303-42A5-88E4-BA10020124EE}"/>
            </a:ext>
          </a:extLst>
        </xdr:cNvPr>
        <xdr:cNvGrpSpPr/>
      </xdr:nvGrpSpPr>
      <xdr:grpSpPr>
        <a:xfrm rot="11848738">
          <a:off x="5233060" y="5348297"/>
          <a:ext cx="140582" cy="57586"/>
          <a:chOff x="4209393" y="9054662"/>
          <a:chExt cx="139398" cy="66758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A6C47E00-20C3-B622-B08E-E8E1B59964FB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E429E3AE-5368-F6AA-BB34-73342B9C0BC1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871065E7-FAA3-6456-A696-FE0C9053E69E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76FCEC77-F54D-30E3-F257-5B2A3A0952D1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102284</xdr:colOff>
      <xdr:row>37</xdr:row>
      <xdr:rowOff>35185</xdr:rowOff>
    </xdr:from>
    <xdr:to>
      <xdr:col>17</xdr:col>
      <xdr:colOff>244922</xdr:colOff>
      <xdr:row>37</xdr:row>
      <xdr:rowOff>92771</xdr:rowOff>
    </xdr:to>
    <xdr:grpSp>
      <xdr:nvGrpSpPr>
        <xdr:cNvPr id="162" name="Group 161">
          <a:extLst>
            <a:ext uri="{FF2B5EF4-FFF2-40B4-BE49-F238E27FC236}">
              <a16:creationId xmlns:a16="http://schemas.microsoft.com/office/drawing/2014/main" id="{69860729-69FE-4924-B1DF-C9796D1CCCF4}"/>
            </a:ext>
          </a:extLst>
        </xdr:cNvPr>
        <xdr:cNvGrpSpPr/>
      </xdr:nvGrpSpPr>
      <xdr:grpSpPr>
        <a:xfrm rot="11848738">
          <a:off x="6251624" y="5780665"/>
          <a:ext cx="142638" cy="57586"/>
          <a:chOff x="4209393" y="9054662"/>
          <a:chExt cx="139398" cy="66758"/>
        </a:xfrm>
      </xdr:grpSpPr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AD2B2D4C-F051-6CF5-C76D-25BA23FE67E0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F4CE436A-F793-5247-B742-2AE3B30ED344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8BE307F7-E384-E2C5-0082-C0D6C737D32C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67485A38-603B-4D90-0216-E9CE14DB94CC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202515</xdr:colOff>
      <xdr:row>38</xdr:row>
      <xdr:rowOff>133508</xdr:rowOff>
    </xdr:from>
    <xdr:to>
      <xdr:col>13</xdr:col>
      <xdr:colOff>333572</xdr:colOff>
      <xdr:row>39</xdr:row>
      <xdr:rowOff>39687</xdr:rowOff>
    </xdr:to>
    <xdr:grpSp>
      <xdr:nvGrpSpPr>
        <xdr:cNvPr id="167" name="Group 166">
          <a:extLst>
            <a:ext uri="{FF2B5EF4-FFF2-40B4-BE49-F238E27FC236}">
              <a16:creationId xmlns:a16="http://schemas.microsoft.com/office/drawing/2014/main" id="{F4FEF10E-44A4-47B3-8F9D-5CDC20877620}"/>
            </a:ext>
          </a:extLst>
        </xdr:cNvPr>
        <xdr:cNvGrpSpPr/>
      </xdr:nvGrpSpPr>
      <xdr:grpSpPr>
        <a:xfrm rot="11848738">
          <a:off x="4797375" y="6039008"/>
          <a:ext cx="131057" cy="66199"/>
          <a:chOff x="4209393" y="9054662"/>
          <a:chExt cx="139398" cy="66758"/>
        </a:xfrm>
      </xdr:grpSpPr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65EB5AA5-7484-CD39-DAF7-B823A21B37FE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8E972E6F-8453-3364-B62E-76EB245235B9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C3FD9B55-1D63-A5D5-7722-56F8366D07B6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A0C4FC7C-26FF-1434-4CCC-4BCB686DEC5C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169235</xdr:colOff>
      <xdr:row>42</xdr:row>
      <xdr:rowOff>6700</xdr:rowOff>
    </xdr:from>
    <xdr:to>
      <xdr:col>16</xdr:col>
      <xdr:colOff>298387</xdr:colOff>
      <xdr:row>42</xdr:row>
      <xdr:rowOff>64286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DB9B602C-DD45-46CA-926A-860452594961}"/>
            </a:ext>
          </a:extLst>
        </xdr:cNvPr>
        <xdr:cNvGrpSpPr/>
      </xdr:nvGrpSpPr>
      <xdr:grpSpPr>
        <a:xfrm rot="11848738">
          <a:off x="5929955" y="6529420"/>
          <a:ext cx="129152" cy="57586"/>
          <a:chOff x="4209393" y="9054662"/>
          <a:chExt cx="139398" cy="66758"/>
        </a:xfrm>
      </xdr:grpSpPr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84DA6D98-F5AC-FE2D-540F-C6EBF3212C1A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6494E0A4-70E8-115C-3EAF-715D315A9F82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94E1400E-76FA-11C3-F15A-5B437A71C8F9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1B73ABBF-4626-723C-4FAD-FE4B41D49651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123166</xdr:colOff>
      <xdr:row>20</xdr:row>
      <xdr:rowOff>144605</xdr:rowOff>
    </xdr:from>
    <xdr:to>
      <xdr:col>15</xdr:col>
      <xdr:colOff>268939</xdr:colOff>
      <xdr:row>31</xdr:row>
      <xdr:rowOff>98613</xdr:rowOff>
    </xdr:to>
    <xdr:sp macro="" textlink="">
      <xdr:nvSpPr>
        <xdr:cNvPr id="177" name="TextBox 157">
          <a:extLst>
            <a:ext uri="{FF2B5EF4-FFF2-40B4-BE49-F238E27FC236}">
              <a16:creationId xmlns:a16="http://schemas.microsoft.com/office/drawing/2014/main" id="{099158CE-C329-44D9-BBD4-44ADB15B8FEE}"/>
            </a:ext>
          </a:extLst>
        </xdr:cNvPr>
        <xdr:cNvSpPr txBox="1"/>
      </xdr:nvSpPr>
      <xdr:spPr>
        <a:xfrm>
          <a:off x="4718026" y="3314525"/>
          <a:ext cx="923013" cy="161516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K3-359/42/6/10/2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</xdr:txBody>
    </xdr:sp>
    <xdr:clientData/>
  </xdr:twoCellAnchor>
  <xdr:twoCellAnchor>
    <xdr:from>
      <xdr:col>15</xdr:col>
      <xdr:colOff>384838</xdr:colOff>
      <xdr:row>26</xdr:row>
      <xdr:rowOff>144605</xdr:rowOff>
    </xdr:from>
    <xdr:to>
      <xdr:col>18</xdr:col>
      <xdr:colOff>135249</xdr:colOff>
      <xdr:row>34</xdr:row>
      <xdr:rowOff>19099</xdr:rowOff>
    </xdr:to>
    <xdr:sp macro="" textlink="">
      <xdr:nvSpPr>
        <xdr:cNvPr id="178" name="TextBox 157">
          <a:extLst>
            <a:ext uri="{FF2B5EF4-FFF2-40B4-BE49-F238E27FC236}">
              <a16:creationId xmlns:a16="http://schemas.microsoft.com/office/drawing/2014/main" id="{26B868F4-737F-478B-A05B-C4993E373FF3}"/>
            </a:ext>
          </a:extLst>
        </xdr:cNvPr>
        <xdr:cNvSpPr txBox="1"/>
      </xdr:nvSpPr>
      <xdr:spPr>
        <a:xfrm>
          <a:off x="5756938" y="4228925"/>
          <a:ext cx="916271" cy="107845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K3-359/42/6/10/1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</xdr:txBody>
    </xdr:sp>
    <xdr:clientData/>
  </xdr:twoCellAnchor>
  <xdr:twoCellAnchor>
    <xdr:from>
      <xdr:col>18</xdr:col>
      <xdr:colOff>272195</xdr:colOff>
      <xdr:row>23</xdr:row>
      <xdr:rowOff>45214</xdr:rowOff>
    </xdr:from>
    <xdr:to>
      <xdr:col>21</xdr:col>
      <xdr:colOff>154704</xdr:colOff>
      <xdr:row>36</xdr:row>
      <xdr:rowOff>46849</xdr:rowOff>
    </xdr:to>
    <xdr:sp macro="" textlink="">
      <xdr:nvSpPr>
        <xdr:cNvPr id="179" name="TextBox 157">
          <a:extLst>
            <a:ext uri="{FF2B5EF4-FFF2-40B4-BE49-F238E27FC236}">
              <a16:creationId xmlns:a16="http://schemas.microsoft.com/office/drawing/2014/main" id="{52F18E4A-1820-42EB-84A8-9A8DF94201FE}"/>
            </a:ext>
          </a:extLst>
        </xdr:cNvPr>
        <xdr:cNvSpPr txBox="1"/>
      </xdr:nvSpPr>
      <xdr:spPr>
        <a:xfrm>
          <a:off x="6810155" y="3672334"/>
          <a:ext cx="1048369" cy="196759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K3-359/42/6/10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CA5-4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7</xdr:col>
      <xdr:colOff>95492</xdr:colOff>
      <xdr:row>34</xdr:row>
      <xdr:rowOff>118492</xdr:rowOff>
    </xdr:from>
    <xdr:to>
      <xdr:col>9</xdr:col>
      <xdr:colOff>358027</xdr:colOff>
      <xdr:row>44</xdr:row>
      <xdr:rowOff>22997</xdr:rowOff>
    </xdr:to>
    <xdr:sp macro="" textlink="">
      <xdr:nvSpPr>
        <xdr:cNvPr id="180" name="TextBox 157">
          <a:extLst>
            <a:ext uri="{FF2B5EF4-FFF2-40B4-BE49-F238E27FC236}">
              <a16:creationId xmlns:a16="http://schemas.microsoft.com/office/drawing/2014/main" id="{9DA9C8CD-E8C1-4393-B06D-B9571D72508D}"/>
            </a:ext>
          </a:extLst>
        </xdr:cNvPr>
        <xdr:cNvSpPr txBox="1"/>
      </xdr:nvSpPr>
      <xdr:spPr>
        <a:xfrm>
          <a:off x="2358632" y="5406772"/>
          <a:ext cx="1039775" cy="14437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CA4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4</xdr:col>
      <xdr:colOff>282193</xdr:colOff>
      <xdr:row>32</xdr:row>
      <xdr:rowOff>138370</xdr:rowOff>
    </xdr:from>
    <xdr:to>
      <xdr:col>7</xdr:col>
      <xdr:colOff>65310</xdr:colOff>
      <xdr:row>38</xdr:row>
      <xdr:rowOff>49891</xdr:rowOff>
    </xdr:to>
    <xdr:sp macro="" textlink="">
      <xdr:nvSpPr>
        <xdr:cNvPr id="181" name="TextBox 157">
          <a:extLst>
            <a:ext uri="{FF2B5EF4-FFF2-40B4-BE49-F238E27FC236}">
              <a16:creationId xmlns:a16="http://schemas.microsoft.com/office/drawing/2014/main" id="{BD7B6C62-9AE0-4AF3-B273-768E282EF43D}"/>
            </a:ext>
          </a:extLst>
        </xdr:cNvPr>
        <xdr:cNvSpPr txBox="1"/>
      </xdr:nvSpPr>
      <xdr:spPr>
        <a:xfrm>
          <a:off x="1379473" y="5121850"/>
          <a:ext cx="948977" cy="83354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K3-359/42/6/10/4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2</xdr:col>
      <xdr:colOff>189427</xdr:colOff>
      <xdr:row>28</xdr:row>
      <xdr:rowOff>74057</xdr:rowOff>
    </xdr:from>
    <xdr:to>
      <xdr:col>4</xdr:col>
      <xdr:colOff>238758</xdr:colOff>
      <xdr:row>37</xdr:row>
      <xdr:rowOff>105238</xdr:rowOff>
    </xdr:to>
    <xdr:sp macro="" textlink="">
      <xdr:nvSpPr>
        <xdr:cNvPr id="182" name="TextBox 157">
          <a:extLst>
            <a:ext uri="{FF2B5EF4-FFF2-40B4-BE49-F238E27FC236}">
              <a16:creationId xmlns:a16="http://schemas.microsoft.com/office/drawing/2014/main" id="{228362B3-D988-42A2-B8F2-4E63C4E29B43}"/>
            </a:ext>
          </a:extLst>
        </xdr:cNvPr>
        <xdr:cNvSpPr txBox="1"/>
      </xdr:nvSpPr>
      <xdr:spPr>
        <a:xfrm>
          <a:off x="387547" y="4463177"/>
          <a:ext cx="948491" cy="138754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10</xdr:col>
      <xdr:colOff>140315</xdr:colOff>
      <xdr:row>9</xdr:row>
      <xdr:rowOff>139148</xdr:rowOff>
    </xdr:from>
    <xdr:to>
      <xdr:col>13</xdr:col>
      <xdr:colOff>11910</xdr:colOff>
      <xdr:row>20</xdr:row>
      <xdr:rowOff>68990</xdr:rowOff>
    </xdr:to>
    <xdr:sp macro="" textlink="">
      <xdr:nvSpPr>
        <xdr:cNvPr id="183" name="TextBox 157">
          <a:extLst>
            <a:ext uri="{FF2B5EF4-FFF2-40B4-BE49-F238E27FC236}">
              <a16:creationId xmlns:a16="http://schemas.microsoft.com/office/drawing/2014/main" id="{3FC2A71C-6101-4815-95B3-9AE7A1450566}"/>
            </a:ext>
          </a:extLst>
        </xdr:cNvPr>
        <xdr:cNvSpPr txBox="1"/>
      </xdr:nvSpPr>
      <xdr:spPr>
        <a:xfrm>
          <a:off x="3569315" y="1625048"/>
          <a:ext cx="1037455" cy="161386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K3-359/42/6/10/3/1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7</xdr:col>
      <xdr:colOff>327015</xdr:colOff>
      <xdr:row>9</xdr:row>
      <xdr:rowOff>25337</xdr:rowOff>
    </xdr:from>
    <xdr:to>
      <xdr:col>10</xdr:col>
      <xdr:colOff>110133</xdr:colOff>
      <xdr:row>14</xdr:row>
      <xdr:rowOff>89257</xdr:rowOff>
    </xdr:to>
    <xdr:sp macro="" textlink="">
      <xdr:nvSpPr>
        <xdr:cNvPr id="184" name="TextBox 157">
          <a:extLst>
            <a:ext uri="{FF2B5EF4-FFF2-40B4-BE49-F238E27FC236}">
              <a16:creationId xmlns:a16="http://schemas.microsoft.com/office/drawing/2014/main" id="{AD3C6B37-37F4-4310-9CC3-69FFEEA813CF}"/>
            </a:ext>
          </a:extLst>
        </xdr:cNvPr>
        <xdr:cNvSpPr txBox="1"/>
      </xdr:nvSpPr>
      <xdr:spPr>
        <a:xfrm>
          <a:off x="2590155" y="1511237"/>
          <a:ext cx="948978" cy="8335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K3-359/42/6/10/3/2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5</xdr:col>
      <xdr:colOff>114980</xdr:colOff>
      <xdr:row>4</xdr:row>
      <xdr:rowOff>126677</xdr:rowOff>
    </xdr:from>
    <xdr:to>
      <xdr:col>7</xdr:col>
      <xdr:colOff>283580</xdr:colOff>
      <xdr:row>13</xdr:row>
      <xdr:rowOff>137978</xdr:rowOff>
    </xdr:to>
    <xdr:sp macro="" textlink="">
      <xdr:nvSpPr>
        <xdr:cNvPr id="185" name="TextBox 157">
          <a:extLst>
            <a:ext uri="{FF2B5EF4-FFF2-40B4-BE49-F238E27FC236}">
              <a16:creationId xmlns:a16="http://schemas.microsoft.com/office/drawing/2014/main" id="{C89179AB-EDF4-4B19-B153-28C18B0ACAFF}"/>
            </a:ext>
          </a:extLst>
        </xdr:cNvPr>
        <xdr:cNvSpPr txBox="1"/>
      </xdr:nvSpPr>
      <xdr:spPr>
        <a:xfrm>
          <a:off x="1600880" y="850577"/>
          <a:ext cx="945840" cy="1390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K3-359/42/6/10/3/3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oneCellAnchor>
    <xdr:from>
      <xdr:col>16</xdr:col>
      <xdr:colOff>275414</xdr:colOff>
      <xdr:row>37</xdr:row>
      <xdr:rowOff>54525</xdr:rowOff>
    </xdr:from>
    <xdr:ext cx="463973" cy="217560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E08AB02B-F29D-41C5-AEEF-3DBB4A985749}"/>
            </a:ext>
          </a:extLst>
        </xdr:cNvPr>
        <xdr:cNvSpPr txBox="1"/>
      </xdr:nvSpPr>
      <xdr:spPr>
        <a:xfrm rot="1378955">
          <a:off x="6036134" y="5800005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40 mtr</a:t>
          </a:r>
        </a:p>
      </xdr:txBody>
    </xdr:sp>
    <xdr:clientData/>
  </xdr:oneCellAnchor>
  <xdr:oneCellAnchor>
    <xdr:from>
      <xdr:col>14</xdr:col>
      <xdr:colOff>6626</xdr:colOff>
      <xdr:row>34</xdr:row>
      <xdr:rowOff>53010</xdr:rowOff>
    </xdr:from>
    <xdr:ext cx="463973" cy="217560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0E84D3F4-C083-442B-AD2D-D78DE8D6C654}"/>
            </a:ext>
          </a:extLst>
        </xdr:cNvPr>
        <xdr:cNvSpPr txBox="1"/>
      </xdr:nvSpPr>
      <xdr:spPr>
        <a:xfrm rot="1378955">
          <a:off x="4990106" y="5341290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42 mtr</a:t>
          </a:r>
        </a:p>
      </xdr:txBody>
    </xdr:sp>
    <xdr:clientData/>
  </xdr:oneCellAnchor>
  <xdr:oneCellAnchor>
    <xdr:from>
      <xdr:col>10</xdr:col>
      <xdr:colOff>374806</xdr:colOff>
      <xdr:row>31</xdr:row>
      <xdr:rowOff>8144</xdr:rowOff>
    </xdr:from>
    <xdr:ext cx="463973" cy="217560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261A0E64-F599-41DA-87CF-BEF97BABF7BD}"/>
            </a:ext>
          </a:extLst>
        </xdr:cNvPr>
        <xdr:cNvSpPr txBox="1"/>
      </xdr:nvSpPr>
      <xdr:spPr>
        <a:xfrm rot="1378955">
          <a:off x="3803806" y="4839224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40 mtr</a:t>
          </a:r>
        </a:p>
      </xdr:txBody>
    </xdr:sp>
    <xdr:clientData/>
  </xdr:oneCellAnchor>
  <xdr:oneCellAnchor>
    <xdr:from>
      <xdr:col>10</xdr:col>
      <xdr:colOff>285978</xdr:colOff>
      <xdr:row>26</xdr:row>
      <xdr:rowOff>57214</xdr:rowOff>
    </xdr:from>
    <xdr:ext cx="217560" cy="463973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30E0DDE6-D45F-49FD-9E3C-EEAD6B4E0E4C}"/>
            </a:ext>
          </a:extLst>
        </xdr:cNvPr>
        <xdr:cNvSpPr txBox="1"/>
      </xdr:nvSpPr>
      <xdr:spPr>
        <a:xfrm rot="17700170">
          <a:off x="3591771" y="4264741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oneCellAnchor>
    <xdr:from>
      <xdr:col>8</xdr:col>
      <xdr:colOff>116389</xdr:colOff>
      <xdr:row>26</xdr:row>
      <xdr:rowOff>114161</xdr:rowOff>
    </xdr:from>
    <xdr:ext cx="463973" cy="217560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BE286E0C-DFC8-45D6-92AC-139CECAD6320}"/>
            </a:ext>
          </a:extLst>
        </xdr:cNvPr>
        <xdr:cNvSpPr txBox="1"/>
      </xdr:nvSpPr>
      <xdr:spPr>
        <a:xfrm rot="1378955">
          <a:off x="2768149" y="4198481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oneCellAnchor>
    <xdr:from>
      <xdr:col>9</xdr:col>
      <xdr:colOff>43502</xdr:colOff>
      <xdr:row>22</xdr:row>
      <xdr:rowOff>14770</xdr:rowOff>
    </xdr:from>
    <xdr:ext cx="463973" cy="217560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1E79AAF2-8C3F-41F9-B4FD-7C26874959E1}"/>
            </a:ext>
          </a:extLst>
        </xdr:cNvPr>
        <xdr:cNvSpPr txBox="1"/>
      </xdr:nvSpPr>
      <xdr:spPr>
        <a:xfrm rot="1378955">
          <a:off x="3083882" y="3489490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oneCellAnchor>
    <xdr:from>
      <xdr:col>6</xdr:col>
      <xdr:colOff>215781</xdr:colOff>
      <xdr:row>19</xdr:row>
      <xdr:rowOff>21396</xdr:rowOff>
    </xdr:from>
    <xdr:ext cx="463973" cy="217560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AB26F1B6-A9B4-42BC-BC0C-7281145A27DC}"/>
            </a:ext>
          </a:extLst>
        </xdr:cNvPr>
        <xdr:cNvSpPr txBox="1"/>
      </xdr:nvSpPr>
      <xdr:spPr>
        <a:xfrm rot="1378955">
          <a:off x="2090301" y="3038916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25 mtr</a:t>
          </a:r>
        </a:p>
      </xdr:txBody>
    </xdr:sp>
    <xdr:clientData/>
  </xdr:oneCellAnchor>
  <xdr:oneCellAnchor>
    <xdr:from>
      <xdr:col>5</xdr:col>
      <xdr:colOff>129642</xdr:colOff>
      <xdr:row>23</xdr:row>
      <xdr:rowOff>61153</xdr:rowOff>
    </xdr:from>
    <xdr:ext cx="463973" cy="217560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D3DFA80E-A66B-4833-A787-B56F97F95AD4}"/>
            </a:ext>
          </a:extLst>
        </xdr:cNvPr>
        <xdr:cNvSpPr txBox="1"/>
      </xdr:nvSpPr>
      <xdr:spPr>
        <a:xfrm rot="1378955">
          <a:off x="1615542" y="3688273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25 mtr</a:t>
          </a:r>
        </a:p>
      </xdr:txBody>
    </xdr:sp>
    <xdr:clientData/>
  </xdr:oneCellAnchor>
  <xdr:oneCellAnchor>
    <xdr:from>
      <xdr:col>12</xdr:col>
      <xdr:colOff>44925</xdr:colOff>
      <xdr:row>42</xdr:row>
      <xdr:rowOff>78315</xdr:rowOff>
    </xdr:from>
    <xdr:ext cx="1146193" cy="342786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CC9BE00C-E60B-4AA9-B9E0-8EB9BBEBF53D}"/>
            </a:ext>
          </a:extLst>
        </xdr:cNvPr>
        <xdr:cNvSpPr txBox="1"/>
      </xdr:nvSpPr>
      <xdr:spPr>
        <a:xfrm rot="1378955">
          <a:off x="4251165" y="6601035"/>
          <a:ext cx="114619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D" sz="1600">
              <a:solidFill>
                <a:srgbClr val="FFC000"/>
              </a:solidFill>
            </a:rPr>
            <a:t>TAHAP 7</a:t>
          </a:r>
        </a:p>
      </xdr:txBody>
    </xdr:sp>
    <xdr:clientData/>
  </xdr:oneCellAnchor>
  <xdr:oneCellAnchor>
    <xdr:from>
      <xdr:col>7</xdr:col>
      <xdr:colOff>38393</xdr:colOff>
      <xdr:row>16</xdr:row>
      <xdr:rowOff>127301</xdr:rowOff>
    </xdr:from>
    <xdr:ext cx="1146193" cy="342786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69C0666A-B836-4452-9BED-2C05D711C932}"/>
            </a:ext>
          </a:extLst>
        </xdr:cNvPr>
        <xdr:cNvSpPr txBox="1"/>
      </xdr:nvSpPr>
      <xdr:spPr>
        <a:xfrm rot="1378955">
          <a:off x="2301533" y="2687621"/>
          <a:ext cx="114619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D" sz="1600">
              <a:solidFill>
                <a:srgbClr val="FFC000"/>
              </a:solidFill>
            </a:rPr>
            <a:t>TAHAP 8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116541</xdr:colOff>
      <xdr:row>4</xdr:row>
      <xdr:rowOff>152401</xdr:rowOff>
    </xdr:from>
    <xdr:to>
      <xdr:col>11</xdr:col>
      <xdr:colOff>117067</xdr:colOff>
      <xdr:row>26</xdr:row>
      <xdr:rowOff>55419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DF7A91-5F81-4900-B592-80E361561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377" y="845128"/>
          <a:ext cx="6013399" cy="3796146"/>
        </a:xfrm>
        <a:prstGeom prst="rect">
          <a:avLst/>
        </a:prstGeom>
      </xdr:spPr>
    </xdr:pic>
    <xdr:clientData/>
  </xdr:twoCellAnchor>
  <xdr:twoCellAnchor>
    <xdr:from>
      <xdr:col>1</xdr:col>
      <xdr:colOff>533399</xdr:colOff>
      <xdr:row>6</xdr:row>
      <xdr:rowOff>152399</xdr:rowOff>
    </xdr:from>
    <xdr:to>
      <xdr:col>6</xdr:col>
      <xdr:colOff>541019</xdr:colOff>
      <xdr:row>18</xdr:row>
      <xdr:rowOff>28881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6BD63041-8330-346B-9178-8CF894D067DE}"/>
            </a:ext>
          </a:extLst>
        </xdr:cNvPr>
        <xdr:cNvGrpSpPr/>
      </xdr:nvGrpSpPr>
      <xdr:grpSpPr>
        <a:xfrm rot="21359372">
          <a:off x="647699" y="1162049"/>
          <a:ext cx="2846070" cy="1876732"/>
          <a:chOff x="1569720" y="601980"/>
          <a:chExt cx="6991480" cy="5393362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AEF47AE-7AD8-4AF1-BF8F-08D9852815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50685" y="2523229"/>
            <a:ext cx="4510515" cy="347211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B6F33FC-2B81-475E-BC22-A6B30E62821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969" t="1720" r="11874" b="16833"/>
          <a:stretch/>
        </xdr:blipFill>
        <xdr:spPr>
          <a:xfrm>
            <a:off x="1569720" y="601980"/>
            <a:ext cx="3747705" cy="3254861"/>
          </a:xfrm>
          <a:prstGeom prst="rect">
            <a:avLst/>
          </a:prstGeom>
        </xdr:spPr>
      </xdr:pic>
    </xdr:grpSp>
    <xdr:clientData/>
  </xdr:twoCellAnchor>
  <xdr:oneCellAnchor>
    <xdr:from>
      <xdr:col>4</xdr:col>
      <xdr:colOff>623752</xdr:colOff>
      <xdr:row>10</xdr:row>
      <xdr:rowOff>156753</xdr:rowOff>
    </xdr:from>
    <xdr:ext cx="1146193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2F29422-7310-4512-8815-204F0BA4C835}"/>
            </a:ext>
          </a:extLst>
        </xdr:cNvPr>
        <xdr:cNvSpPr txBox="1"/>
      </xdr:nvSpPr>
      <xdr:spPr>
        <a:xfrm rot="1378955">
          <a:off x="2284912" y="1825533"/>
          <a:ext cx="114619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D" sz="1600">
              <a:solidFill>
                <a:srgbClr val="FFC000"/>
              </a:solidFill>
            </a:rPr>
            <a:t>TAHAP 7</a:t>
          </a:r>
        </a:p>
      </xdr:txBody>
    </xdr:sp>
    <xdr:clientData/>
  </xdr:oneCellAnchor>
  <xdr:oneCellAnchor>
    <xdr:from>
      <xdr:col>3</xdr:col>
      <xdr:colOff>7620</xdr:colOff>
      <xdr:row>6</xdr:row>
      <xdr:rowOff>106679</xdr:rowOff>
    </xdr:from>
    <xdr:ext cx="1146193" cy="342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E5B3EA5-BFDA-4BF0-A8E2-B9C33FC34CF1}"/>
            </a:ext>
          </a:extLst>
        </xdr:cNvPr>
        <xdr:cNvSpPr txBox="1"/>
      </xdr:nvSpPr>
      <xdr:spPr>
        <a:xfrm rot="1378955">
          <a:off x="1028700" y="1120139"/>
          <a:ext cx="114619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D" sz="1600">
              <a:solidFill>
                <a:srgbClr val="FFC000"/>
              </a:solidFill>
            </a:rPr>
            <a:t>TAHAP 8</a:t>
          </a:r>
        </a:p>
      </xdr:txBody>
    </xdr:sp>
    <xdr:clientData/>
  </xdr:oneCellAnchor>
  <xdr:twoCellAnchor editAs="oneCell">
    <xdr:from>
      <xdr:col>17</xdr:col>
      <xdr:colOff>266700</xdr:colOff>
      <xdr:row>27</xdr:row>
      <xdr:rowOff>95250</xdr:rowOff>
    </xdr:from>
    <xdr:to>
      <xdr:col>23</xdr:col>
      <xdr:colOff>50950</xdr:colOff>
      <xdr:row>54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C8B430-2CA2-DFC3-83F8-099CDD4BC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4648200"/>
          <a:ext cx="3575200" cy="4629150"/>
        </a:xfrm>
        <a:prstGeom prst="rect">
          <a:avLst/>
        </a:prstGeom>
      </xdr:spPr>
    </xdr:pic>
    <xdr:clientData/>
  </xdr:twoCellAnchor>
  <xdr:twoCellAnchor editAs="oneCell">
    <xdr:from>
      <xdr:col>9</xdr:col>
      <xdr:colOff>416700</xdr:colOff>
      <xdr:row>27</xdr:row>
      <xdr:rowOff>73800</xdr:rowOff>
    </xdr:from>
    <xdr:to>
      <xdr:col>17</xdr:col>
      <xdr:colOff>152400</xdr:colOff>
      <xdr:row>48</xdr:row>
      <xdr:rowOff>46094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605AD7-8090-0A9D-28EC-58A0CDDD8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550" y="4626750"/>
          <a:ext cx="4917300" cy="3572744"/>
        </a:xfrm>
        <a:prstGeom prst="rect">
          <a:avLst/>
        </a:prstGeom>
      </xdr:spPr>
    </xdr:pic>
    <xdr:clientData/>
  </xdr:twoCellAnchor>
  <xdr:twoCellAnchor editAs="oneCell">
    <xdr:from>
      <xdr:col>1</xdr:col>
      <xdr:colOff>128550</xdr:colOff>
      <xdr:row>27</xdr:row>
      <xdr:rowOff>48540</xdr:rowOff>
    </xdr:from>
    <xdr:to>
      <xdr:col>9</xdr:col>
      <xdr:colOff>304800</xdr:colOff>
      <xdr:row>48</xdr:row>
      <xdr:rowOff>52668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904505-A4E5-565E-9425-E71102C15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850" y="4601490"/>
          <a:ext cx="4957800" cy="3604578"/>
        </a:xfrm>
        <a:prstGeom prst="rect">
          <a:avLst/>
        </a:prstGeom>
      </xdr:spPr>
    </xdr:pic>
    <xdr:clientData/>
  </xdr:twoCellAnchor>
  <xdr:twoCellAnchor editAs="oneCell">
    <xdr:from>
      <xdr:col>19</xdr:col>
      <xdr:colOff>107100</xdr:colOff>
      <xdr:row>4</xdr:row>
      <xdr:rowOff>99480</xdr:rowOff>
    </xdr:from>
    <xdr:to>
      <xdr:col>28</xdr:col>
      <xdr:colOff>129021</xdr:colOff>
      <xdr:row>26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CD90C1-E635-C78B-89AB-EC61949D6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9950" y="804330"/>
          <a:ext cx="4974921" cy="3615270"/>
        </a:xfrm>
        <a:prstGeom prst="rect">
          <a:avLst/>
        </a:prstGeom>
      </xdr:spPr>
    </xdr:pic>
    <xdr:clientData/>
  </xdr:twoCellAnchor>
  <xdr:twoCellAnchor editAs="oneCell">
    <xdr:from>
      <xdr:col>11</xdr:col>
      <xdr:colOff>199950</xdr:colOff>
      <xdr:row>4</xdr:row>
      <xdr:rowOff>112320</xdr:rowOff>
    </xdr:from>
    <xdr:to>
      <xdr:col>19</xdr:col>
      <xdr:colOff>28031</xdr:colOff>
      <xdr:row>26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338F3-9C3E-3DB5-96F5-A3144789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00" y="817170"/>
          <a:ext cx="5009681" cy="36405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693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72" t="s">
        <v>802</v>
      </c>
      <c r="C4" s="572"/>
      <c r="D4" s="572"/>
      <c r="E4" s="572"/>
      <c r="F4" s="572"/>
      <c r="G4" s="572"/>
      <c r="H4" s="572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73" t="s">
        <v>0</v>
      </c>
      <c r="C7" s="573" t="s">
        <v>1</v>
      </c>
      <c r="D7" s="574" t="s">
        <v>41</v>
      </c>
      <c r="E7" s="574" t="s">
        <v>42</v>
      </c>
      <c r="F7" s="574" t="s">
        <v>803</v>
      </c>
      <c r="G7" s="575" t="s">
        <v>40</v>
      </c>
      <c r="H7" s="571" t="s">
        <v>726</v>
      </c>
      <c r="I7" s="571" t="s">
        <v>805</v>
      </c>
      <c r="J7" s="571" t="s">
        <v>710</v>
      </c>
      <c r="K7" s="565" t="s">
        <v>708</v>
      </c>
      <c r="L7" s="566"/>
    </row>
    <row r="8" spans="1:12" ht="15" customHeight="1">
      <c r="B8" s="573"/>
      <c r="C8" s="573"/>
      <c r="D8" s="574"/>
      <c r="E8" s="574"/>
      <c r="F8" s="574"/>
      <c r="G8" s="575"/>
      <c r="H8" s="571"/>
      <c r="I8" s="571"/>
      <c r="J8" s="571"/>
      <c r="K8" s="567"/>
      <c r="L8" s="568"/>
    </row>
    <row r="9" spans="1:12" ht="15" customHeight="1">
      <c r="B9" s="573"/>
      <c r="C9" s="573"/>
      <c r="D9" s="574"/>
      <c r="E9" s="574"/>
      <c r="F9" s="574"/>
      <c r="G9" s="575"/>
      <c r="H9" s="571"/>
      <c r="I9" s="571"/>
      <c r="J9" s="571"/>
      <c r="K9" s="569"/>
      <c r="L9" s="570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719</v>
      </c>
      <c r="C11" s="127" t="s">
        <v>804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MPB; 1P;230V;5(60)A;1;2W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71</v>
      </c>
      <c r="G12" s="40">
        <f ca="1">IF(ISERROR(OFFSET('HARGA SATUAN'!$Q$6,MATCH(C12,'HARGA SATUAN'!$C$7:$C$1922,0),0)),"",OFFSET('HARGA SATUAN'!$Q$6,MATCH(C12,'HARGA SATUAN'!$C$7:$C$1922,0),0))</f>
        <v>312601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MCB 1 Fasa 6 A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71</v>
      </c>
      <c r="G13" s="40">
        <f ca="1">IF(ISERROR(OFFSET('HARGA SATUAN'!$Q$6,MATCH(C13,'HARGA SATUAN'!$C$7:$C$1922,0),0)),"",OFFSET('HARGA SATUAN'!$Q$6,MATCH(C13,'HARGA SATUAN'!$C$7:$C$1922,0),0))</f>
        <v>37170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Trafo 1 Fasa CSP 50 kVA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2</v>
      </c>
      <c r="G14" s="40">
        <f ca="1">IF(ISERROR(OFFSET('HARGA SATUAN'!$Q$6,MATCH(C14,'HARGA SATUAN'!$C$7:$C$1922,0),0)),"",OFFSET('HARGA SATUAN'!$Q$6,MATCH(C14,'HARGA SATUAN'!$C$7:$C$1922,0),0))</f>
        <v>34184115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Isolator Tumpu ( Line Post ) 20 KV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Bh</v>
      </c>
      <c r="F15" s="134">
        <f t="shared" ca="1" si="2"/>
        <v>3</v>
      </c>
      <c r="G15" s="40">
        <f ca="1">IF(ISERROR(OFFSET('HARGA SATUAN'!$Q$6,MATCH(C15,'HARGA SATUAN'!$C$7:$C$1922,0),0)),"",OFFSET('HARGA SATUAN'!$Q$6,MATCH(C15,'HARGA SATUAN'!$C$7:$C$1922,0),0))</f>
        <v>235202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 ht="28.8">
      <c r="A16" s="108">
        <v>5</v>
      </c>
      <c r="B16" s="130">
        <f t="shared" ca="1" si="0"/>
        <v>5</v>
      </c>
      <c r="C16" s="105" t="str">
        <f t="shared" ca="1" si="1"/>
        <v>Isolator Tarik ( Porcelain ) 20 KV + Primary Dead End Clamp 70-150 mm²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Set</v>
      </c>
      <c r="F16" s="134">
        <f t="shared" ca="1" si="2"/>
        <v>4</v>
      </c>
      <c r="G16" s="40">
        <f ca="1">IF(ISERROR(OFFSET('HARGA SATUAN'!$Q$6,MATCH(C16,'HARGA SATUAN'!$C$7:$C$1922,0),0)),"",OFFSET('HARGA SATUAN'!$Q$6,MATCH(C16,'HARGA SATUAN'!$C$7:$C$1922,0),0))</f>
        <v>557575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>
      <c r="A17" s="108">
        <v>6</v>
      </c>
      <c r="B17" s="130">
        <f t="shared" ca="1" si="0"/>
        <v>6</v>
      </c>
      <c r="C17" s="105" t="str">
        <f t="shared" ca="1" si="1"/>
        <v>AAAC 70 mm²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Mtr</v>
      </c>
      <c r="F17" s="134">
        <f t="shared" ca="1" si="2"/>
        <v>166</v>
      </c>
      <c r="G17" s="40">
        <f ca="1">IF(ISERROR(OFFSET('HARGA SATUAN'!$Q$6,MATCH(C17,'HARGA SATUAN'!$C$7:$C$1922,0),0)),"",OFFSET('HARGA SATUAN'!$Q$6,MATCH(C17,'HARGA SATUAN'!$C$7:$C$1922,0),0))</f>
        <v>13967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NFA2X-T 2 x 70 + N 50 mm²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Mtr</v>
      </c>
      <c r="F18" s="134">
        <f t="shared" ca="1" si="2"/>
        <v>4</v>
      </c>
      <c r="G18" s="40">
        <f ca="1">IF(ISERROR(OFFSET('HARGA SATUAN'!$Q$6,MATCH(C18,'HARGA SATUAN'!$C$7:$C$1922,0),0)),"",OFFSET('HARGA SATUAN'!$Q$6,MATCH(C18,'HARGA SATUAN'!$C$7:$C$1922,0),0))</f>
        <v>49525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NFA2X-T 2 x 70 + N 70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134">
        <f t="shared" ca="1" si="2"/>
        <v>117</v>
      </c>
      <c r="G19" s="40">
        <f ca="1">IF(ISERROR(OFFSET('HARGA SATUAN'!$Q$6,MATCH(C19,'HARGA SATUAN'!$C$7:$C$1922,0),0)),"",OFFSET('HARGA SATUAN'!$Q$6,MATCH(C19,'HARGA SATUAN'!$C$7:$C$1922,0),0))</f>
        <v>49525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NFA2X 2 x 16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134">
        <f t="shared" ca="1" si="2"/>
        <v>2485</v>
      </c>
      <c r="G20" s="40">
        <f ca="1">IF(ISERROR(OFFSET('HARGA SATUAN'!$Q$6,MATCH(C20,'HARGA SATUAN'!$C$7:$C$1922,0),0)),"",OFFSET('HARGA SATUAN'!$Q$6,MATCH(C20,'HARGA SATUAN'!$C$7:$C$1922,0),0))</f>
        <v>7271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Tiang Beton 9M-200 daN+E</v>
      </c>
      <c r="D21" s="97" t="str">
        <f ca="1">IF(ISERROR(OFFSET('HARGA SATUAN'!$E$6,MATCH(C21,'HARGA SATUAN'!$C$7:$C$1922,0),0)),"",OFFSET('HARGA SATUAN'!$E$6,MATCH(C21,'HARGA SATUAN'!$C$7:$C$1922,0),0))</f>
        <v>HDW</v>
      </c>
      <c r="E21" s="97" t="str">
        <f ca="1">IF(B21="+","Unit",IF(ISERROR(OFFSET('HARGA SATUAN'!$F$6,MATCH(C21,'HARGA SATUAN'!$C$7:$C$1922,0),0)),"",OFFSET('HARGA SATUAN'!$F$6,MATCH(C21,'HARGA SATUAN'!$C$7:$C$1922,0),0)))</f>
        <v>Btg</v>
      </c>
      <c r="F21" s="134">
        <f t="shared" ca="1" si="2"/>
        <v>4</v>
      </c>
      <c r="G21" s="40">
        <f ca="1">IF(ISERROR(OFFSET('HARGA SATUAN'!$Q$6,MATCH(C21,'HARGA SATUAN'!$C$7:$C$1922,0),0)),"",OFFSET('HARGA SATUAN'!$Q$6,MATCH(C21,'HARGA SATUAN'!$C$7:$C$1922,0),0))</f>
        <v>3275796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Tiang Beton 12M-350 daN+E</v>
      </c>
      <c r="D22" s="97" t="str">
        <f ca="1">IF(ISERROR(OFFSET('HARGA SATUAN'!$E$6,MATCH(C22,'HARGA SATUAN'!$C$7:$C$1922,0),0)),"",OFFSET('HARGA SATUAN'!$E$6,MATCH(C22,'HARGA SATUAN'!$C$7:$C$1922,0),0))</f>
        <v>HDW</v>
      </c>
      <c r="E22" s="97" t="str">
        <f ca="1">IF(B22="+","Unit",IF(ISERROR(OFFSET('HARGA SATUAN'!$F$6,MATCH(C22,'HARGA SATUAN'!$C$7:$C$1922,0),0)),"",OFFSET('HARGA SATUAN'!$F$6,MATCH(C22,'HARGA SATUAN'!$C$7:$C$1922,0),0)))</f>
        <v>Btg</v>
      </c>
      <c r="F22" s="134">
        <f t="shared" ca="1" si="2"/>
        <v>2</v>
      </c>
      <c r="G22" s="40">
        <f ca="1">IF(ISERROR(OFFSET('HARGA SATUAN'!$Q$6,MATCH(C22,'HARGA SATUAN'!$C$7:$C$1922,0),0)),"",OFFSET('HARGA SATUAN'!$Q$6,MATCH(C22,'HARGA SATUAN'!$C$7:$C$1922,0),0))</f>
        <v>5852615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Penghalang Panjat dan Papan Peringatan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Set</v>
      </c>
      <c r="F23" s="134">
        <f t="shared" ca="1" si="2"/>
        <v>6</v>
      </c>
      <c r="G23" s="40">
        <f ca="1">IF(ISERROR(OFFSET('HARGA SATUAN'!$Q$6,MATCH(C23,'HARGA SATUAN'!$C$7:$C$1922,0),0)),"",OFFSET('HARGA SATUAN'!$Q$6,MATCH(C23,'HARGA SATUAN'!$C$7:$C$1922,0),0))</f>
        <v>249187.5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Sepatu Kabel AL/CU 1 Hole 70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Bh</v>
      </c>
      <c r="F24" s="134">
        <f t="shared" ca="1" si="2"/>
        <v>8</v>
      </c>
      <c r="G24" s="40">
        <f ca="1">IF(ISERROR(OFFSET('HARGA SATUAN'!$Q$6,MATCH(C24,'HARGA SATUAN'!$C$7:$C$1922,0),0)),"",OFFSET('HARGA SATUAN'!$Q$6,MATCH(C24,'HARGA SATUAN'!$C$7:$C$1922,0),0))</f>
        <v>41555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Service Wedge Clamp 1 Fasa 6, 10, 16 mm²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Set</v>
      </c>
      <c r="F25" s="134">
        <f t="shared" ca="1" si="2"/>
        <v>142</v>
      </c>
      <c r="G25" s="40">
        <f ca="1">IF(ISERROR(OFFSET('HARGA SATUAN'!$Q$6,MATCH(C25,'HARGA SATUAN'!$C$7:$C$1922,0),0)),"",OFFSET('HARGA SATUAN'!$Q$6,MATCH(C25,'HARGA SATUAN'!$C$7:$C$1922,0),0))</f>
        <v>4357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Tap Connector kedap air , 10-25/10-25 mm2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Set</v>
      </c>
      <c r="F26" s="134">
        <f t="shared" ca="1" si="2"/>
        <v>142</v>
      </c>
      <c r="G26" s="40">
        <f ca="1">IF(ISERROR(OFFSET('HARGA SATUAN'!$Q$6,MATCH(C26,'HARGA SATUAN'!$C$7:$C$1922,0),0)),"",OFFSET('HARGA SATUAN'!$Q$6,MATCH(C26,'HARGA SATUAN'!$C$7:$C$1922,0),0))</f>
        <v>15525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Armour Rod # for 70 mm²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Set</v>
      </c>
      <c r="F27" s="134">
        <f t="shared" ca="1" si="2"/>
        <v>2</v>
      </c>
      <c r="G27" s="40">
        <f ca="1">IF(ISERROR(OFFSET('HARGA SATUAN'!$Q$6,MATCH(C27,'HARGA SATUAN'!$C$7:$C$1922,0),0)),"",OFFSET('HARGA SATUAN'!$Q$6,MATCH(C27,'HARGA SATUAN'!$C$7:$C$1922,0),0))</f>
        <v>58995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Armour Tape ¼" wide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Mtr</v>
      </c>
      <c r="F28" s="134">
        <f t="shared" ca="1" si="2"/>
        <v>4</v>
      </c>
      <c r="G28" s="40">
        <f ca="1">IF(ISERROR(OFFSET('HARGA SATUAN'!$Q$6,MATCH(C28,'HARGA SATUAN'!$C$7:$C$1922,0),0)),"",OFFSET('HARGA SATUAN'!$Q$6,MATCH(C28,'HARGA SATUAN'!$C$7:$C$1922,0),0))</f>
        <v>8728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Bimetalic Connector 35 - 240 mm²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Bh</v>
      </c>
      <c r="F29" s="134">
        <f t="shared" ca="1" si="2"/>
        <v>16</v>
      </c>
      <c r="G29" s="40">
        <f ca="1">IF(ISERROR(OFFSET('HARGA SATUAN'!$Q$6,MATCH(C29,'HARGA SATUAN'!$C$7:$C$1922,0),0)),"",OFFSET('HARGA SATUAN'!$Q$6,MATCH(C29,'HARGA SATUAN'!$C$7:$C$1922,0),0))</f>
        <v>54338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Bolt Double Arming ⅝" x 14"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Bh</v>
      </c>
      <c r="F30" s="134">
        <f t="shared" ca="1" si="2"/>
        <v>4</v>
      </c>
      <c r="G30" s="40">
        <f ca="1">IF(ISERROR(OFFSET('HARGA SATUAN'!$Q$6,MATCH(C30,'HARGA SATUAN'!$C$7:$C$1922,0),0)),"",OFFSET('HARGA SATUAN'!$Q$6,MATCH(C30,'HARGA SATUAN'!$C$7:$C$1922,0),0))</f>
        <v>45540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Bolt Machine ⅝" x 10"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Bh</v>
      </c>
      <c r="F31" s="134">
        <f t="shared" ca="1" si="2"/>
        <v>16</v>
      </c>
      <c r="G31" s="40">
        <f ca="1">IF(ISERROR(OFFSET('HARGA SATUAN'!$Q$6,MATCH(C31,'HARGA SATUAN'!$C$7:$C$1922,0),0)),"",OFFSET('HARGA SATUAN'!$Q$6,MATCH(C31,'HARGA SATUAN'!$C$7:$C$1922,0),0))</f>
        <v>29694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Bracket band segment,vertikal plat ( Hot dip galvanis )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Bh</v>
      </c>
      <c r="F32" s="134">
        <f t="shared" ca="1" si="2"/>
        <v>4</v>
      </c>
      <c r="G32" s="40">
        <f ca="1">IF(ISERROR(OFFSET('HARGA SATUAN'!$Q$6,MATCH(C32,'HARGA SATUAN'!$C$7:$C$1922,0),0)),"",OFFSET('HARGA SATUAN'!$Q$6,MATCH(C32,'HARGA SATUAN'!$C$7:$C$1922,0),0))</f>
        <v>465750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Center Bracket 12.5 KN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Bh</v>
      </c>
      <c r="F33" s="134">
        <f t="shared" ca="1" si="2"/>
        <v>3</v>
      </c>
      <c r="G33" s="40">
        <f ca="1">IF(ISERROR(OFFSET('HARGA SATUAN'!$Q$6,MATCH(C33,'HARGA SATUAN'!$C$7:$C$1922,0),0)),"",OFFSET('HARGA SATUAN'!$Q$6,MATCH(C33,'HARGA SATUAN'!$C$7:$C$1922,0),0))</f>
        <v>106450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Clevis Swinging Secondary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Bh</v>
      </c>
      <c r="F34" s="134">
        <f t="shared" ca="1" si="2"/>
        <v>4</v>
      </c>
      <c r="G34" s="40">
        <f ca="1">IF(ISERROR(OFFSET('HARGA SATUAN'!$Q$6,MATCH(C34,'HARGA SATUAN'!$C$7:$C$1922,0),0)),"",OFFSET('HARGA SATUAN'!$Q$6,MATCH(C34,'HARGA SATUAN'!$C$7:$C$1922,0),0))</f>
        <v>17368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Compresion Conector G type 70 mm² / 70 mm²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Bh</v>
      </c>
      <c r="F35" s="134">
        <f t="shared" ca="1" si="2"/>
        <v>6</v>
      </c>
      <c r="G35" s="40">
        <f ca="1">IF(ISERROR(OFFSET('HARGA SATUAN'!$Q$6,MATCH(C35,'HARGA SATUAN'!$C$7:$C$1922,0),0)),"",OFFSET('HARGA SATUAN'!$Q$6,MATCH(C35,'HARGA SATUAN'!$C$7:$C$1922,0),0))</f>
        <v>15939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Compresion Conector H type 70 mm² / 70 mm²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4</v>
      </c>
      <c r="G36" s="40">
        <f ca="1">IF(ISERROR(OFFSET('HARGA SATUAN'!$Q$6,MATCH(C36,'HARGA SATUAN'!$C$7:$C$1922,0),0)),"",OFFSET('HARGA SATUAN'!$Q$6,MATCH(C36,'HARGA SATUAN'!$C$7:$C$1922,0),0))</f>
        <v>15900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Compresion Terminal Lug 70 mm²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Bh</v>
      </c>
      <c r="F37" s="134">
        <f t="shared" ca="1" si="2"/>
        <v>4</v>
      </c>
      <c r="G37" s="40">
        <f ca="1">IF(ISERROR(OFFSET('HARGA SATUAN'!$Q$6,MATCH(C37,'HARGA SATUAN'!$C$7:$C$1922,0),0)),"",OFFSET('HARGA SATUAN'!$Q$6,MATCH(C37,'HARGA SATUAN'!$C$7:$C$1922,0),0))</f>
        <v>12524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Cross Arm Steel 2.000 mm ( UNSP 10 ) galvanis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Bh</v>
      </c>
      <c r="F38" s="134">
        <f t="shared" ca="1" si="2"/>
        <v>4</v>
      </c>
      <c r="G38" s="40">
        <f ca="1">IF(ISERROR(OFFSET('HARGA SATUAN'!$Q$6,MATCH(C38,'HARGA SATUAN'!$C$7:$C$1922,0),0)),"",OFFSET('HARGA SATUAN'!$Q$6,MATCH(C38,'HARGA SATUAN'!$C$7:$C$1922,0),0))</f>
        <v>431492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>
        <f t="shared" ca="1" si="0"/>
        <v>28</v>
      </c>
      <c r="C39" s="105" t="str">
        <f t="shared" ca="1" si="1"/>
        <v>Dead End Assembly</v>
      </c>
      <c r="D39" s="97" t="str">
        <f ca="1">IF(ISERROR(OFFSET('HARGA SATUAN'!$E$6,MATCH(C39,'HARGA SATUAN'!$C$7:$C$1922,0),0)),"",OFFSET('HARGA SATUAN'!$E$6,MATCH(C39,'HARGA SATUAN'!$C$7:$C$1922,0),0))</f>
        <v>HDW</v>
      </c>
      <c r="E39" s="97" t="str">
        <f ca="1">IF(B39="+","Unit",IF(ISERROR(OFFSET('HARGA SATUAN'!$F$6,MATCH(C39,'HARGA SATUAN'!$C$7:$C$1922,0),0)),"",OFFSET('HARGA SATUAN'!$F$6,MATCH(C39,'HARGA SATUAN'!$C$7:$C$1922,0),0)))</f>
        <v>Bh</v>
      </c>
      <c r="F39" s="134">
        <f t="shared" ca="1" si="2"/>
        <v>4</v>
      </c>
      <c r="G39" s="40">
        <f ca="1">IF(ISERROR(OFFSET('HARGA SATUAN'!$Q$6,MATCH(C39,'HARGA SATUAN'!$C$7:$C$1922,0),0)),"",OFFSET('HARGA SATUAN'!$Q$6,MATCH(C39,'HARGA SATUAN'!$C$7:$C$1922,0),0))</f>
        <v>87962</v>
      </c>
      <c r="H39" s="132" t="e">
        <f ca="1">IF(B39="","",#REF!)</f>
        <v>#REF!</v>
      </c>
      <c r="I39" s="132" t="e">
        <f ca="1">IF(B39="","",#REF!)</f>
        <v>#REF!</v>
      </c>
      <c r="J39" s="132" t="e">
        <f ca="1">IF(B39="","",#REF!)</f>
        <v>#REF!</v>
      </c>
      <c r="K39" s="132" t="e">
        <f ca="1">IF(B39="","",#REF!)</f>
        <v>#REF!</v>
      </c>
      <c r="L39" s="132" t="e">
        <f ca="1">IF(C39="","",#REF!)</f>
        <v>#REF!</v>
      </c>
    </row>
    <row r="40" spans="1:12" s="133" customFormat="1">
      <c r="A40" s="108">
        <v>29</v>
      </c>
      <c r="B40" s="130">
        <f t="shared" ca="1" si="0"/>
        <v>29</v>
      </c>
      <c r="C40" s="105" t="str">
        <f t="shared" ca="1" si="1"/>
        <v>Expanding Anchor 8.000 lbs</v>
      </c>
      <c r="D40" s="97" t="str">
        <f ca="1">IF(ISERROR(OFFSET('HARGA SATUAN'!$E$6,MATCH(C40,'HARGA SATUAN'!$C$7:$C$1922,0),0)),"",OFFSET('HARGA SATUAN'!$E$6,MATCH(C40,'HARGA SATUAN'!$C$7:$C$1922,0),0))</f>
        <v>HDW</v>
      </c>
      <c r="E40" s="97" t="str">
        <f ca="1">IF(B40="+","Unit",IF(ISERROR(OFFSET('HARGA SATUAN'!$F$6,MATCH(C40,'HARGA SATUAN'!$C$7:$C$1922,0),0)),"",OFFSET('HARGA SATUAN'!$F$6,MATCH(C40,'HARGA SATUAN'!$C$7:$C$1922,0),0)))</f>
        <v>Bh</v>
      </c>
      <c r="F40" s="134">
        <f t="shared" ca="1" si="2"/>
        <v>2</v>
      </c>
      <c r="G40" s="40">
        <f ca="1">IF(ISERROR(OFFSET('HARGA SATUAN'!$Q$6,MATCH(C40,'HARGA SATUAN'!$C$7:$C$1922,0),0)),"",OFFSET('HARGA SATUAN'!$Q$6,MATCH(C40,'HARGA SATUAN'!$C$7:$C$1922,0),0))</f>
        <v>108675</v>
      </c>
      <c r="H40" s="132" t="e">
        <f ca="1">IF(B40="","",#REF!)</f>
        <v>#REF!</v>
      </c>
      <c r="I40" s="132" t="e">
        <f ca="1">IF(B40="","",#REF!)</f>
        <v>#REF!</v>
      </c>
      <c r="J40" s="132" t="e">
        <f ca="1">IF(B40="","",#REF!)</f>
        <v>#REF!</v>
      </c>
      <c r="K40" s="132" t="e">
        <f ca="1">IF(B40="","",#REF!)</f>
        <v>#REF!</v>
      </c>
      <c r="L40" s="132" t="e">
        <f ca="1">IF(C40="","",#REF!)</f>
        <v>#REF!</v>
      </c>
    </row>
    <row r="41" spans="1:12" s="133" customFormat="1">
      <c r="A41" s="108">
        <v>30</v>
      </c>
      <c r="B41" s="130">
        <f t="shared" ca="1" si="0"/>
        <v>30</v>
      </c>
      <c r="C41" s="105" t="str">
        <f t="shared" ca="1" si="1"/>
        <v>Expanding Anchor 10.000 lbs</v>
      </c>
      <c r="D41" s="97" t="str">
        <f ca="1">IF(ISERROR(OFFSET('HARGA SATUAN'!$E$6,MATCH(C41,'HARGA SATUAN'!$C$7:$C$1922,0),0)),"",OFFSET('HARGA SATUAN'!$E$6,MATCH(C41,'HARGA SATUAN'!$C$7:$C$1922,0),0))</f>
        <v>HDW</v>
      </c>
      <c r="E41" s="97" t="str">
        <f ca="1">IF(B41="+","Unit",IF(ISERROR(OFFSET('HARGA SATUAN'!$F$6,MATCH(C41,'HARGA SATUAN'!$C$7:$C$1922,0),0)),"",OFFSET('HARGA SATUAN'!$F$6,MATCH(C41,'HARGA SATUAN'!$C$7:$C$1922,0),0)))</f>
        <v>Bh</v>
      </c>
      <c r="F41" s="134">
        <f t="shared" ca="1" si="2"/>
        <v>4</v>
      </c>
      <c r="G41" s="40">
        <f ca="1">IF(ISERROR(OFFSET('HARGA SATUAN'!$Q$6,MATCH(C41,'HARGA SATUAN'!$C$7:$C$1922,0),0)),"",OFFSET('HARGA SATUAN'!$Q$6,MATCH(C41,'HARGA SATUAN'!$C$7:$C$1922,0),0))</f>
        <v>136103</v>
      </c>
      <c r="H41" s="132" t="e">
        <f ca="1">IF(B41="","",#REF!)</f>
        <v>#REF!</v>
      </c>
      <c r="I41" s="132" t="e">
        <f ca="1">IF(B41="","",#REF!)</f>
        <v>#REF!</v>
      </c>
      <c r="J41" s="132" t="e">
        <f ca="1">IF(B41="","",#REF!)</f>
        <v>#REF!</v>
      </c>
      <c r="K41" s="132" t="e">
        <f ca="1">IF(B41="","",#REF!)</f>
        <v>#REF!</v>
      </c>
      <c r="L41" s="132" t="e">
        <f ca="1">IF(C41="","",#REF!)</f>
        <v>#REF!</v>
      </c>
    </row>
    <row r="42" spans="1:12">
      <c r="A42" s="108">
        <v>31</v>
      </c>
      <c r="B42" s="130">
        <f t="shared" ca="1" si="0"/>
        <v>31</v>
      </c>
      <c r="C42" s="105" t="str">
        <f t="shared" ca="1" si="1"/>
        <v>Ground rod &amp; Washer</v>
      </c>
      <c r="D42" s="97" t="str">
        <f ca="1">IF(ISERROR(OFFSET('HARGA SATUAN'!$E$6,MATCH(C42,'HARGA SATUAN'!$C$7:$C$1922,0),0)),"",OFFSET('HARGA SATUAN'!$E$6,MATCH(C42,'HARGA SATUAN'!$C$7:$C$1922,0),0))</f>
        <v>HDW</v>
      </c>
      <c r="E42" s="97" t="str">
        <f ca="1">IF(B42="+","Unit",IF(ISERROR(OFFSET('HARGA SATUAN'!$F$6,MATCH(C42,'HARGA SATUAN'!$C$7:$C$1922,0),0)),"",OFFSET('HARGA SATUAN'!$F$6,MATCH(C42,'HARGA SATUAN'!$C$7:$C$1922,0),0)))</f>
        <v>Bh</v>
      </c>
      <c r="F42" s="134">
        <f t="shared" ca="1" si="2"/>
        <v>20</v>
      </c>
      <c r="G42" s="40">
        <f ca="1">IF(ISERROR(OFFSET('HARGA SATUAN'!$Q$6,MATCH(C42,'HARGA SATUAN'!$C$7:$C$1922,0),0)),"",OFFSET('HARGA SATUAN'!$Q$6,MATCH(C42,'HARGA SATUAN'!$C$7:$C$1922,0),0))</f>
        <v>10645</v>
      </c>
      <c r="H42" s="132" t="e">
        <f ca="1">IF(B42="","",#REF!)</f>
        <v>#REF!</v>
      </c>
      <c r="I42" s="132" t="e">
        <f ca="1">IF(B42="","",#REF!)</f>
        <v>#REF!</v>
      </c>
      <c r="J42" s="132" t="e">
        <f ca="1">IF(B42="","",#REF!)</f>
        <v>#REF!</v>
      </c>
      <c r="K42" s="132" t="e">
        <f ca="1">IF(B42="","",#REF!)</f>
        <v>#REF!</v>
      </c>
      <c r="L42" s="132" t="e">
        <f ca="1">IF(C42="","",#REF!)</f>
        <v>#REF!</v>
      </c>
    </row>
    <row r="43" spans="1:12">
      <c r="A43" s="108">
        <v>32</v>
      </c>
      <c r="B43" s="130">
        <f t="shared" ca="1" si="0"/>
        <v>32</v>
      </c>
      <c r="C43" s="105" t="str">
        <f t="shared" ca="1" si="1"/>
        <v>Ground rod ⅝" x 8" Copper Weld</v>
      </c>
      <c r="D43" s="97" t="str">
        <f ca="1">IF(ISERROR(OFFSET('HARGA SATUAN'!$E$6,MATCH(C43,'HARGA SATUAN'!$C$7:$C$1922,0),0)),"",OFFSET('HARGA SATUAN'!$E$6,MATCH(C43,'HARGA SATUAN'!$C$7:$C$1922,0),0))</f>
        <v>HDW</v>
      </c>
      <c r="E43" s="97" t="str">
        <f ca="1">IF(B43="+","Unit",IF(ISERROR(OFFSET('HARGA SATUAN'!$F$6,MATCH(C43,'HARGA SATUAN'!$C$7:$C$1922,0),0)),"",OFFSET('HARGA SATUAN'!$F$6,MATCH(C43,'HARGA SATUAN'!$C$7:$C$1922,0),0)))</f>
        <v>Bh</v>
      </c>
      <c r="F43" s="134">
        <f t="shared" ca="1" si="2"/>
        <v>4</v>
      </c>
      <c r="G43" s="40">
        <f ca="1">IF(ISERROR(OFFSET('HARGA SATUAN'!$Q$6,MATCH(C43,'HARGA SATUAN'!$C$7:$C$1922,0),0)),"",OFFSET('HARGA SATUAN'!$Q$6,MATCH(C43,'HARGA SATUAN'!$C$7:$C$1922,0),0))</f>
        <v>194063</v>
      </c>
      <c r="H43" s="132" t="e">
        <f ca="1">IF(B43="","",#REF!)</f>
        <v>#REF!</v>
      </c>
      <c r="I43" s="132" t="e">
        <f ca="1">IF(B43="","",#REF!)</f>
        <v>#REF!</v>
      </c>
      <c r="J43" s="132" t="e">
        <f ca="1">IF(B43="","",#REF!)</f>
        <v>#REF!</v>
      </c>
      <c r="K43" s="132" t="e">
        <f ca="1">IF(B43="","",#REF!)</f>
        <v>#REF!</v>
      </c>
      <c r="L43" s="132" t="e">
        <f ca="1">IF(C43="","",#REF!)</f>
        <v>#REF!</v>
      </c>
    </row>
    <row r="44" spans="1:12">
      <c r="A44" s="108">
        <v>33</v>
      </c>
      <c r="B44" s="130">
        <f t="shared" ca="1" si="0"/>
        <v>33</v>
      </c>
      <c r="C44" s="105" t="str">
        <f t="shared" ca="1" si="1"/>
        <v>Ground wire Cu 16 mm²</v>
      </c>
      <c r="D44" s="97" t="str">
        <f ca="1">IF(ISERROR(OFFSET('HARGA SATUAN'!$E$6,MATCH(C44,'HARGA SATUAN'!$C$7:$C$1922,0),0)),"",OFFSET('HARGA SATUAN'!$E$6,MATCH(C44,'HARGA SATUAN'!$C$7:$C$1922,0),0))</f>
        <v>HDW</v>
      </c>
      <c r="E44" s="97" t="str">
        <f ca="1">IF(B44="+","Unit",IF(ISERROR(OFFSET('HARGA SATUAN'!$F$6,MATCH(C44,'HARGA SATUAN'!$C$7:$C$1922,0),0)),"",OFFSET('HARGA SATUAN'!$F$6,MATCH(C44,'HARGA SATUAN'!$C$7:$C$1922,0),0)))</f>
        <v>Mtr</v>
      </c>
      <c r="F44" s="134">
        <f t="shared" ca="1" si="2"/>
        <v>54.8</v>
      </c>
      <c r="G44" s="40">
        <f ca="1">IF(ISERROR(OFFSET('HARGA SATUAN'!$Q$6,MATCH(C44,'HARGA SATUAN'!$C$7:$C$1922,0),0)),"",OFFSET('HARGA SATUAN'!$Q$6,MATCH(C44,'HARGA SATUAN'!$C$7:$C$1922,0),0))</f>
        <v>28980</v>
      </c>
      <c r="H44" s="132" t="e">
        <f ca="1">IF(B44="","",#REF!)</f>
        <v>#REF!</v>
      </c>
      <c r="I44" s="132" t="e">
        <f ca="1">IF(B44="","",#REF!)</f>
        <v>#REF!</v>
      </c>
      <c r="J44" s="132" t="e">
        <f ca="1">IF(B44="","",#REF!)</f>
        <v>#REF!</v>
      </c>
      <c r="K44" s="132" t="e">
        <f ca="1">IF(B44="","",#REF!)</f>
        <v>#REF!</v>
      </c>
      <c r="L44" s="132" t="e">
        <f ca="1">IF(C44="","",#REF!)</f>
        <v>#REF!</v>
      </c>
    </row>
    <row r="45" spans="1:12">
      <c r="A45" s="108">
        <v>34</v>
      </c>
      <c r="B45" s="130">
        <f t="shared" ca="1" si="0"/>
        <v>34</v>
      </c>
      <c r="C45" s="105" t="str">
        <f t="shared" ca="1" si="1"/>
        <v>Clamp Ground Rod ⅝"</v>
      </c>
      <c r="D45" s="97" t="str">
        <f ca="1">IF(ISERROR(OFFSET('HARGA SATUAN'!$E$6,MATCH(C45,'HARGA SATUAN'!$C$7:$C$1922,0),0)),"",OFFSET('HARGA SATUAN'!$E$6,MATCH(C45,'HARGA SATUAN'!$C$7:$C$1922,0),0))</f>
        <v>HDW</v>
      </c>
      <c r="E45" s="97" t="str">
        <f ca="1">IF(B45="+","Unit",IF(ISERROR(OFFSET('HARGA SATUAN'!$F$6,MATCH(C45,'HARGA SATUAN'!$C$7:$C$1922,0),0)),"",OFFSET('HARGA SATUAN'!$F$6,MATCH(C45,'HARGA SATUAN'!$C$7:$C$1922,0),0)))</f>
        <v>Bh</v>
      </c>
      <c r="F45" s="134">
        <f t="shared" ca="1" si="2"/>
        <v>4</v>
      </c>
      <c r="G45" s="40">
        <f ca="1">IF(ISERROR(OFFSET('HARGA SATUAN'!$Q$6,MATCH(C45,'HARGA SATUAN'!$C$7:$C$1922,0),0)),"",OFFSET('HARGA SATUAN'!$Q$6,MATCH(C45,'HARGA SATUAN'!$C$7:$C$1922,0),0))</f>
        <v>6100</v>
      </c>
      <c r="H45" s="132" t="e">
        <f ca="1">IF(B45="","",#REF!)</f>
        <v>#REF!</v>
      </c>
      <c r="I45" s="132" t="e">
        <f ca="1">IF(B45="","",#REF!)</f>
        <v>#REF!</v>
      </c>
      <c r="J45" s="132" t="e">
        <f ca="1">IF(B45="","",#REF!)</f>
        <v>#REF!</v>
      </c>
      <c r="K45" s="132" t="e">
        <f ca="1">IF(B45="","",#REF!)</f>
        <v>#REF!</v>
      </c>
      <c r="L45" s="132" t="e">
        <f ca="1">IF(C45="","",#REF!)</f>
        <v>#REF!</v>
      </c>
    </row>
    <row r="46" spans="1:12">
      <c r="A46" s="108">
        <v>35</v>
      </c>
      <c r="B46" s="130">
        <f t="shared" ca="1" si="0"/>
        <v>35</v>
      </c>
      <c r="C46" s="105" t="str">
        <f t="shared" ca="1" si="1"/>
        <v>Guy Attachment / Guy hok</v>
      </c>
      <c r="D46" s="97" t="str">
        <f ca="1">IF(ISERROR(OFFSET('HARGA SATUAN'!$E$6,MATCH(C46,'HARGA SATUAN'!$C$7:$C$1922,0),0)),"",OFFSET('HARGA SATUAN'!$E$6,MATCH(C46,'HARGA SATUAN'!$C$7:$C$1922,0),0))</f>
        <v>HDW</v>
      </c>
      <c r="E46" s="97" t="str">
        <f ca="1">IF(B46="+","Unit",IF(ISERROR(OFFSET('HARGA SATUAN'!$F$6,MATCH(C46,'HARGA SATUAN'!$C$7:$C$1922,0),0)),"",OFFSET('HARGA SATUAN'!$F$6,MATCH(C46,'HARGA SATUAN'!$C$7:$C$1922,0),0)))</f>
        <v>Bh</v>
      </c>
      <c r="F46" s="134">
        <f t="shared" ca="1" si="2"/>
        <v>77</v>
      </c>
      <c r="G46" s="40">
        <f ca="1">IF(ISERROR(OFFSET('HARGA SATUAN'!$Q$6,MATCH(C46,'HARGA SATUAN'!$C$7:$C$1922,0),0)),"",OFFSET('HARGA SATUAN'!$Q$6,MATCH(C46,'HARGA SATUAN'!$C$7:$C$1922,0),0))</f>
        <v>14007</v>
      </c>
      <c r="H46" s="132" t="e">
        <f ca="1">IF(B46="","",#REF!)</f>
        <v>#REF!</v>
      </c>
      <c r="I46" s="132" t="e">
        <f ca="1">IF(B46="","",#REF!)</f>
        <v>#REF!</v>
      </c>
      <c r="J46" s="132" t="e">
        <f ca="1">IF(B46="","",#REF!)</f>
        <v>#REF!</v>
      </c>
      <c r="K46" s="132" t="e">
        <f ca="1">IF(B46="","",#REF!)</f>
        <v>#REF!</v>
      </c>
      <c r="L46" s="132" t="e">
        <f ca="1">IF(C46="","",#REF!)</f>
        <v>#REF!</v>
      </c>
    </row>
    <row r="47" spans="1:12">
      <c r="A47" s="108">
        <v>36</v>
      </c>
      <c r="B47" s="130">
        <f t="shared" ca="1" si="0"/>
        <v>36</v>
      </c>
      <c r="C47" s="105" t="str">
        <f t="shared" ca="1" si="1"/>
        <v>Guy Wire 35 mm²</v>
      </c>
      <c r="D47" s="97" t="str">
        <f ca="1">IF(ISERROR(OFFSET('HARGA SATUAN'!$E$6,MATCH(C47,'HARGA SATUAN'!$C$7:$C$1922,0),0)),"",OFFSET('HARGA SATUAN'!$E$6,MATCH(C47,'HARGA SATUAN'!$C$7:$C$1922,0),0))</f>
        <v>HDW</v>
      </c>
      <c r="E47" s="97" t="str">
        <f ca="1">IF(B47="+","Unit",IF(ISERROR(OFFSET('HARGA SATUAN'!$F$6,MATCH(C47,'HARGA SATUAN'!$C$7:$C$1922,0),0)),"",OFFSET('HARGA SATUAN'!$F$6,MATCH(C47,'HARGA SATUAN'!$C$7:$C$1922,0),0)))</f>
        <v>Mtr</v>
      </c>
      <c r="F47" s="134">
        <f t="shared" ca="1" si="2"/>
        <v>24</v>
      </c>
      <c r="G47" s="40">
        <f ca="1">IF(ISERROR(OFFSET('HARGA SATUAN'!$Q$6,MATCH(C47,'HARGA SATUAN'!$C$7:$C$1922,0),0)),"",OFFSET('HARGA SATUAN'!$Q$6,MATCH(C47,'HARGA SATUAN'!$C$7:$C$1922,0),0))</f>
        <v>18113</v>
      </c>
      <c r="H47" s="132" t="e">
        <f ca="1">IF(B47="","",#REF!)</f>
        <v>#REF!</v>
      </c>
      <c r="I47" s="132" t="e">
        <f ca="1">IF(B47="","",#REF!)</f>
        <v>#REF!</v>
      </c>
      <c r="J47" s="132" t="e">
        <f ca="1">IF(B47="","",#REF!)</f>
        <v>#REF!</v>
      </c>
      <c r="K47" s="132" t="e">
        <f ca="1">IF(B47="","",#REF!)</f>
        <v>#REF!</v>
      </c>
      <c r="L47" s="132" t="e">
        <f ca="1">IF(C47="","",#REF!)</f>
        <v>#REF!</v>
      </c>
    </row>
    <row r="48" spans="1:12">
      <c r="A48" s="108">
        <v>37</v>
      </c>
      <c r="B48" s="130">
        <f t="shared" ca="1" si="0"/>
        <v>37</v>
      </c>
      <c r="C48" s="105" t="str">
        <f t="shared" ca="1" si="1"/>
        <v>Guy Wire 70 mm²</v>
      </c>
      <c r="D48" s="97" t="str">
        <f ca="1">IF(ISERROR(OFFSET('HARGA SATUAN'!$E$6,MATCH(C48,'HARGA SATUAN'!$C$7:$C$1922,0),0)),"",OFFSET('HARGA SATUAN'!$E$6,MATCH(C48,'HARGA SATUAN'!$C$7:$C$1922,0),0))</f>
        <v>HDW</v>
      </c>
      <c r="E48" s="97" t="str">
        <f ca="1">IF(B48="+","Unit",IF(ISERROR(OFFSET('HARGA SATUAN'!$F$6,MATCH(C48,'HARGA SATUAN'!$C$7:$C$1922,0),0)),"",OFFSET('HARGA SATUAN'!$F$6,MATCH(C48,'HARGA SATUAN'!$C$7:$C$1922,0),0)))</f>
        <v>Mtr</v>
      </c>
      <c r="F48" s="134">
        <f t="shared" ca="1" si="2"/>
        <v>48</v>
      </c>
      <c r="G48" s="40">
        <f ca="1">IF(ISERROR(OFFSET('HARGA SATUAN'!$Q$6,MATCH(C48,'HARGA SATUAN'!$C$7:$C$1922,0),0)),"",OFFSET('HARGA SATUAN'!$Q$6,MATCH(C48,'HARGA SATUAN'!$C$7:$C$1922,0),0))</f>
        <v>29187</v>
      </c>
      <c r="H48" s="132" t="e">
        <f ca="1">IF(B48="","",#REF!)</f>
        <v>#REF!</v>
      </c>
      <c r="I48" s="132" t="e">
        <f ca="1">IF(B48="","",#REF!)</f>
        <v>#REF!</v>
      </c>
      <c r="J48" s="132" t="e">
        <f ca="1">IF(B48="","",#REF!)</f>
        <v>#REF!</v>
      </c>
      <c r="K48" s="132" t="e">
        <f ca="1">IF(B48="","",#REF!)</f>
        <v>#REF!</v>
      </c>
      <c r="L48" s="132" t="e">
        <f ca="1">IF(C48="","",#REF!)</f>
        <v>#REF!</v>
      </c>
    </row>
    <row r="49" spans="1:12">
      <c r="A49" s="108">
        <v>38</v>
      </c>
      <c r="B49" s="130">
        <f t="shared" ca="1" si="0"/>
        <v>38</v>
      </c>
      <c r="C49" s="105" t="str">
        <f t="shared" ca="1" si="1"/>
        <v>Hot Line Clamp ( 35mm² s/d 70 mm² )</v>
      </c>
      <c r="D49" s="97" t="str">
        <f ca="1">IF(ISERROR(OFFSET('HARGA SATUAN'!$E$6,MATCH(C49,'HARGA SATUAN'!$C$7:$C$1922,0),0)),"",OFFSET('HARGA SATUAN'!$E$6,MATCH(C49,'HARGA SATUAN'!$C$7:$C$1922,0),0))</f>
        <v>HDW</v>
      </c>
      <c r="E49" s="97" t="str">
        <f ca="1">IF(B49="+","Unit",IF(ISERROR(OFFSET('HARGA SATUAN'!$F$6,MATCH(C49,'HARGA SATUAN'!$C$7:$C$1922,0),0)),"",OFFSET('HARGA SATUAN'!$F$6,MATCH(C49,'HARGA SATUAN'!$C$7:$C$1922,0),0)))</f>
        <v>Bh</v>
      </c>
      <c r="F49" s="134">
        <f t="shared" ca="1" si="2"/>
        <v>2</v>
      </c>
      <c r="G49" s="40">
        <f ca="1">IF(ISERROR(OFFSET('HARGA SATUAN'!$Q$6,MATCH(C49,'HARGA SATUAN'!$C$7:$C$1922,0),0)),"",OFFSET('HARGA SATUAN'!$Q$6,MATCH(C49,'HARGA SATUAN'!$C$7:$C$1922,0),0))</f>
        <v>77625</v>
      </c>
      <c r="H49" s="132" t="e">
        <f ca="1">IF(B49="","",#REF!)</f>
        <v>#REF!</v>
      </c>
      <c r="I49" s="132" t="e">
        <f ca="1">IF(B49="","",#REF!)</f>
        <v>#REF!</v>
      </c>
      <c r="J49" s="132" t="e">
        <f ca="1">IF(B49="","",#REF!)</f>
        <v>#REF!</v>
      </c>
      <c r="K49" s="132" t="e">
        <f ca="1">IF(B49="","",#REF!)</f>
        <v>#REF!</v>
      </c>
      <c r="L49" s="132" t="e">
        <f ca="1">IF(C49="","",#REF!)</f>
        <v>#REF!</v>
      </c>
    </row>
    <row r="50" spans="1:12">
      <c r="A50" s="108">
        <v>39</v>
      </c>
      <c r="B50" s="130">
        <f t="shared" ca="1" si="0"/>
        <v>39</v>
      </c>
      <c r="C50" s="105" t="str">
        <f t="shared" ca="1" si="1"/>
        <v>Insulating Tape</v>
      </c>
      <c r="D50" s="97" t="str">
        <f ca="1">IF(ISERROR(OFFSET('HARGA SATUAN'!$E$6,MATCH(C50,'HARGA SATUAN'!$C$7:$C$1922,0),0)),"",OFFSET('HARGA SATUAN'!$E$6,MATCH(C50,'HARGA SATUAN'!$C$7:$C$1922,0),0))</f>
        <v>HDW</v>
      </c>
      <c r="E50" s="97" t="str">
        <f ca="1">IF(B50="+","Unit",IF(ISERROR(OFFSET('HARGA SATUAN'!$F$6,MATCH(C50,'HARGA SATUAN'!$C$7:$C$1922,0),0)),"",OFFSET('HARGA SATUAN'!$F$6,MATCH(C50,'HARGA SATUAN'!$C$7:$C$1922,0),0)))</f>
        <v>Bh</v>
      </c>
      <c r="F50" s="134">
        <f t="shared" ca="1" si="2"/>
        <v>2</v>
      </c>
      <c r="G50" s="40">
        <f ca="1">IF(ISERROR(OFFSET('HARGA SATUAN'!$Q$6,MATCH(C50,'HARGA SATUAN'!$C$7:$C$1922,0),0)),"",OFFSET('HARGA SATUAN'!$Q$6,MATCH(C50,'HARGA SATUAN'!$C$7:$C$1922,0),0))</f>
        <v>4956.25</v>
      </c>
      <c r="H50" s="132" t="e">
        <f ca="1">IF(B50="","",#REF!)</f>
        <v>#REF!</v>
      </c>
      <c r="I50" s="132" t="e">
        <f ca="1">IF(B50="","",#REF!)</f>
        <v>#REF!</v>
      </c>
      <c r="J50" s="132" t="e">
        <f ca="1">IF(B50="","",#REF!)</f>
        <v>#REF!</v>
      </c>
      <c r="K50" s="132" t="e">
        <f ca="1">IF(B50="","",#REF!)</f>
        <v>#REF!</v>
      </c>
      <c r="L50" s="132" t="e">
        <f ca="1">IF(C50="","",#REF!)</f>
        <v>#REF!</v>
      </c>
    </row>
    <row r="51" spans="1:12">
      <c r="A51" s="108">
        <v>40</v>
      </c>
      <c r="B51" s="130">
        <f t="shared" ca="1" si="0"/>
        <v>40</v>
      </c>
      <c r="C51" s="105" t="str">
        <f t="shared" ca="1" si="1"/>
        <v>Kousen</v>
      </c>
      <c r="D51" s="97" t="str">
        <f ca="1">IF(ISERROR(OFFSET('HARGA SATUAN'!$E$6,MATCH(C51,'HARGA SATUAN'!$C$7:$C$1922,0),0)),"",OFFSET('HARGA SATUAN'!$E$6,MATCH(C51,'HARGA SATUAN'!$C$7:$C$1922,0),0))</f>
        <v>HDW</v>
      </c>
      <c r="E51" s="97" t="str">
        <f ca="1">IF(B51="+","Unit",IF(ISERROR(OFFSET('HARGA SATUAN'!$F$6,MATCH(C51,'HARGA SATUAN'!$C$7:$C$1922,0),0)),"",OFFSET('HARGA SATUAN'!$F$6,MATCH(C51,'HARGA SATUAN'!$C$7:$C$1922,0),0)))</f>
        <v>Bh</v>
      </c>
      <c r="F51" s="134">
        <f t="shared" ca="1" si="2"/>
        <v>6</v>
      </c>
      <c r="G51" s="40">
        <f ca="1">IF(ISERROR(OFFSET('HARGA SATUAN'!$Q$6,MATCH(C51,'HARGA SATUAN'!$C$7:$C$1922,0),0)),"",OFFSET('HARGA SATUAN'!$Q$6,MATCH(C51,'HARGA SATUAN'!$C$7:$C$1922,0),0))</f>
        <v>8169</v>
      </c>
      <c r="H51" s="132" t="e">
        <f ca="1">IF(B51="","",#REF!)</f>
        <v>#REF!</v>
      </c>
      <c r="I51" s="132" t="e">
        <f ca="1">IF(B51="","",#REF!)</f>
        <v>#REF!</v>
      </c>
      <c r="J51" s="132" t="e">
        <f ca="1">IF(B51="","",#REF!)</f>
        <v>#REF!</v>
      </c>
      <c r="K51" s="132" t="e">
        <f ca="1">IF(B51="","",#REF!)</f>
        <v>#REF!</v>
      </c>
      <c r="L51" s="132" t="e">
        <f ca="1">IF(C51="","",#REF!)</f>
        <v>#REF!</v>
      </c>
    </row>
    <row r="52" spans="1:12">
      <c r="A52" s="108">
        <v>41</v>
      </c>
      <c r="B52" s="130">
        <f t="shared" ca="1" si="0"/>
        <v>41</v>
      </c>
      <c r="C52" s="105" t="str">
        <f t="shared" ca="1" si="1"/>
        <v>Lock Nut ⅝"</v>
      </c>
      <c r="D52" s="97" t="str">
        <f ca="1">IF(ISERROR(OFFSET('HARGA SATUAN'!$E$6,MATCH(C52,'HARGA SATUAN'!$C$7:$C$1922,0),0)),"",OFFSET('HARGA SATUAN'!$E$6,MATCH(C52,'HARGA SATUAN'!$C$7:$C$1922,0),0))</f>
        <v>HDW</v>
      </c>
      <c r="E52" s="97" t="str">
        <f ca="1">IF(B52="+","Unit",IF(ISERROR(OFFSET('HARGA SATUAN'!$F$6,MATCH(C52,'HARGA SATUAN'!$C$7:$C$1922,0),0)),"",OFFSET('HARGA SATUAN'!$F$6,MATCH(C52,'HARGA SATUAN'!$C$7:$C$1922,0),0)))</f>
        <v>Bh</v>
      </c>
      <c r="F52" s="134">
        <f t="shared" ca="1" si="2"/>
        <v>10</v>
      </c>
      <c r="G52" s="40">
        <f ca="1">IF(ISERROR(OFFSET('HARGA SATUAN'!$Q$6,MATCH(C52,'HARGA SATUAN'!$C$7:$C$1922,0),0)),"",OFFSET('HARGA SATUAN'!$Q$6,MATCH(C52,'HARGA SATUAN'!$C$7:$C$1922,0),0))</f>
        <v>10350</v>
      </c>
      <c r="H52" s="132" t="e">
        <f ca="1">IF(B52="","",#REF!)</f>
        <v>#REF!</v>
      </c>
      <c r="I52" s="132" t="e">
        <f ca="1">IF(B52="","",#REF!)</f>
        <v>#REF!</v>
      </c>
      <c r="J52" s="132" t="e">
        <f ca="1">IF(B52="","",#REF!)</f>
        <v>#REF!</v>
      </c>
      <c r="K52" s="132" t="e">
        <f ca="1">IF(B52="","",#REF!)</f>
        <v>#REF!</v>
      </c>
      <c r="L52" s="132" t="e">
        <f ca="1">IF(C52="","",#REF!)</f>
        <v>#REF!</v>
      </c>
    </row>
    <row r="53" spans="1:12">
      <c r="A53" s="108">
        <v>42</v>
      </c>
      <c r="B53" s="130">
        <f t="shared" ca="1" si="0"/>
        <v>42</v>
      </c>
      <c r="C53" s="105" t="str">
        <f t="shared" ca="1" si="1"/>
        <v>Loop Dead End Clamp / LC ( 35 s/d 240 ) mm²</v>
      </c>
      <c r="D53" s="97" t="str">
        <f ca="1">IF(ISERROR(OFFSET('HARGA SATUAN'!$E$6,MATCH(C53,'HARGA SATUAN'!$C$7:$C$1922,0),0)),"",OFFSET('HARGA SATUAN'!$E$6,MATCH(C53,'HARGA SATUAN'!$C$7:$C$1922,0),0))</f>
        <v>HDW</v>
      </c>
      <c r="E53" s="97" t="str">
        <f ca="1">IF(B53="+","Unit",IF(ISERROR(OFFSET('HARGA SATUAN'!$F$6,MATCH(C53,'HARGA SATUAN'!$C$7:$C$1922,0),0)),"",OFFSET('HARGA SATUAN'!$F$6,MATCH(C53,'HARGA SATUAN'!$C$7:$C$1922,0),0)))</f>
        <v>Bh</v>
      </c>
      <c r="F53" s="134">
        <f t="shared" ca="1" si="2"/>
        <v>8</v>
      </c>
      <c r="G53" s="40">
        <f ca="1">IF(ISERROR(OFFSET('HARGA SATUAN'!$Q$6,MATCH(C53,'HARGA SATUAN'!$C$7:$C$1922,0),0)),"",OFFSET('HARGA SATUAN'!$Q$6,MATCH(C53,'HARGA SATUAN'!$C$7:$C$1922,0),0))</f>
        <v>33168</v>
      </c>
      <c r="H53" s="132" t="e">
        <f ca="1">IF(B53="","",#REF!)</f>
        <v>#REF!</v>
      </c>
      <c r="I53" s="132" t="e">
        <f ca="1">IF(B53="","",#REF!)</f>
        <v>#REF!</v>
      </c>
      <c r="J53" s="132" t="e">
        <f ca="1">IF(B53="","",#REF!)</f>
        <v>#REF!</v>
      </c>
      <c r="K53" s="132" t="e">
        <f ca="1">IF(B53="","",#REF!)</f>
        <v>#REF!</v>
      </c>
      <c r="L53" s="132" t="e">
        <f ca="1">IF(C53="","",#REF!)</f>
        <v>#REF!</v>
      </c>
    </row>
    <row r="54" spans="1:12">
      <c r="A54" s="108">
        <v>43</v>
      </c>
      <c r="B54" s="130">
        <f t="shared" ca="1" si="0"/>
        <v>43</v>
      </c>
      <c r="C54" s="105" t="str">
        <f t="shared" ca="1" si="1"/>
        <v>Mur Baut Dinabolt 10 mm x 65 mm</v>
      </c>
      <c r="D54" s="97" t="str">
        <f ca="1">IF(ISERROR(OFFSET('HARGA SATUAN'!$E$6,MATCH(C54,'HARGA SATUAN'!$C$7:$C$1922,0),0)),"",OFFSET('HARGA SATUAN'!$E$6,MATCH(C54,'HARGA SATUAN'!$C$7:$C$1922,0),0))</f>
        <v>HDW</v>
      </c>
      <c r="E54" s="97" t="str">
        <f ca="1">IF(B54="+","Unit",IF(ISERROR(OFFSET('HARGA SATUAN'!$F$6,MATCH(C54,'HARGA SATUAN'!$C$7:$C$1922,0),0)),"",OFFSET('HARGA SATUAN'!$F$6,MATCH(C54,'HARGA SATUAN'!$C$7:$C$1922,0),0)))</f>
        <v>Bh</v>
      </c>
      <c r="F54" s="134">
        <f t="shared" ca="1" si="2"/>
        <v>71</v>
      </c>
      <c r="G54" s="40">
        <f ca="1">IF(ISERROR(OFFSET('HARGA SATUAN'!$Q$6,MATCH(C54,'HARGA SATUAN'!$C$7:$C$1922,0),0)),"",OFFSET('HARGA SATUAN'!$Q$6,MATCH(C54,'HARGA SATUAN'!$C$7:$C$1922,0),0))</f>
        <v>1200</v>
      </c>
      <c r="H54" s="132" t="e">
        <f ca="1">IF(B54="","",#REF!)</f>
        <v>#REF!</v>
      </c>
      <c r="I54" s="132" t="e">
        <f ca="1">IF(B54="","",#REF!)</f>
        <v>#REF!</v>
      </c>
      <c r="J54" s="132" t="e">
        <f ca="1">IF(B54="","",#REF!)</f>
        <v>#REF!</v>
      </c>
      <c r="K54" s="132" t="e">
        <f ca="1">IF(B54="","",#REF!)</f>
        <v>#REF!</v>
      </c>
      <c r="L54" s="132" t="e">
        <f ca="1">IF(C54="","",#REF!)</f>
        <v>#REF!</v>
      </c>
    </row>
    <row r="55" spans="1:12">
      <c r="A55" s="108">
        <v>44</v>
      </c>
      <c r="B55" s="130">
        <f t="shared" ca="1" si="0"/>
        <v>44</v>
      </c>
      <c r="C55" s="105" t="str">
        <f t="shared" ca="1" si="1"/>
        <v>Oval Eye Bolt ⅝" x 10"</v>
      </c>
      <c r="D55" s="97" t="str">
        <f ca="1">IF(ISERROR(OFFSET('HARGA SATUAN'!$E$6,MATCH(C55,'HARGA SATUAN'!$C$7:$C$1922,0),0)),"",OFFSET('HARGA SATUAN'!$E$6,MATCH(C55,'HARGA SATUAN'!$C$7:$C$1922,0),0))</f>
        <v>HDW</v>
      </c>
      <c r="E55" s="97" t="str">
        <f ca="1">IF(B55="+","Unit",IF(ISERROR(OFFSET('HARGA SATUAN'!$F$6,MATCH(C55,'HARGA SATUAN'!$C$7:$C$1922,0),0)),"",OFFSET('HARGA SATUAN'!$F$6,MATCH(C55,'HARGA SATUAN'!$C$7:$C$1922,0),0)))</f>
        <v>Bh</v>
      </c>
      <c r="F55" s="134">
        <f t="shared" ca="1" si="2"/>
        <v>4</v>
      </c>
      <c r="G55" s="40">
        <f ca="1">IF(ISERROR(OFFSET('HARGA SATUAN'!$Q$6,MATCH(C55,'HARGA SATUAN'!$C$7:$C$1922,0),0)),"",OFFSET('HARGA SATUAN'!$Q$6,MATCH(C55,'HARGA SATUAN'!$C$7:$C$1922,0),0))</f>
        <v>31168</v>
      </c>
      <c r="H55" s="132" t="e">
        <f ca="1">IF(B55="","",#REF!)</f>
        <v>#REF!</v>
      </c>
      <c r="I55" s="132" t="e">
        <f ca="1">IF(B55="","",#REF!)</f>
        <v>#REF!</v>
      </c>
      <c r="J55" s="132" t="e">
        <f ca="1">IF(B55="","",#REF!)</f>
        <v>#REF!</v>
      </c>
      <c r="K55" s="132" t="e">
        <f ca="1">IF(B55="","",#REF!)</f>
        <v>#REF!</v>
      </c>
      <c r="L55" s="132" t="e">
        <f ca="1">IF(C55="","",#REF!)</f>
        <v>#REF!</v>
      </c>
    </row>
    <row r="56" spans="1:12">
      <c r="A56" s="108">
        <v>45</v>
      </c>
      <c r="B56" s="130">
        <f t="shared" ca="1" si="0"/>
        <v>45</v>
      </c>
      <c r="C56" s="105" t="str">
        <f t="shared" ca="1" si="1"/>
        <v>Oval Eye Nut ⅝"</v>
      </c>
      <c r="D56" s="97" t="str">
        <f ca="1">IF(ISERROR(OFFSET('HARGA SATUAN'!$E$6,MATCH(C56,'HARGA SATUAN'!$C$7:$C$1922,0),0)),"",OFFSET('HARGA SATUAN'!$E$6,MATCH(C56,'HARGA SATUAN'!$C$7:$C$1922,0),0))</f>
        <v>HDW</v>
      </c>
      <c r="E56" s="97" t="str">
        <f ca="1">IF(B56="+","Unit",IF(ISERROR(OFFSET('HARGA SATUAN'!$F$6,MATCH(C56,'HARGA SATUAN'!$C$7:$C$1922,0),0)),"",OFFSET('HARGA SATUAN'!$F$6,MATCH(C56,'HARGA SATUAN'!$C$7:$C$1922,0),0)))</f>
        <v>Bh</v>
      </c>
      <c r="F56" s="134">
        <f t="shared" ca="1" si="2"/>
        <v>4</v>
      </c>
      <c r="G56" s="40">
        <f ca="1">IF(ISERROR(OFFSET('HARGA SATUAN'!$Q$6,MATCH(C56,'HARGA SATUAN'!$C$7:$C$1922,0),0)),"",OFFSET('HARGA SATUAN'!$Q$6,MATCH(C56,'HARGA SATUAN'!$C$7:$C$1922,0),0))</f>
        <v>26821</v>
      </c>
      <c r="H56" s="132" t="e">
        <f ca="1">IF(B56="","",#REF!)</f>
        <v>#REF!</v>
      </c>
      <c r="I56" s="132" t="e">
        <f ca="1">IF(B56="","",#REF!)</f>
        <v>#REF!</v>
      </c>
      <c r="J56" s="132" t="e">
        <f ca="1">IF(B56="","",#REF!)</f>
        <v>#REF!</v>
      </c>
      <c r="K56" s="132" t="e">
        <f ca="1">IF(B56="","",#REF!)</f>
        <v>#REF!</v>
      </c>
      <c r="L56" s="132" t="e">
        <f ca="1">IF(C56="","",#REF!)</f>
        <v>#REF!</v>
      </c>
    </row>
    <row r="57" spans="1:12">
      <c r="A57" s="108">
        <v>46</v>
      </c>
      <c r="B57" s="130">
        <f t="shared" ca="1" si="0"/>
        <v>46</v>
      </c>
      <c r="C57" s="105" t="str">
        <f t="shared" ca="1" si="1"/>
        <v>Pipa PVC Putih Ukuran ¾"</v>
      </c>
      <c r="D57" s="97" t="str">
        <f ca="1">IF(ISERROR(OFFSET('HARGA SATUAN'!$E$6,MATCH(C57,'HARGA SATUAN'!$C$7:$C$1922,0),0)),"",OFFSET('HARGA SATUAN'!$E$6,MATCH(C57,'HARGA SATUAN'!$C$7:$C$1922,0),0))</f>
        <v>HDW</v>
      </c>
      <c r="E57" s="97" t="str">
        <f ca="1">IF(B57="+","Unit",IF(ISERROR(OFFSET('HARGA SATUAN'!$F$6,MATCH(C57,'HARGA SATUAN'!$C$7:$C$1922,0),0)),"",OFFSET('HARGA SATUAN'!$F$6,MATCH(C57,'HARGA SATUAN'!$C$7:$C$1922,0),0)))</f>
        <v>Btg</v>
      </c>
      <c r="F57" s="134">
        <f t="shared" ca="1" si="2"/>
        <v>5.5</v>
      </c>
      <c r="G57" s="40">
        <f ca="1">IF(ISERROR(OFFSET('HARGA SATUAN'!$Q$6,MATCH(C57,'HARGA SATUAN'!$C$7:$C$1922,0),0)),"",OFFSET('HARGA SATUAN'!$Q$6,MATCH(C57,'HARGA SATUAN'!$C$7:$C$1922,0),0))</f>
        <v>32874</v>
      </c>
      <c r="H57" s="132" t="e">
        <f ca="1">IF(B57="","",#REF!)</f>
        <v>#REF!</v>
      </c>
      <c r="I57" s="132" t="e">
        <f ca="1">IF(B57="","",#REF!)</f>
        <v>#REF!</v>
      </c>
      <c r="J57" s="132" t="e">
        <f ca="1">IF(B57="","",#REF!)</f>
        <v>#REF!</v>
      </c>
      <c r="K57" s="132" t="e">
        <f ca="1">IF(B57="","",#REF!)</f>
        <v>#REF!</v>
      </c>
      <c r="L57" s="132" t="e">
        <f ca="1">IF(C57="","",#REF!)</f>
        <v>#REF!</v>
      </c>
    </row>
    <row r="58" spans="1:12">
      <c r="A58" s="108">
        <v>47</v>
      </c>
      <c r="B58" s="130">
        <f t="shared" ca="1" si="0"/>
        <v>47</v>
      </c>
      <c r="C58" s="105" t="str">
        <f t="shared" ca="1" si="1"/>
        <v>Plastic Strap for Clamping</v>
      </c>
      <c r="D58" s="97" t="str">
        <f ca="1">IF(ISERROR(OFFSET('HARGA SATUAN'!$E$6,MATCH(C58,'HARGA SATUAN'!$C$7:$C$1922,0),0)),"",OFFSET('HARGA SATUAN'!$E$6,MATCH(C58,'HARGA SATUAN'!$C$7:$C$1922,0),0))</f>
        <v>HDW</v>
      </c>
      <c r="E58" s="97" t="str">
        <f ca="1">IF(B58="+","Unit",IF(ISERROR(OFFSET('HARGA SATUAN'!$F$6,MATCH(C58,'HARGA SATUAN'!$C$7:$C$1922,0),0)),"",OFFSET('HARGA SATUAN'!$F$6,MATCH(C58,'HARGA SATUAN'!$C$7:$C$1922,0),0)))</f>
        <v>Bh</v>
      </c>
      <c r="F58" s="134">
        <f t="shared" ca="1" si="2"/>
        <v>6</v>
      </c>
      <c r="G58" s="40">
        <f ca="1">IF(ISERROR(OFFSET('HARGA SATUAN'!$Q$6,MATCH(C58,'HARGA SATUAN'!$C$7:$C$1922,0),0)),"",OFFSET('HARGA SATUAN'!$Q$6,MATCH(C58,'HARGA SATUAN'!$C$7:$C$1922,0),0))</f>
        <v>4212</v>
      </c>
      <c r="H58" s="132" t="e">
        <f ca="1">IF(B58="","",#REF!)</f>
        <v>#REF!</v>
      </c>
      <c r="I58" s="132" t="e">
        <f ca="1">IF(B58="","",#REF!)</f>
        <v>#REF!</v>
      </c>
      <c r="J58" s="132" t="e">
        <f ca="1">IF(B58="","",#REF!)</f>
        <v>#REF!</v>
      </c>
      <c r="K58" s="132" t="e">
        <f ca="1">IF(B58="","",#REF!)</f>
        <v>#REF!</v>
      </c>
      <c r="L58" s="132" t="e">
        <f ca="1">IF(C58="","",#REF!)</f>
        <v>#REF!</v>
      </c>
    </row>
    <row r="59" spans="1:12">
      <c r="A59" s="108">
        <v>48</v>
      </c>
      <c r="B59" s="130">
        <f t="shared" ca="1" si="0"/>
        <v>48</v>
      </c>
      <c r="C59" s="105" t="str">
        <f t="shared" ca="1" si="1"/>
        <v>Pole Band Single Rack 7" atau 7 ½"</v>
      </c>
      <c r="D59" s="97" t="str">
        <f ca="1">IF(ISERROR(OFFSET('HARGA SATUAN'!$E$6,MATCH(C59,'HARGA SATUAN'!$C$7:$C$1922,0),0)),"",OFFSET('HARGA SATUAN'!$E$6,MATCH(C59,'HARGA SATUAN'!$C$7:$C$1922,0),0))</f>
        <v>HDW</v>
      </c>
      <c r="E59" s="97" t="str">
        <f ca="1">IF(B59="+","Unit",IF(ISERROR(OFFSET('HARGA SATUAN'!$F$6,MATCH(C59,'HARGA SATUAN'!$C$7:$C$1922,0),0)),"",OFFSET('HARGA SATUAN'!$F$6,MATCH(C59,'HARGA SATUAN'!$C$7:$C$1922,0),0)))</f>
        <v>Bh</v>
      </c>
      <c r="F59" s="134">
        <f t="shared" ca="1" si="2"/>
        <v>4</v>
      </c>
      <c r="G59" s="40">
        <f ca="1">IF(ISERROR(OFFSET('HARGA SATUAN'!$Q$6,MATCH(C59,'HARGA SATUAN'!$C$7:$C$1922,0),0)),"",OFFSET('HARGA SATUAN'!$Q$6,MATCH(C59,'HARGA SATUAN'!$C$7:$C$1922,0),0))</f>
        <v>64643</v>
      </c>
      <c r="H59" s="132" t="e">
        <f ca="1">IF(B59="","",#REF!)</f>
        <v>#REF!</v>
      </c>
      <c r="I59" s="132" t="e">
        <f ca="1">IF(B59="","",#REF!)</f>
        <v>#REF!</v>
      </c>
      <c r="J59" s="132" t="e">
        <f ca="1">IF(B59="","",#REF!)</f>
        <v>#REF!</v>
      </c>
      <c r="K59" s="132" t="e">
        <f ca="1">IF(B59="","",#REF!)</f>
        <v>#REF!</v>
      </c>
      <c r="L59" s="132" t="e">
        <f ca="1">IF(C59="","",#REF!)</f>
        <v>#REF!</v>
      </c>
    </row>
    <row r="60" spans="1:12">
      <c r="A60" s="108">
        <v>49</v>
      </c>
      <c r="B60" s="130">
        <f t="shared" ca="1" si="0"/>
        <v>49</v>
      </c>
      <c r="C60" s="105" t="str">
        <f t="shared" ca="1" si="1"/>
        <v>Pole Band Single Up Side 7" atau 7 ½"</v>
      </c>
      <c r="D60" s="97" t="str">
        <f ca="1">IF(ISERROR(OFFSET('HARGA SATUAN'!$E$6,MATCH(C60,'HARGA SATUAN'!$C$7:$C$1922,0),0)),"",OFFSET('HARGA SATUAN'!$E$6,MATCH(C60,'HARGA SATUAN'!$C$7:$C$1922,0),0))</f>
        <v>HDW</v>
      </c>
      <c r="E60" s="97" t="str">
        <f ca="1">IF(B60="+","Unit",IF(ISERROR(OFFSET('HARGA SATUAN'!$F$6,MATCH(C60,'HARGA SATUAN'!$C$7:$C$1922,0),0)),"",OFFSET('HARGA SATUAN'!$F$6,MATCH(C60,'HARGA SATUAN'!$C$7:$C$1922,0),0)))</f>
        <v>Bh</v>
      </c>
      <c r="F60" s="134">
        <f t="shared" ca="1" si="2"/>
        <v>2</v>
      </c>
      <c r="G60" s="40">
        <f ca="1">IF(ISERROR(OFFSET('HARGA SATUAN'!$Q$6,MATCH(C60,'HARGA SATUAN'!$C$7:$C$1922,0),0)),"",OFFSET('HARGA SATUAN'!$Q$6,MATCH(C60,'HARGA SATUAN'!$C$7:$C$1922,0),0))</f>
        <v>57259</v>
      </c>
      <c r="H60" s="132" t="e">
        <f ca="1">IF(B60="","",#REF!)</f>
        <v>#REF!</v>
      </c>
      <c r="I60" s="132" t="e">
        <f ca="1">IF(B60="","",#REF!)</f>
        <v>#REF!</v>
      </c>
      <c r="J60" s="132" t="e">
        <f ca="1">IF(B60="","",#REF!)</f>
        <v>#REF!</v>
      </c>
      <c r="K60" s="132" t="e">
        <f ca="1">IF(B60="","",#REF!)</f>
        <v>#REF!</v>
      </c>
      <c r="L60" s="132" t="e">
        <f ca="1">IF(C60="","",#REF!)</f>
        <v>#REF!</v>
      </c>
    </row>
    <row r="61" spans="1:12">
      <c r="A61" s="108">
        <v>50</v>
      </c>
      <c r="B61" s="130">
        <f t="shared" ca="1" si="0"/>
        <v>50</v>
      </c>
      <c r="C61" s="105" t="str">
        <f t="shared" ca="1" si="1"/>
        <v>Rod Anchor ¾" x 8'</v>
      </c>
      <c r="D61" s="97" t="str">
        <f ca="1">IF(ISERROR(OFFSET('HARGA SATUAN'!$E$6,MATCH(C61,'HARGA SATUAN'!$C$7:$C$1922,0),0)),"",OFFSET('HARGA SATUAN'!$E$6,MATCH(C61,'HARGA SATUAN'!$C$7:$C$1922,0),0))</f>
        <v>HDW</v>
      </c>
      <c r="E61" s="97" t="str">
        <f ca="1">IF(B61="+","Unit",IF(ISERROR(OFFSET('HARGA SATUAN'!$F$6,MATCH(C61,'HARGA SATUAN'!$C$7:$C$1922,0),0)),"",OFFSET('HARGA SATUAN'!$F$6,MATCH(C61,'HARGA SATUAN'!$C$7:$C$1922,0),0)))</f>
        <v>Bh</v>
      </c>
      <c r="F61" s="134">
        <f t="shared" ca="1" si="2"/>
        <v>4</v>
      </c>
      <c r="G61" s="40">
        <f ca="1">IF(ISERROR(OFFSET('HARGA SATUAN'!$Q$6,MATCH(C61,'HARGA SATUAN'!$C$7:$C$1922,0),0)),"",OFFSET('HARGA SATUAN'!$Q$6,MATCH(C61,'HARGA SATUAN'!$C$7:$C$1922,0),0))</f>
        <v>136206</v>
      </c>
      <c r="H61" s="132" t="e">
        <f ca="1">IF(B61="","",#REF!)</f>
        <v>#REF!</v>
      </c>
      <c r="I61" s="132" t="e">
        <f ca="1">IF(B61="","",#REF!)</f>
        <v>#REF!</v>
      </c>
      <c r="J61" s="132" t="e">
        <f ca="1">IF(B61="","",#REF!)</f>
        <v>#REF!</v>
      </c>
      <c r="K61" s="132" t="e">
        <f ca="1">IF(B61="","",#REF!)</f>
        <v>#REF!</v>
      </c>
      <c r="L61" s="132" t="e">
        <f ca="1">IF(C61="","",#REF!)</f>
        <v>#REF!</v>
      </c>
    </row>
    <row r="62" spans="1:12">
      <c r="A62" s="108">
        <v>51</v>
      </c>
      <c r="B62" s="130">
        <f t="shared" ca="1" si="0"/>
        <v>51</v>
      </c>
      <c r="C62" s="105" t="str">
        <f t="shared" ca="1" si="1"/>
        <v>Rod Anchor ⅝" x 7'</v>
      </c>
      <c r="D62" s="97" t="str">
        <f ca="1">IF(ISERROR(OFFSET('HARGA SATUAN'!$E$6,MATCH(C62,'HARGA SATUAN'!$C$7:$C$1922,0),0)),"",OFFSET('HARGA SATUAN'!$E$6,MATCH(C62,'HARGA SATUAN'!$C$7:$C$1922,0),0))</f>
        <v>HDW</v>
      </c>
      <c r="E62" s="97" t="str">
        <f ca="1">IF(B62="+","Unit",IF(ISERROR(OFFSET('HARGA SATUAN'!$F$6,MATCH(C62,'HARGA SATUAN'!$C$7:$C$1922,0),0)),"",OFFSET('HARGA SATUAN'!$F$6,MATCH(C62,'HARGA SATUAN'!$C$7:$C$1922,0),0)))</f>
        <v>Bh</v>
      </c>
      <c r="F62" s="134">
        <f t="shared" ca="1" si="2"/>
        <v>2</v>
      </c>
      <c r="G62" s="40">
        <f ca="1">IF(ISERROR(OFFSET('HARGA SATUAN'!$Q$6,MATCH(C62,'HARGA SATUAN'!$C$7:$C$1922,0),0)),"",OFFSET('HARGA SATUAN'!$Q$6,MATCH(C62,'HARGA SATUAN'!$C$7:$C$1922,0),0))</f>
        <v>109400</v>
      </c>
      <c r="H62" s="132" t="e">
        <f ca="1">IF(B62="","",#REF!)</f>
        <v>#REF!</v>
      </c>
      <c r="I62" s="132" t="e">
        <f ca="1">IF(B62="","",#REF!)</f>
        <v>#REF!</v>
      </c>
      <c r="J62" s="132" t="e">
        <f ca="1">IF(B62="","",#REF!)</f>
        <v>#REF!</v>
      </c>
      <c r="K62" s="132" t="e">
        <f ca="1">IF(B62="","",#REF!)</f>
        <v>#REF!</v>
      </c>
      <c r="L62" s="132" t="e">
        <f ca="1">IF(C62="","",#REF!)</f>
        <v>#REF!</v>
      </c>
    </row>
    <row r="63" spans="1:12">
      <c r="A63" s="108">
        <v>52</v>
      </c>
      <c r="B63" s="130">
        <f t="shared" ca="1" si="0"/>
        <v>52</v>
      </c>
      <c r="C63" s="105" t="str">
        <f t="shared" ca="1" si="1"/>
        <v>Schackle Anchor ⅝"</v>
      </c>
      <c r="D63" s="97" t="str">
        <f ca="1">IF(ISERROR(OFFSET('HARGA SATUAN'!$E$6,MATCH(C63,'HARGA SATUAN'!$C$7:$C$1922,0),0)),"",OFFSET('HARGA SATUAN'!$E$6,MATCH(C63,'HARGA SATUAN'!$C$7:$C$1922,0),0))</f>
        <v>HDW</v>
      </c>
      <c r="E63" s="97" t="str">
        <f ca="1">IF(B63="+","Unit",IF(ISERROR(OFFSET('HARGA SATUAN'!$F$6,MATCH(C63,'HARGA SATUAN'!$C$7:$C$1922,0),0)),"",OFFSET('HARGA SATUAN'!$F$6,MATCH(C63,'HARGA SATUAN'!$C$7:$C$1922,0),0)))</f>
        <v>Bh</v>
      </c>
      <c r="F63" s="134">
        <f t="shared" ca="1" si="2"/>
        <v>4</v>
      </c>
      <c r="G63" s="40">
        <f ca="1">IF(ISERROR(OFFSET('HARGA SATUAN'!$Q$6,MATCH(C63,'HARGA SATUAN'!$C$7:$C$1922,0),0)),"",OFFSET('HARGA SATUAN'!$Q$6,MATCH(C63,'HARGA SATUAN'!$C$7:$C$1922,0),0))</f>
        <v>17928</v>
      </c>
      <c r="H63" s="132" t="e">
        <f ca="1">IF(B63="","",#REF!)</f>
        <v>#REF!</v>
      </c>
      <c r="I63" s="132" t="e">
        <f ca="1">IF(B63="","",#REF!)</f>
        <v>#REF!</v>
      </c>
      <c r="J63" s="132" t="e">
        <f ca="1">IF(B63="","",#REF!)</f>
        <v>#REF!</v>
      </c>
      <c r="K63" s="132" t="e">
        <f ca="1">IF(B63="","",#REF!)</f>
        <v>#REF!</v>
      </c>
      <c r="L63" s="132" t="e">
        <f ca="1">IF(C63="","",#REF!)</f>
        <v>#REF!</v>
      </c>
    </row>
    <row r="64" spans="1:12">
      <c r="A64" s="108">
        <v>53</v>
      </c>
      <c r="B64" s="130">
        <f t="shared" ca="1" si="0"/>
        <v>53</v>
      </c>
      <c r="C64" s="105" t="str">
        <f t="shared" ca="1" si="1"/>
        <v>Split Plastic Sleve ( Tutup Kabel )</v>
      </c>
      <c r="D64" s="97" t="str">
        <f ca="1">IF(ISERROR(OFFSET('HARGA SATUAN'!$E$6,MATCH(C64,'HARGA SATUAN'!$C$7:$C$1922,0),0)),"",OFFSET('HARGA SATUAN'!$E$6,MATCH(C64,'HARGA SATUAN'!$C$7:$C$1922,0),0))</f>
        <v>HDW</v>
      </c>
      <c r="E64" s="97" t="str">
        <f ca="1">IF(B64="+","Unit",IF(ISERROR(OFFSET('HARGA SATUAN'!$F$6,MATCH(C64,'HARGA SATUAN'!$C$7:$C$1922,0),0)),"",OFFSET('HARGA SATUAN'!$F$6,MATCH(C64,'HARGA SATUAN'!$C$7:$C$1922,0),0)))</f>
        <v>Bh</v>
      </c>
      <c r="F64" s="134">
        <f t="shared" ca="1" si="2"/>
        <v>2</v>
      </c>
      <c r="G64" s="40">
        <f ca="1">IF(ISERROR(OFFSET('HARGA SATUAN'!$Q$6,MATCH(C64,'HARGA SATUAN'!$C$7:$C$1922,0),0)),"",OFFSET('HARGA SATUAN'!$Q$6,MATCH(C64,'HARGA SATUAN'!$C$7:$C$1922,0),0))</f>
        <v>4638.75</v>
      </c>
      <c r="H64" s="132" t="e">
        <f ca="1">IF(B64="","",#REF!)</f>
        <v>#REF!</v>
      </c>
      <c r="I64" s="132" t="e">
        <f ca="1">IF(B64="","",#REF!)</f>
        <v>#REF!</v>
      </c>
      <c r="J64" s="132" t="e">
        <f ca="1">IF(B64="","",#REF!)</f>
        <v>#REF!</v>
      </c>
      <c r="K64" s="132" t="e">
        <f ca="1">IF(B64="","",#REF!)</f>
        <v>#REF!</v>
      </c>
      <c r="L64" s="132" t="e">
        <f ca="1">IF(C64="","",#REF!)</f>
        <v>#REF!</v>
      </c>
    </row>
    <row r="65" spans="1:12">
      <c r="A65" s="108">
        <v>54</v>
      </c>
      <c r="B65" s="130">
        <f t="shared" ca="1" si="0"/>
        <v>54</v>
      </c>
      <c r="C65" s="105" t="str">
        <f t="shared" ca="1" si="1"/>
        <v>Spool Insulator ANSI 53 - 2</v>
      </c>
      <c r="D65" s="97" t="str">
        <f ca="1">IF(ISERROR(OFFSET('HARGA SATUAN'!$E$6,MATCH(C65,'HARGA SATUAN'!$C$7:$C$1922,0),0)),"",OFFSET('HARGA SATUAN'!$E$6,MATCH(C65,'HARGA SATUAN'!$C$7:$C$1922,0),0))</f>
        <v>HDW</v>
      </c>
      <c r="E65" s="97" t="str">
        <f ca="1">IF(B65="+","Unit",IF(ISERROR(OFFSET('HARGA SATUAN'!$F$6,MATCH(C65,'HARGA SATUAN'!$C$7:$C$1922,0),0)),"",OFFSET('HARGA SATUAN'!$F$6,MATCH(C65,'HARGA SATUAN'!$C$7:$C$1922,0),0)))</f>
        <v>Bh</v>
      </c>
      <c r="F65" s="134">
        <f t="shared" ca="1" si="2"/>
        <v>2</v>
      </c>
      <c r="G65" s="40">
        <f ca="1">IF(ISERROR(OFFSET('HARGA SATUAN'!$Q$6,MATCH(C65,'HARGA SATUAN'!$C$7:$C$1922,0),0)),"",OFFSET('HARGA SATUAN'!$Q$6,MATCH(C65,'HARGA SATUAN'!$C$7:$C$1922,0),0))</f>
        <v>31375</v>
      </c>
      <c r="H65" s="132" t="e">
        <f ca="1">IF(B65="","",#REF!)</f>
        <v>#REF!</v>
      </c>
      <c r="I65" s="132" t="e">
        <f ca="1">IF(B65="","",#REF!)</f>
        <v>#REF!</v>
      </c>
      <c r="J65" s="132" t="e">
        <f ca="1">IF(B65="","",#REF!)</f>
        <v>#REF!</v>
      </c>
      <c r="K65" s="132" t="e">
        <f ca="1">IF(B65="","",#REF!)</f>
        <v>#REF!</v>
      </c>
      <c r="L65" s="132" t="e">
        <f ca="1">IF(C65="","",#REF!)</f>
        <v>#REF!</v>
      </c>
    </row>
    <row r="66" spans="1:12">
      <c r="A66" s="108">
        <v>55</v>
      </c>
      <c r="B66" s="130">
        <f t="shared" ca="1" si="0"/>
        <v>55</v>
      </c>
      <c r="C66" s="105" t="str">
        <f t="shared" ca="1" si="1"/>
        <v>Spool Insulator ANSI 53 - 4</v>
      </c>
      <c r="D66" s="97" t="str">
        <f ca="1">IF(ISERROR(OFFSET('HARGA SATUAN'!$E$6,MATCH(C66,'HARGA SATUAN'!$C$7:$C$1922,0),0)),"",OFFSET('HARGA SATUAN'!$E$6,MATCH(C66,'HARGA SATUAN'!$C$7:$C$1922,0),0))</f>
        <v>HDW</v>
      </c>
      <c r="E66" s="97" t="str">
        <f ca="1">IF(B66="+","Unit",IF(ISERROR(OFFSET('HARGA SATUAN'!$F$6,MATCH(C66,'HARGA SATUAN'!$C$7:$C$1922,0),0)),"",OFFSET('HARGA SATUAN'!$F$6,MATCH(C66,'HARGA SATUAN'!$C$7:$C$1922,0),0)))</f>
        <v>Bh</v>
      </c>
      <c r="F66" s="134">
        <f t="shared" ca="1" si="2"/>
        <v>4</v>
      </c>
      <c r="G66" s="40">
        <f ca="1">IF(ISERROR(OFFSET('HARGA SATUAN'!$Q$6,MATCH(C66,'HARGA SATUAN'!$C$7:$C$1922,0),0)),"",OFFSET('HARGA SATUAN'!$Q$6,MATCH(C66,'HARGA SATUAN'!$C$7:$C$1922,0),0))</f>
        <v>37540</v>
      </c>
      <c r="H66" s="132" t="e">
        <f ca="1">IF(B66="","",#REF!)</f>
        <v>#REF!</v>
      </c>
      <c r="I66" s="132" t="e">
        <f ca="1">IF(B66="","",#REF!)</f>
        <v>#REF!</v>
      </c>
      <c r="J66" s="132" t="e">
        <f ca="1">IF(B66="","",#REF!)</f>
        <v>#REF!</v>
      </c>
      <c r="K66" s="132" t="e">
        <f ca="1">IF(B66="","",#REF!)</f>
        <v>#REF!</v>
      </c>
      <c r="L66" s="132" t="e">
        <f ca="1">IF(C66="","",#REF!)</f>
        <v>#REF!</v>
      </c>
    </row>
    <row r="67" spans="1:12">
      <c r="A67" s="108">
        <v>56</v>
      </c>
      <c r="B67" s="130">
        <f t="shared" ca="1" si="0"/>
        <v>56</v>
      </c>
      <c r="C67" s="105" t="str">
        <f t="shared" ca="1" si="1"/>
        <v>Stainless Steel Strap 20 x 0.7 mm</v>
      </c>
      <c r="D67" s="97" t="str">
        <f ca="1">IF(ISERROR(OFFSET('HARGA SATUAN'!$E$6,MATCH(C67,'HARGA SATUAN'!$C$7:$C$1922,0),0)),"",OFFSET('HARGA SATUAN'!$E$6,MATCH(C67,'HARGA SATUAN'!$C$7:$C$1922,0),0))</f>
        <v>HDW</v>
      </c>
      <c r="E67" s="97" t="str">
        <f ca="1">IF(B67="+","Unit",IF(ISERROR(OFFSET('HARGA SATUAN'!$F$6,MATCH(C67,'HARGA SATUAN'!$C$7:$C$1922,0),0)),"",OFFSET('HARGA SATUAN'!$F$6,MATCH(C67,'HARGA SATUAN'!$C$7:$C$1922,0),0)))</f>
        <v>Mtr</v>
      </c>
      <c r="F67" s="134">
        <f t="shared" ca="1" si="2"/>
        <v>27.2</v>
      </c>
      <c r="G67" s="40">
        <f ca="1">IF(ISERROR(OFFSET('HARGA SATUAN'!$Q$6,MATCH(C67,'HARGA SATUAN'!$C$7:$C$1922,0),0)),"",OFFSET('HARGA SATUAN'!$Q$6,MATCH(C67,'HARGA SATUAN'!$C$7:$C$1922,0),0))</f>
        <v>12751</v>
      </c>
      <c r="H67" s="132" t="e">
        <f ca="1">IF(B67="","",#REF!)</f>
        <v>#REF!</v>
      </c>
      <c r="I67" s="132" t="e">
        <f ca="1">IF(B67="","",#REF!)</f>
        <v>#REF!</v>
      </c>
      <c r="J67" s="132" t="e">
        <f ca="1">IF(B67="","",#REF!)</f>
        <v>#REF!</v>
      </c>
      <c r="K67" s="132" t="e">
        <f ca="1">IF(B67="","",#REF!)</f>
        <v>#REF!</v>
      </c>
      <c r="L67" s="132" t="e">
        <f ca="1">IF(C67="","",#REF!)</f>
        <v>#REF!</v>
      </c>
    </row>
    <row r="68" spans="1:12">
      <c r="A68" s="108">
        <v>57</v>
      </c>
      <c r="B68" s="130">
        <f t="shared" ca="1" si="0"/>
        <v>57</v>
      </c>
      <c r="C68" s="105" t="str">
        <f t="shared" ca="1" si="1"/>
        <v>Stopping Buckle / Yokes</v>
      </c>
      <c r="D68" s="97" t="str">
        <f ca="1">IF(ISERROR(OFFSET('HARGA SATUAN'!$E$6,MATCH(C68,'HARGA SATUAN'!$C$7:$C$1922,0),0)),"",OFFSET('HARGA SATUAN'!$E$6,MATCH(C68,'HARGA SATUAN'!$C$7:$C$1922,0),0))</f>
        <v>HDW</v>
      </c>
      <c r="E68" s="97" t="str">
        <f ca="1">IF(B68="+","Unit",IF(ISERROR(OFFSET('HARGA SATUAN'!$F$6,MATCH(C68,'HARGA SATUAN'!$C$7:$C$1922,0),0)),"",OFFSET('HARGA SATUAN'!$F$6,MATCH(C68,'HARGA SATUAN'!$C$7:$C$1922,0),0)))</f>
        <v>Bh</v>
      </c>
      <c r="F68" s="134">
        <f t="shared" ca="1" si="2"/>
        <v>32</v>
      </c>
      <c r="G68" s="40">
        <f ca="1">IF(ISERROR(OFFSET('HARGA SATUAN'!$Q$6,MATCH(C68,'HARGA SATUAN'!$C$7:$C$1922,0),0)),"",OFFSET('HARGA SATUAN'!$Q$6,MATCH(C68,'HARGA SATUAN'!$C$7:$C$1922,0),0))</f>
        <v>2588</v>
      </c>
      <c r="H68" s="132" t="e">
        <f ca="1">IF(B68="","",#REF!)</f>
        <v>#REF!</v>
      </c>
      <c r="I68" s="132" t="e">
        <f ca="1">IF(B68="","",#REF!)</f>
        <v>#REF!</v>
      </c>
      <c r="J68" s="132" t="e">
        <f ca="1">IF(B68="","",#REF!)</f>
        <v>#REF!</v>
      </c>
      <c r="K68" s="132" t="e">
        <f ca="1">IF(B68="","",#REF!)</f>
        <v>#REF!</v>
      </c>
      <c r="L68" s="132" t="e">
        <f ca="1">IF(C68="","",#REF!)</f>
        <v>#REF!</v>
      </c>
    </row>
    <row r="69" spans="1:12">
      <c r="A69" s="108">
        <v>58</v>
      </c>
      <c r="B69" s="130">
        <f t="shared" ca="1" si="0"/>
        <v>58</v>
      </c>
      <c r="C69" s="105" t="str">
        <f t="shared" ca="1" si="1"/>
        <v>Suspension / Small Angle Assembly</v>
      </c>
      <c r="D69" s="97" t="str">
        <f ca="1">IF(ISERROR(OFFSET('HARGA SATUAN'!$E$6,MATCH(C69,'HARGA SATUAN'!$C$7:$C$1922,0),0)),"",OFFSET('HARGA SATUAN'!$E$6,MATCH(C69,'HARGA SATUAN'!$C$7:$C$1922,0),0))</f>
        <v>HDW</v>
      </c>
      <c r="E69" s="97" t="str">
        <f ca="1">IF(B69="+","Unit",IF(ISERROR(OFFSET('HARGA SATUAN'!$F$6,MATCH(C69,'HARGA SATUAN'!$C$7:$C$1922,0),0)),"",OFFSET('HARGA SATUAN'!$F$6,MATCH(C69,'HARGA SATUAN'!$C$7:$C$1922,0),0)))</f>
        <v>Bh</v>
      </c>
      <c r="F69" s="134">
        <f t="shared" ca="1" si="2"/>
        <v>2</v>
      </c>
      <c r="G69" s="40">
        <f ca="1">IF(ISERROR(OFFSET('HARGA SATUAN'!$Q$6,MATCH(C69,'HARGA SATUAN'!$C$7:$C$1922,0),0)),"",OFFSET('HARGA SATUAN'!$Q$6,MATCH(C69,'HARGA SATUAN'!$C$7:$C$1922,0),0))</f>
        <v>79558</v>
      </c>
      <c r="H69" s="132" t="e">
        <f ca="1">IF(B69="","",#REF!)</f>
        <v>#REF!</v>
      </c>
      <c r="I69" s="132" t="e">
        <f ca="1">IF(B69="","",#REF!)</f>
        <v>#REF!</v>
      </c>
      <c r="J69" s="132" t="e">
        <f ca="1">IF(B69="","",#REF!)</f>
        <v>#REF!</v>
      </c>
      <c r="K69" s="132" t="e">
        <f ca="1">IF(B69="","",#REF!)</f>
        <v>#REF!</v>
      </c>
      <c r="L69" s="132" t="e">
        <f ca="1">IF(C69="","",#REF!)</f>
        <v>#REF!</v>
      </c>
    </row>
    <row r="70" spans="1:12">
      <c r="A70" s="108">
        <v>59</v>
      </c>
      <c r="B70" s="130">
        <f t="shared" ca="1" si="0"/>
        <v>59</v>
      </c>
      <c r="C70" s="105" t="str">
        <f t="shared" ca="1" si="1"/>
        <v>Three Bolt Clamp</v>
      </c>
      <c r="D70" s="97" t="str">
        <f ca="1">IF(ISERROR(OFFSET('HARGA SATUAN'!$E$6,MATCH(C70,'HARGA SATUAN'!$C$7:$C$1922,0),0)),"",OFFSET('HARGA SATUAN'!$E$6,MATCH(C70,'HARGA SATUAN'!$C$7:$C$1922,0),0))</f>
        <v>HDW</v>
      </c>
      <c r="E70" s="97" t="str">
        <f ca="1">IF(B70="+","Unit",IF(ISERROR(OFFSET('HARGA SATUAN'!$F$6,MATCH(C70,'HARGA SATUAN'!$C$7:$C$1922,0),0)),"",OFFSET('HARGA SATUAN'!$F$6,MATCH(C70,'HARGA SATUAN'!$C$7:$C$1922,0),0)))</f>
        <v>Bh</v>
      </c>
      <c r="F70" s="134">
        <f t="shared" ca="1" si="2"/>
        <v>12</v>
      </c>
      <c r="G70" s="40">
        <f ca="1">IF(ISERROR(OFFSET('HARGA SATUAN'!$Q$6,MATCH(C70,'HARGA SATUAN'!$C$7:$C$1922,0),0)),"",OFFSET('HARGA SATUAN'!$Q$6,MATCH(C70,'HARGA SATUAN'!$C$7:$C$1922,0),0))</f>
        <v>44821</v>
      </c>
      <c r="H70" s="132" t="e">
        <f ca="1">IF(B70="","",#REF!)</f>
        <v>#REF!</v>
      </c>
      <c r="I70" s="132" t="e">
        <f ca="1">IF(B70="","",#REF!)</f>
        <v>#REF!</v>
      </c>
      <c r="J70" s="132" t="e">
        <f ca="1">IF(B70="","",#REF!)</f>
        <v>#REF!</v>
      </c>
      <c r="K70" s="132" t="e">
        <f ca="1">IF(B70="","",#REF!)</f>
        <v>#REF!</v>
      </c>
      <c r="L70" s="132" t="e">
        <f ca="1">IF(C70="","",#REF!)</f>
        <v>#REF!</v>
      </c>
    </row>
    <row r="71" spans="1:12">
      <c r="A71" s="108">
        <v>60</v>
      </c>
      <c r="B71" s="130">
        <f t="shared" ca="1" si="0"/>
        <v>60</v>
      </c>
      <c r="C71" s="105" t="str">
        <f t="shared" ca="1" si="1"/>
        <v>Tie Wire # 4 / Alluminium bonding wire # 20</v>
      </c>
      <c r="D71" s="97" t="str">
        <f ca="1">IF(ISERROR(OFFSET('HARGA SATUAN'!$E$6,MATCH(C71,'HARGA SATUAN'!$C$7:$C$1922,0),0)),"",OFFSET('HARGA SATUAN'!$E$6,MATCH(C71,'HARGA SATUAN'!$C$7:$C$1922,0),0))</f>
        <v>HDW</v>
      </c>
      <c r="E71" s="97" t="str">
        <f ca="1">IF(B71="+","Unit",IF(ISERROR(OFFSET('HARGA SATUAN'!$F$6,MATCH(C71,'HARGA SATUAN'!$C$7:$C$1922,0),0)),"",OFFSET('HARGA SATUAN'!$F$6,MATCH(C71,'HARGA SATUAN'!$C$7:$C$1922,0),0)))</f>
        <v>Mtr</v>
      </c>
      <c r="F71" s="134">
        <f t="shared" ca="1" si="2"/>
        <v>7.8000000000000007</v>
      </c>
      <c r="G71" s="40">
        <f ca="1">IF(ISERROR(OFFSET('HARGA SATUAN'!$Q$6,MATCH(C71,'HARGA SATUAN'!$C$7:$C$1922,0),0)),"",OFFSET('HARGA SATUAN'!$Q$6,MATCH(C71,'HARGA SATUAN'!$C$7:$C$1922,0),0))</f>
        <v>6210</v>
      </c>
      <c r="H71" s="132" t="e">
        <f ca="1">IF(B71="","",#REF!)</f>
        <v>#REF!</v>
      </c>
      <c r="I71" s="132" t="e">
        <f ca="1">IF(B71="","",#REF!)</f>
        <v>#REF!</v>
      </c>
      <c r="J71" s="132" t="e">
        <f ca="1">IF(B71="","",#REF!)</f>
        <v>#REF!</v>
      </c>
      <c r="K71" s="132" t="e">
        <f ca="1">IF(B71="","",#REF!)</f>
        <v>#REF!</v>
      </c>
      <c r="L71" s="132" t="e">
        <f ca="1">IF(C71="","",#REF!)</f>
        <v>#REF!</v>
      </c>
    </row>
    <row r="72" spans="1:12">
      <c r="A72" s="108">
        <v>61</v>
      </c>
      <c r="B72" s="130">
        <f t="shared" ca="1" si="0"/>
        <v>61</v>
      </c>
      <c r="C72" s="105" t="str">
        <f t="shared" ca="1" si="1"/>
        <v>Washer Square 2 ¼"</v>
      </c>
      <c r="D72" s="97" t="str">
        <f ca="1">IF(ISERROR(OFFSET('HARGA SATUAN'!$E$6,MATCH(C72,'HARGA SATUAN'!$C$7:$C$1922,0),0)),"",OFFSET('HARGA SATUAN'!$E$6,MATCH(C72,'HARGA SATUAN'!$C$7:$C$1922,0),0))</f>
        <v>HDW</v>
      </c>
      <c r="E72" s="97" t="str">
        <f ca="1">IF(B72="+","Unit",IF(ISERROR(OFFSET('HARGA SATUAN'!$F$6,MATCH(C72,'HARGA SATUAN'!$C$7:$C$1922,0),0)),"",OFFSET('HARGA SATUAN'!$F$6,MATCH(C72,'HARGA SATUAN'!$C$7:$C$1922,0),0)))</f>
        <v>Bh</v>
      </c>
      <c r="F72" s="134">
        <f t="shared" ca="1" si="2"/>
        <v>20</v>
      </c>
      <c r="G72" s="40">
        <f ca="1">IF(ISERROR(OFFSET('HARGA SATUAN'!$Q$6,MATCH(C72,'HARGA SATUAN'!$C$7:$C$1922,0),0)),"",OFFSET('HARGA SATUAN'!$Q$6,MATCH(C72,'HARGA SATUAN'!$C$7:$C$1922,0),0))</f>
        <v>2801</v>
      </c>
      <c r="H72" s="132" t="e">
        <f ca="1">IF(B72="","",#REF!)</f>
        <v>#REF!</v>
      </c>
      <c r="I72" s="132" t="e">
        <f ca="1">IF(B72="","",#REF!)</f>
        <v>#REF!</v>
      </c>
      <c r="J72" s="132" t="e">
        <f ca="1">IF(B72="","",#REF!)</f>
        <v>#REF!</v>
      </c>
      <c r="K72" s="132" t="e">
        <f ca="1">IF(B72="","",#REF!)</f>
        <v>#REF!</v>
      </c>
      <c r="L72" s="132" t="e">
        <f ca="1">IF(C72="","",#REF!)</f>
        <v>#REF!</v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SUMIFS(RAB!$F$14:$F$191,RAB!$C$14:$C$191,C714)</f>
        <v>71</v>
      </c>
      <c r="E714" s="25">
        <f ca="1">IF(D714=0,0,1)</f>
        <v>1</v>
      </c>
      <c r="F714" s="25">
        <f ca="1">IF(D714=0,0,SUM($E$713:E714))</f>
        <v>1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SUMIFS(RAB!$F$14:$F$191,RAB!$C$14:$C$191,C715)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SUMIFS(RAB!$F$14:$F$191,RAB!$C$14:$C$191,C716)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SUMIFS(RAB!$F$14:$F$191,RAB!$C$14:$C$191,C717)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SUMIFS(RAB!$F$14:$F$191,RAB!$C$14:$C$191,C718)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SUMIFS(RAB!$F$14:$F$191,RAB!$C$14:$C$191,C719)</f>
        <v>0</v>
      </c>
      <c r="E719" s="25">
        <f t="shared" ca="1" si="33"/>
        <v>0</v>
      </c>
      <c r="F719" s="25">
        <f ca="1">IF(D719=0,0,SUM($E$713:E719))</f>
        <v>0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SUMIFS(RAB!$F$14:$F$191,RAB!$C$14:$C$191,C720)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SUMIFS(RAB!$F$14:$F$191,RAB!$C$14:$C$191,C721)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SUMIFS(RAB!$F$14:$F$191,RAB!$C$14:$C$191,C722)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SUMIFS(RAB!$F$14:$F$191,RAB!$C$14:$C$191,C723)</f>
        <v>71</v>
      </c>
      <c r="E723" s="25">
        <f t="shared" ca="1" si="33"/>
        <v>1</v>
      </c>
      <c r="F723" s="25">
        <f ca="1">IF(D723=0,0,SUM($E$713:E723))</f>
        <v>2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SUMIFS(RAB!$F$14:$F$191,RAB!$C$14:$C$191,C724)</f>
        <v>0</v>
      </c>
      <c r="E724" s="25">
        <f t="shared" ca="1" si="33"/>
        <v>0</v>
      </c>
      <c r="F724" s="25">
        <f ca="1">IF(D724=0,0,SUM($E$713:E724))</f>
        <v>0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SUMIFS(RAB!$F$14:$F$191,RAB!$C$14:$C$191,C725)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SUMIFS(RAB!$F$14:$F$191,RAB!$C$14:$C$191,C726)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SUMIFS(RAB!$F$14:$F$191,RAB!$C$14:$C$191,C727)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SUMIFS(RAB!$F$14:$F$191,RAB!$C$14:$C$191,C728)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SUMIFS(RAB!$F$14:$F$191,RAB!$C$14:$C$191,C729)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SUMIFS(RAB!$F$14:$F$191,RAB!$C$14:$C$191,C730)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SUMIFS(RAB!$F$14:$F$191,RAB!$C$14:$C$191,C731)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SUMIFS(RAB!$F$14:$F$191,RAB!$C$14:$C$191,C732)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SUMIFS(RAB!$F$14:$F$191,RAB!$C$14:$C$191,C733)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SUMIFS(RAB!$F$14:$F$191,RAB!$C$14:$C$191,C734)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SUMIFS(RAB!$F$14:$F$191,RAB!$C$14:$C$191,C735)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SUMIFS(RAB!$F$14:$F$191,RAB!$C$14:$C$191,C736)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SUMIFS(RAB!$F$14:$F$191,RAB!$C$14:$C$191,C737)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SUMIFS(RAB!$F$14:$F$191,RAB!$C$14:$C$191,C738)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SUMIFS(RAB!$F$14:$F$191,RAB!$C$14:$C$191,C739)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SUMIFS(RAB!$F$14:$F$191,RAB!$C$14:$C$191,C740)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SUMIFS(RAB!$F$14:$F$191,RAB!$C$14:$C$191,C741)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SUMIFS(RAB!$F$14:$F$191,RAB!$C$14:$C$191,C742)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SUMIFS(RAB!$F$14:$F$191,RAB!$C$14:$C$191,C743)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SUMIFS(RAB!$F$14:$F$191,RAB!$C$14:$C$191,C744)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SUMIFS(RAB!$F$14:$F$191,RAB!$C$14:$C$191,C745)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SUMIFS(RAB!$F$14:$F$191,RAB!$C$14:$C$191,C746)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SUMIFS(RAB!$F$14:$F$191,RAB!$C$14:$C$191,C747)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SUMIFS(RAB!$F$14:$F$191,RAB!$C$14:$C$191,C748)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SUMIFS(RAB!$F$14:$F$191,RAB!$C$14:$C$191,C749)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SUMIFS(RAB!$F$14:$F$191,RAB!$C$14:$C$191,C750)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SUMIFS(RAB!$F$14:$F$191,RAB!$C$14:$C$191,C751)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SUMIFS(RAB!$F$14:$F$191,RAB!$C$14:$C$191,C752)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SUMIFS(RAB!$F$14:$F$191,RAB!$C$14:$C$191,C753)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SUMIFS(RAB!$F$14:$F$191,RAB!$C$14:$C$191,C754)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SUMIFS(RAB!$F$14:$F$191,RAB!$C$14:$C$191,C755)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SUMIFS(RAB!$F$14:$F$191,RAB!$C$14:$C$191,C756)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SUMIFS(RAB!$F$14:$F$191,RAB!$C$14:$C$191,C757)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SUMIFS(RAB!$F$14:$F$191,RAB!$C$14:$C$191,C758)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SUMIFS(RAB!$F$14:$F$191,RAB!$C$14:$C$191,C759)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SUMIFS(RAB!$F$14:$F$191,RAB!$C$14:$C$191,C760)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SUMIFS(RAB!$F$14:$F$191,RAB!$C$14:$C$191,C761)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SUMIFS(RAB!$F$14:$F$191,RAB!$C$14:$C$191,C762)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SUMIFS(RAB!$F$14:$F$191,RAB!$C$14:$C$191,C763)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SUMIFS(RAB!$F$14:$F$191,RAB!$C$14:$C$191,C764)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SUMIFS(RAB!$F$14:$F$191,RAB!$C$14:$C$191,C765)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SUMIFS(RAB!$F$14:$F$191,RAB!$C$14:$C$191,C766)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SUMIFS(RAB!$F$14:$F$191,RAB!$C$14:$C$191,C767)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SUMIFS(RAB!$F$14:$F$191,RAB!$C$14:$C$191,C768)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SUMIFS(RAB!$F$14:$F$191,RAB!$C$14:$C$191,C769)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SUMIFS(RAB!$F$14:$F$191,RAB!$C$14:$C$191,C770)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SUMIFS(RAB!$F$14:$F$191,RAB!$C$14:$C$191,C771)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SUMIFS(RAB!$F$14:$F$191,RAB!$C$14:$C$191,C772)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SUMIFS(RAB!$F$14:$F$191,RAB!$C$14:$C$191,C773)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SUMIFS(RAB!$F$14:$F$191,RAB!$C$14:$C$191,C774)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SUMIFS(RAB!$F$14:$F$191,RAB!$C$14:$C$191,C775)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SUMIFS(RAB!$F$14:$F$191,RAB!$C$14:$C$191,C776)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SUMIFS(RAB!$F$14:$F$191,RAB!$C$14:$C$191,C777)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SUMIFS(RAB!$F$14:$F$191,RAB!$C$14:$C$191,C778)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SUMIFS(RAB!$F$14:$F$191,RAB!$C$14:$C$191,C779)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SUMIFS(RAB!$F$14:$F$191,RAB!$C$14:$C$191,C780)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SUMIFS(RAB!$F$14:$F$191,RAB!$C$14:$C$191,C781)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SUMIFS(RAB!$F$14:$F$191,RAB!$C$14:$C$191,C782)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SUMIFS(RAB!$F$14:$F$191,RAB!$C$14:$C$191,C783)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SUMIFS(RAB!$F$14:$F$191,RAB!$C$14:$C$191,C784)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SUMIFS(RAB!$F$14:$F$191,RAB!$C$14:$C$191,C785)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SUMIFS(RAB!$F$14:$F$191,RAB!$C$14:$C$191,C786)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SUMIFS(RAB!$F$14:$F$191,RAB!$C$14:$C$191,C787)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SUMIFS(RAB!$F$14:$F$191,RAB!$C$14:$C$191,C788)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SUMIFS(RAB!$F$14:$F$191,RAB!$C$14:$C$191,C789)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SUMIFS(RAB!$F$14:$F$191,RAB!$C$14:$C$191,C790)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SUMIFS(RAB!$F$14:$F$191,RAB!$C$14:$C$191,C791)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SUMIFS(RAB!$F$14:$F$191,RAB!$C$14:$C$191,C792)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SUMIFS(RAB!$F$14:$F$191,RAB!$C$14:$C$191,C793)</f>
        <v>0</v>
      </c>
      <c r="E793" s="25">
        <f t="shared" ca="1" si="34"/>
        <v>0</v>
      </c>
      <c r="F793" s="25">
        <f ca="1">IF(D793=0,0,SUM($E$713:E793))</f>
        <v>0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SUMIFS(RAB!$F$14:$F$191,RAB!$C$14:$C$191,C794)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SUMIFS(RAB!$F$14:$F$191,RAB!$C$14:$C$191,C795)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SUMIFS(RAB!$F$14:$F$191,RAB!$C$14:$C$191,C796)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SUMIFS(RAB!$F$14:$F$191,RAB!$C$14:$C$191,C797)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SUMIFS(RAB!$F$14:$F$191,RAB!$C$14:$C$191,C798)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SUMIFS(RAB!$F$14:$F$191,RAB!$C$14:$C$191,C799)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SUMIFS(RAB!$F$14:$F$191,RAB!$C$14:$C$191,C800)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SUMIFS(RAB!$F$14:$F$191,RAB!$C$14:$C$191,C801)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SUMIFS(RAB!$F$14:$F$191,RAB!$C$14:$C$191,C802)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SUMIFS(RAB!$F$14:$F$191,RAB!$C$14:$C$191,C803)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SUMIFS(RAB!$F$14:$F$191,RAB!$C$14:$C$191,C804)</f>
        <v>2</v>
      </c>
      <c r="E804" s="25">
        <f t="shared" ca="1" si="34"/>
        <v>1</v>
      </c>
      <c r="F804" s="25">
        <f ca="1">IF(D804=0,0,SUM($E$713:E804))</f>
        <v>3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SUMIFS(RAB!$F$14:$F$191,RAB!$C$14:$C$191,C805)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SUMIFS(RAB!$F$14:$F$191,RAB!$C$14:$C$191,C806)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SUMIFS(RAB!$F$14:$F$191,RAB!$C$14:$C$191,C807)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SUMIFS(RAB!$F$14:$F$191,RAB!$C$14:$C$191,C808)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SUMIFS(RAB!$F$14:$F$191,RAB!$C$14:$C$191,C809)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SUMIFS(RAB!$F$14:$F$191,RAB!$C$14:$C$191,C810)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SUMIFS(RAB!$F$14:$F$191,RAB!$C$14:$C$191,C811)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SUMIFS(RAB!$F$14:$F$191,RAB!$C$14:$C$191,C812)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SUMIFS(RAB!$F$14:$F$191,RAB!$C$14:$C$191,C813)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SUMIFS(RAB!$F$14:$F$191,RAB!$C$14:$C$191,C814)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SUMIFS(RAB!$F$14:$F$191,RAB!$C$14:$C$191,C815)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SUMIFS(RAB!$F$14:$F$191,RAB!$C$14:$C$191,C816)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SUMIFS(RAB!$F$14:$F$191,RAB!$C$14:$C$191,C817)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SUMIFS(RAB!$F$14:$F$191,RAB!$C$14:$C$191,C818)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SUMIFS(RAB!$F$14:$F$191,RAB!$C$14:$C$191,C819)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SUMIFS(RAB!$F$14:$F$191,RAB!$C$14:$C$191,C820)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SUMIFS(RAB!$F$14:$F$191,RAB!$C$14:$C$191,C821)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SUMIFS(RAB!$F$14:$F$191,RAB!$C$14:$C$191,C822)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SUMIFS(RAB!$F$14:$F$191,RAB!$C$14:$C$191,C823)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SUMIFS(RAB!$F$14:$F$191,RAB!$C$14:$C$191,C824)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SUMIFS(RAB!$F$14:$F$191,RAB!$C$14:$C$191,C825)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SUMIFS(RAB!$F$14:$F$191,RAB!$C$14:$C$191,C826)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SUMIFS(RAB!$F$14:$F$191,RAB!$C$14:$C$191,C827)</f>
        <v>3</v>
      </c>
      <c r="E827" s="25">
        <f t="shared" ca="1" si="34"/>
        <v>1</v>
      </c>
      <c r="F827" s="25">
        <f ca="1">IF(D827=0,0,SUM($E$713:E827))</f>
        <v>4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SUMIFS(RAB!$F$14:$F$191,RAB!$C$14:$C$191,C828)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SUMIFS(RAB!$F$14:$F$191,RAB!$C$14:$C$191,C829)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SUMIFS(RAB!$F$14:$F$191,RAB!$C$14:$C$191,C830)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SUMIFS(RAB!$F$14:$F$191,RAB!$C$14:$C$191,C831)</f>
        <v>4</v>
      </c>
      <c r="E831" s="25">
        <f t="shared" ca="1" si="34"/>
        <v>1</v>
      </c>
      <c r="F831" s="25">
        <f ca="1">IF(D831=0,0,SUM($E$713:E831))</f>
        <v>5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SUMIFS(RAB!$F$14:$F$191,RAB!$C$14:$C$191,C832)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SUMIFS(RAB!$F$14:$F$191,RAB!$C$14:$C$191,C833)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SUMIFS(RAB!$F$14:$F$191,RAB!$C$14:$C$191,C834)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SUMIFS(RAB!$F$14:$F$191,RAB!$C$14:$C$191,C835)</f>
        <v>166</v>
      </c>
      <c r="E835" s="25">
        <f t="shared" ca="1" si="34"/>
        <v>1</v>
      </c>
      <c r="F835" s="25">
        <f ca="1">IF(D835=0,0,SUM($E$713:E835))</f>
        <v>6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SUMIFS(RAB!$F$14:$F$191,RAB!$C$14:$C$191,C836)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SUMIFS(RAB!$F$14:$F$191,RAB!$C$14:$C$191,C837)</f>
        <v>0</v>
      </c>
      <c r="E837" s="25">
        <f t="shared" ca="1" si="34"/>
        <v>0</v>
      </c>
      <c r="F837" s="25">
        <f ca="1">IF(D837=0,0,SUM($E$713:E837))</f>
        <v>0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SUMIFS(RAB!$F$14:$F$191,RAB!$C$14:$C$191,C838)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SUMIFS(RAB!$F$14:$F$191,RAB!$C$14:$C$191,C839)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SUMIFS(RAB!$F$14:$F$191,RAB!$C$14:$C$191,C840)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SUMIFS(RAB!$F$14:$F$191,RAB!$C$14:$C$191,C841)</f>
        <v>4</v>
      </c>
      <c r="E841" s="25">
        <f t="shared" ca="1" si="34"/>
        <v>1</v>
      </c>
      <c r="F841" s="25">
        <f ca="1">IF(D841=0,0,SUM($E$713:E841))</f>
        <v>7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SUMIFS(RAB!$F$14:$F$191,RAB!$C$14:$C$191,C842)</f>
        <v>117</v>
      </c>
      <c r="E842" s="25">
        <f t="shared" ca="1" si="34"/>
        <v>1</v>
      </c>
      <c r="F842" s="25">
        <f ca="1">IF(D842=0,0,SUM($E$713:E842))</f>
        <v>8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SUMIFS(RAB!$F$14:$F$191,RAB!$C$14:$C$191,C843)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SUMIFS(RAB!$F$14:$F$191,RAB!$C$14:$C$191,C844)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SUMIFS(RAB!$F$14:$F$191,RAB!$C$14:$C$191,C845)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SUMIFS(RAB!$F$14:$F$191,RAB!$C$14:$C$191,C846)</f>
        <v>0</v>
      </c>
      <c r="E846" s="25">
        <f t="shared" ca="1" si="35"/>
        <v>0</v>
      </c>
      <c r="F846" s="25">
        <f ca="1">IF(D846=0,0,SUM($E$713:E846))</f>
        <v>0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SUMIFS(RAB!$F$14:$F$191,RAB!$C$14:$C$191,C847)</f>
        <v>2485</v>
      </c>
      <c r="E847" s="25">
        <f t="shared" ca="1" si="35"/>
        <v>1</v>
      </c>
      <c r="F847" s="25">
        <f ca="1">IF(D847=0,0,SUM($E$713:E847))</f>
        <v>9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SUMIFS(RAB!$F$14:$F$191,RAB!$C$14:$C$191,C848)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SUMIFS(RAB!$F$14:$F$191,RAB!$C$14:$C$191,C849)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SUMIFS(RAB!$F$14:$F$191,RAB!$C$14:$C$191,C850)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SUMIFS(RAB!$F$14:$F$191,RAB!$C$14:$C$191,C851)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SUMIFS(RAB!$F$14:$F$191,RAB!$C$14:$C$191,C852)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SUMIFS(RAB!$F$14:$F$191,RAB!$C$14:$C$191,C853)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SUMIFS(RAB!$F$14:$F$191,RAB!$C$14:$C$191,C854)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SUMIFS(RAB!$F$14:$F$191,RAB!$C$14:$C$191,C855)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SUMIFS(RAB!$F$14:$F$191,RAB!$C$14:$C$191,C856)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SUMIFS(RAB!$F$14:$F$191,RAB!$C$14:$C$191,C857)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SUMIFS(RAB!$F$14:$F$191,RAB!$C$14:$C$191,C858)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SUMIFS(RAB!$F$14:$F$191,RAB!$C$14:$C$191,C859)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SUMIFS(RAB!$F$14:$F$191,RAB!$C$14:$C$191,C860)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SUMIFS(RAB!$F$14:$F$191,RAB!$C$14:$C$191,C861)</f>
        <v>0</v>
      </c>
      <c r="E861" s="25">
        <f t="shared" ca="1" si="35"/>
        <v>0</v>
      </c>
      <c r="F861" s="25">
        <f ca="1">IF(D861=0,0,SUM($E$713:E861))</f>
        <v>0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SUMIFS(RAB!$F$14:$F$191,RAB!$C$14:$C$191,C862)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SUMIFS(RAB!$F$14:$F$191,RAB!$C$14:$C$191,C863)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SUMIFS(RAB!$F$14:$F$191,RAB!$C$14:$C$191,C864)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SUMIFS(RAB!$F$14:$F$191,RAB!$C$14:$C$191,C865)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SUMIFS(RAB!$F$14:$F$191,RAB!$C$14:$C$191,C866)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SUMIFS(RAB!$F$14:$F$191,RAB!$C$14:$C$191,C867)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SUMIFS(RAB!$F$14:$F$191,RAB!$C$14:$C$191,C868)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SUMIFS(RAB!$F$14:$F$191,RAB!$C$14:$C$191,C869)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SUMIFS(RAB!$F$14:$F$191,RAB!$C$14:$C$191,C870)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SUMIFS(RAB!$F$14:$F$191,RAB!$C$14:$C$191,C871)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SUMIFS(RAB!$F$14:$F$191,RAB!$C$14:$C$191,C872)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SUMIFS(RAB!$F$14:$F$191,RAB!$C$14:$C$191,C873)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SUMIFS(RAB!$F$14:$F$191,RAB!$C$14:$C$191,C874)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SUMIFS(RAB!$F$14:$F$191,RAB!$C$14:$C$191,C875)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SUMIFS(RAB!$F$14:$F$191,RAB!$C$14:$C$191,C876)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SUMIFS(RAB!$F$14:$F$191,RAB!$C$14:$C$191,C877)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SUMIFS(RAB!$F$14:$F$191,RAB!$C$14:$C$191,C878)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SUMIFS(RAB!$F$14:$F$191,RAB!$C$14:$C$191,C879)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SUMIFS(RAB!$F$14:$F$191,RAB!$C$14:$C$191,C880)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SUMIFS(RAB!$F$14:$F$191,RAB!$C$14:$C$191,C881)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SUMIFS(RAB!$F$14:$F$191,RAB!$C$14:$C$191,C882)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SUMIFS(RAB!$F$14:$F$191,RAB!$C$14:$C$191,C883)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SUMIFS(RAB!$F$14:$F$191,RAB!$C$14:$C$191,C884)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SUMIFS(RAB!$F$14:$F$191,RAB!$C$14:$C$191,C885)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SUMIFS(RAB!$F$14:$F$191,RAB!$C$14:$C$191,C886)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SUMIFS(RAB!$F$14:$F$191,RAB!$C$14:$C$191,C887)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SUMIFS(RAB!$F$14:$F$191,RAB!$C$14:$C$191,C888)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SUMIFS(RAB!$F$14:$F$191,RAB!$C$14:$C$191,C889)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SUMIFS(RAB!$F$14:$F$191,RAB!$C$14:$C$191,C890)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SUMIFS(RAB!$F$14:$F$191,RAB!$C$14:$C$191,C891)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SUMIFS(RAB!$F$14:$F$191,RAB!$C$14:$C$191,C892)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SUMIFS(RAB!$F$14:$F$191,RAB!$C$14:$C$191,C893)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SUMIFS(RAB!$F$14:$F$191,RAB!$C$14:$C$191,C894)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SUMIFS(RAB!$F$14:$F$191,RAB!$C$14:$C$191,C895)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SUMIFS(RAB!$F$14:$F$191,RAB!$C$14:$C$191,C896)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SUMIFS(RAB!$F$14:$F$191,RAB!$C$14:$C$191,C897)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SUMIFS(RAB!$F$14:$F$191,RAB!$C$14:$C$191,C898)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SUMIFS(RAB!$F$14:$F$191,RAB!$C$14:$C$191,C899)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SUMIFS(RAB!$F$14:$F$191,RAB!$C$14:$C$191,C900)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SUMIFS(RAB!$F$14:$F$191,RAB!$C$14:$C$191,C901)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SUMIFS(RAB!$F$14:$F$191,RAB!$C$14:$C$191,C902)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SUMIFS(RAB!$F$14:$F$191,RAB!$C$14:$C$191,C903)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SUMIFS(RAB!$F$14:$F$191,RAB!$C$14:$C$191,C904)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SUMIFS(RAB!$F$14:$F$191,RAB!$C$14:$C$191,C905)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SUMIFS(RAB!$F$14:$F$191,RAB!$C$14:$C$191,C906)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SUMIFS(RAB!$F$14:$F$191,RAB!$C$14:$C$191,C907)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SUMIFS(RAB!$F$14:$F$191,RAB!$C$14:$C$191,C908)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SUMIFS(RAB!$F$14:$F$191,RAB!$C$14:$C$191,C909)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SUMIFS(RAB!$F$14:$F$191,RAB!$C$14:$C$191,C910)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SUMIFS(RAB!$F$14:$F$191,RAB!$C$14:$C$191,C911)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SUMIFS(RAB!$F$14:$F$191,RAB!$C$14:$C$191,C912)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SUMIFS(RAB!$F$14:$F$191,RAB!$C$14:$C$191,C913)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SUMIFS(RAB!$F$14:$F$191,RAB!$C$14:$C$191,C914)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SUMIFS(RAB!$F$14:$F$191,RAB!$C$14:$C$191,C915)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SUMIFS(RAB!$F$14:$F$191,RAB!$C$14:$C$191,C916)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SUMIFS(RAB!$F$14:$F$191,RAB!$C$14:$C$191,C917)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SUMIFS(RAB!$F$14:$F$191,RAB!$C$14:$C$191,C918)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SUMIFS(RAB!$F$14:$F$191,RAB!$C$14:$C$191,C919)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SUMIFS(RAB!$F$14:$F$191,RAB!$C$14:$C$191,C920)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SUMIFS(RAB!$F$14:$F$191,RAB!$C$14:$C$191,C921)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SUMIFS(RAB!$F$14:$F$191,RAB!$C$14:$C$191,C922)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SUMIFS(RAB!$F$14:$F$191,RAB!$C$14:$C$191,C923)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SUMIFS(RAB!$F$14:$F$191,RAB!$C$14:$C$191,C924)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SUMIFS(RAB!$F$14:$F$191,RAB!$C$14:$C$191,C925)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SUMIFS(RAB!$F$14:$F$191,RAB!$C$14:$C$191,C926)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SUMIFS(RAB!$F$14:$F$191,RAB!$C$14:$C$191,C927)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SUMIFS(RAB!$F$14:$F$191,RAB!$C$14:$C$191,C928)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SUMIFS(RAB!$F$14:$F$191,RAB!$C$14:$C$191,C929)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SUMIFS(RAB!$F$14:$F$191,RAB!$C$14:$C$191,C930)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SUMIFS(RAB!$F$14:$F$191,RAB!$C$14:$C$191,C931)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SUMIFS(RAB!$F$14:$F$191,RAB!$C$14:$C$191,C932)</f>
        <v>4</v>
      </c>
      <c r="E932" s="25">
        <f t="shared" ca="1" si="36"/>
        <v>1</v>
      </c>
      <c r="F932" s="25">
        <f ca="1">IF(D932=0,0,SUM($E$713:E932))</f>
        <v>10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SUMIFS(RAB!$F$14:$F$191,RAB!$C$14:$C$191,C933)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SUMIFS(RAB!$F$14:$F$191,RAB!$C$14:$C$191,C934)</f>
        <v>0</v>
      </c>
      <c r="E934" s="25">
        <f t="shared" ca="1" si="36"/>
        <v>0</v>
      </c>
      <c r="F934" s="25">
        <f ca="1">IF(D934=0,0,SUM($E$713:E934))</f>
        <v>0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SUMIFS(RAB!$F$14:$F$191,RAB!$C$14:$C$191,C935)</f>
        <v>2</v>
      </c>
      <c r="E935" s="25">
        <f t="shared" ca="1" si="36"/>
        <v>1</v>
      </c>
      <c r="F935" s="25">
        <f ca="1">IF(D935=0,0,SUM($E$713:E935))</f>
        <v>11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SUMIFS(RAB!$F$14:$F$191,RAB!$C$14:$C$191,C936)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SUMIFS(RAB!$F$14:$F$191,RAB!$C$14:$C$191,C937)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SUMIFS(RAB!$F$14:$F$191,RAB!$C$14:$C$191,C938)</f>
        <v>6</v>
      </c>
      <c r="E938" s="25">
        <f t="shared" ca="1" si="36"/>
        <v>1</v>
      </c>
      <c r="F938" s="25">
        <f ca="1">IF(D938=0,0,SUM($E$713:E938))</f>
        <v>12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SUMIFS(RAB!$F$14:$F$191,RAB!$C$14:$C$191,C939)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SUMIFS(RAB!$F$14:$F$191,RAB!$C$14:$C$191,C940)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SUMIFS(RAB!$F$14:$F$191,RAB!$C$14:$C$191,C941)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SUMIFS(RAB!$F$14:$F$191,RAB!$C$14:$C$191,C942)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SUMIFS(RAB!$F$14:$F$191,RAB!$C$14:$C$191,C943)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SUMIFS(RAB!$F$14:$F$191,RAB!$C$14:$C$191,C944)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SUMIFS(RAB!$F$14:$F$191,RAB!$C$14:$C$191,C945)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SUMIFS(RAB!$F$14:$F$191,RAB!$C$14:$C$191,C946)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SUMIFS(RAB!$F$14:$F$191,RAB!$C$14:$C$191,C947)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SUMIFS(RAB!$F$14:$F$191,RAB!$C$14:$C$191,C948)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SUMIFS(RAB!$F$14:$F$191,RAB!$C$14:$C$191,C949)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SUMIFS(RAB!$F$14:$F$191,RAB!$C$14:$C$191,C950)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SUMIFS(RAB!$F$14:$F$191,RAB!$C$14:$C$191,C951)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SUMIFS(RAB!$F$14:$F$191,RAB!$C$14:$C$191,C952)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SUMIFS(RAB!$F$14:$F$191,RAB!$C$14:$C$191,C953)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SUMIFS(RAB!$F$14:$F$191,RAB!$C$14:$C$191,C954)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SUMIFS(RAB!$F$14:$F$191,RAB!$C$14:$C$191,C955)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SUMIFS(RAB!$F$14:$F$191,RAB!$C$14:$C$191,C956)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SUMIFS(RAB!$F$14:$F$191,RAB!$C$14:$C$191,C957)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SUMIFS(RAB!$F$14:$F$191,RAB!$C$14:$C$191,C958)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SUMIFS(RAB!$F$14:$F$191,RAB!$C$14:$C$191,C959)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SUMIFS(RAB!$F$14:$F$191,RAB!$C$14:$C$191,C960)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SUMIFS(RAB!$F$14:$F$191,RAB!$C$14:$C$191,C961)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SUMIFS(RAB!$F$14:$F$191,RAB!$C$14:$C$191,C962)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SUMIFS(RAB!$F$14:$F$191,RAB!$C$14:$C$191,C963)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SUMIFS(RAB!$F$14:$F$191,RAB!$C$14:$C$191,C964)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SUMIFS(RAB!$F$14:$F$191,RAB!$C$14:$C$191,C965)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SUMIFS(RAB!$F$14:$F$191,RAB!$C$14:$C$191,C966)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SUMIFS(RAB!$F$14:$F$191,RAB!$C$14:$C$191,C967)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SUMIFS(RAB!$F$14:$F$191,RAB!$C$14:$C$191,C968)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SUMIFS(RAB!$F$14:$F$191,RAB!$C$14:$C$191,C969)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SUMIFS(RAB!$F$14:$F$191,RAB!$C$14:$C$191,C970)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SUMIFS(RAB!$F$14:$F$191,RAB!$C$14:$C$191,C971)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SUMIFS(RAB!$F$14:$F$191,RAB!$C$14:$C$191,C972)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SUMIFS(RAB!$F$14:$F$191,RAB!$C$14:$C$191,C973)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SUMIFS(RAB!$F$14:$F$191,RAB!$C$14:$C$191,C974)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SUMIFS(RAB!$F$14:$F$191,RAB!$C$14:$C$191,C975)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SUMIFS(RAB!$F$14:$F$191,RAB!$C$14:$C$191,C976)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SUMIFS(RAB!$F$14:$F$191,RAB!$C$14:$C$191,C977)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SUMIFS(RAB!$F$14:$F$191,RAB!$C$14:$C$191,C978)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SUMIFS(RAB!$F$14:$F$191,RAB!$C$14:$C$191,C979)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SUMIFS(RAB!$F$14:$F$191,RAB!$C$14:$C$191,C980)</f>
        <v>0</v>
      </c>
      <c r="E980" s="25">
        <f t="shared" ca="1" si="37"/>
        <v>0</v>
      </c>
      <c r="F980" s="25">
        <f ca="1">IF(D980=0,0,SUM($E$713:E980))</f>
        <v>0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SUMIFS(RAB!$F$14:$F$191,RAB!$C$14:$C$191,C981)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SUMIFS(RAB!$F$14:$F$191,RAB!$C$14:$C$191,C982)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SUMIFS(RAB!$F$14:$F$191,RAB!$C$14:$C$191,C983)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SUMIFS(RAB!$F$14:$F$191,RAB!$C$14:$C$191,C984)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SUMIFS(RAB!$F$14:$F$191,RAB!$C$14:$C$191,C985)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SUMIFS(RAB!$F$14:$F$191,RAB!$C$14:$C$191,C986)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SUMIFS(RAB!$F$14:$F$191,RAB!$C$14:$C$191,C987)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SUMIFS(RAB!$F$14:$F$191,RAB!$C$14:$C$191,C988)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SUMIFS(RAB!$F$14:$F$191,RAB!$C$14:$C$191,C989)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SUMIFS(RAB!$F$14:$F$191,RAB!$C$14:$C$191,C990)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SUMIFS(RAB!$F$14:$F$191,RAB!$C$14:$C$191,C991)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SUMIFS(RAB!$F$14:$F$191,RAB!$C$14:$C$191,C992)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SUMIFS(RAB!$F$14:$F$191,RAB!$C$14:$C$191,C993)</f>
        <v>8</v>
      </c>
      <c r="E993" s="25">
        <f t="shared" ca="1" si="37"/>
        <v>1</v>
      </c>
      <c r="F993" s="25">
        <f ca="1">IF(D993=0,0,SUM($E$713:E993))</f>
        <v>13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SUMIFS(RAB!$F$14:$F$191,RAB!$C$14:$C$191,C994)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SUMIFS(RAB!$F$14:$F$191,RAB!$C$14:$C$191,C995)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SUMIFS(RAB!$F$14:$F$191,RAB!$C$14:$C$191,C996)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SUMIFS(RAB!$F$14:$F$191,RAB!$C$14:$C$191,C997)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SUMIFS(RAB!$F$14:$F$191,RAB!$C$14:$C$191,C998)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SUMIFS(RAB!$F$14:$F$191,RAB!$C$14:$C$191,C999)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SUMIFS(RAB!$F$14:$F$191,RAB!$C$14:$C$191,C1000)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SUMIFS(RAB!$F$14:$F$191,RAB!$C$14:$C$191,C1001)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SUMIFS(RAB!$F$14:$F$191,RAB!$C$14:$C$191,C1002)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SUMIFS(RAB!$F$14:$F$191,RAB!$C$14:$C$191,C1003)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SUMIFS(RAB!$F$14:$F$191,RAB!$C$14:$C$191,C1004)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SUMIFS(RAB!$F$14:$F$191,RAB!$C$14:$C$191,C1005)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SUMIFS(RAB!$F$14:$F$191,RAB!$C$14:$C$191,C1006)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SUMIFS(RAB!$F$14:$F$191,RAB!$C$14:$C$191,C1007)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SUMIFS(RAB!$F$14:$F$191,RAB!$C$14:$C$191,C1008)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SUMIFS(RAB!$F$14:$F$191,RAB!$C$14:$C$191,C1009)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SUMIFS(RAB!$F$14:$F$191,RAB!$C$14:$C$191,C1010)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SUMIFS(RAB!$F$14:$F$191,RAB!$C$14:$C$191,C1011)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SUMIFS(RAB!$F$14:$F$191,RAB!$C$14:$C$191,C1012)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SUMIFS(RAB!$F$14:$F$191,RAB!$C$14:$C$191,C1013)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SUMIFS(RAB!$F$14:$F$191,RAB!$C$14:$C$191,C1014)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SUMIFS(RAB!$F$14:$F$191,RAB!$C$14:$C$191,C1015)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SUMIFS(RAB!$F$14:$F$191,RAB!$C$14:$C$191,C1016)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SUMIFS(RAB!$F$14:$F$191,RAB!$C$14:$C$191,C1017)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SUMIFS(RAB!$F$14:$F$191,RAB!$C$14:$C$191,C1018)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SUMIFS(RAB!$F$14:$F$191,RAB!$C$14:$C$191,C1019)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SUMIFS(RAB!$F$14:$F$191,RAB!$C$14:$C$191,C1020)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SUMIFS(RAB!$F$14:$F$191,RAB!$C$14:$C$191,C1021)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SUMIFS(RAB!$F$14:$F$191,RAB!$C$14:$C$191,C1022)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SUMIFS(RAB!$F$14:$F$191,RAB!$C$14:$C$191,C1023)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SUMIFS(RAB!$F$14:$F$191,RAB!$C$14:$C$191,C1024)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SUMIFS(RAB!$F$14:$F$191,RAB!$C$14:$C$191,C1025)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SUMIFS(RAB!$F$14:$F$191,RAB!$C$14:$C$191,C1026)</f>
        <v>142</v>
      </c>
      <c r="E1026" s="25">
        <f t="shared" ca="1" si="37"/>
        <v>1</v>
      </c>
      <c r="F1026" s="25">
        <f ca="1">IF(D1026=0,0,SUM($E$713:E1026))</f>
        <v>14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SUMIFS(RAB!$F$14:$F$191,RAB!$C$14:$C$191,C1027)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SUMIFS(RAB!$F$14:$F$191,RAB!$C$14:$C$191,C1028)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SUMIFS(RAB!$F$14:$F$191,RAB!$C$14:$C$191,C1029)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SUMIFS(RAB!$F$14:$F$191,RAB!$C$14:$C$191,C1030)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SUMIFS(RAB!$F$14:$F$191,RAB!$C$14:$C$191,C1031)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SUMIFS(RAB!$F$14:$F$191,RAB!$C$14:$C$191,C1032)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SUMIFS(RAB!$F$14:$F$191,RAB!$C$14:$C$191,C1033)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SUMIFS(RAB!$F$14:$F$191,RAB!$C$14:$C$191,C1034)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SUMIFS(RAB!$F$14:$F$191,RAB!$C$14:$C$191,C1035)</f>
        <v>142</v>
      </c>
      <c r="E1035" s="25">
        <f t="shared" ref="E1035:E1098" ca="1" si="38">IF(D1035=0,0,1)</f>
        <v>1</v>
      </c>
      <c r="F1035" s="25">
        <f ca="1">IF(D1035=0,0,SUM($E$713:E1035))</f>
        <v>15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SUMIFS(RAB!$F$14:$F$191,RAB!$C$14:$C$191,C1036)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SUMIFS(RAB!$F$14:$F$191,RAB!$C$14:$C$191,C1037)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SUMIFS(RAB!$F$14:$F$191,RAB!$C$14:$C$191,C1038)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SUMIFS(RAB!$F$14:$F$191,RAB!$C$14:$C$191,C1039)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SUMIFS(RAB!$F$14:$F$191,RAB!$C$14:$C$191,C1040)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SUMIFS(RAB!$F$14:$F$191,RAB!$C$14:$C$191,C1041)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SUMIFS(RAB!$F$14:$F$191,RAB!$C$14:$C$191,C1042)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SUMIFS(RAB!$F$14:$F$191,RAB!$C$14:$C$191,C1043)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SUMIFS(RAB!$F$14:$F$191,RAB!$C$14:$C$191,C1044)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SUMIFS(RAB!$F$14:$F$191,RAB!$C$14:$C$191,C1045)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SUMIFS(RAB!$F$14:$F$191,RAB!$C$14:$C$191,C1046)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SUMIFS(RAB!$F$14:$F$191,RAB!$C$14:$C$191,C1047)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SUMIFS(RAB!$F$14:$F$191,RAB!$C$14:$C$191,C1048)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SUMIFS(RAB!$F$14:$F$191,RAB!$C$14:$C$191,C1049)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SUMIFS(RAB!$F$14:$F$191,RAB!$C$14:$C$191,C1050)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SUMIFS(RAB!$F$14:$F$191,RAB!$C$14:$C$191,C1051)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SUMIFS(RAB!$F$14:$F$191,RAB!$C$14:$C$191,C1052)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SUMIFS(RAB!$F$14:$F$191,RAB!$C$14:$C$191,C1053)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SUMIFS(RAB!$F$14:$F$191,RAB!$C$14:$C$191,C1054)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SUMIFS(RAB!$F$14:$F$191,RAB!$C$14:$C$191,C1055)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SUMIFS(RAB!$F$14:$F$191,RAB!$C$14:$C$191,C1056)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SUMIFS(RAB!$F$14:$F$191,RAB!$C$14:$C$191,C1057)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SUMIFS(RAB!$F$14:$F$191,RAB!$C$14:$C$191,C1058)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SUMIFS(RAB!$F$14:$F$191,RAB!$C$14:$C$191,C1059)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SUMIFS(RAB!$F$14:$F$191,RAB!$C$14:$C$191,C1060)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SUMIFS(RAB!$F$14:$F$191,RAB!$C$14:$C$191,C1061)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SUMIFS(RAB!$F$14:$F$191,RAB!$C$14:$C$191,C1062)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SUMIFS(RAB!$F$14:$F$191,RAB!$C$14:$C$191,C1063)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SUMIFS(RAB!$F$14:$F$191,RAB!$C$14:$C$191,C1064)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SUMIFS(RAB!$F$14:$F$191,RAB!$C$14:$C$191,C1065)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SUMIFS(RAB!$F$14:$F$191,RAB!$C$14:$C$191,C1066)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SUMIFS(RAB!$F$14:$F$191,RAB!$C$14:$C$191,C1067)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SUMIFS(RAB!$F$14:$F$191,RAB!$C$14:$C$191,C1068)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SUMIFS(RAB!$F$14:$F$191,RAB!$C$14:$C$191,C1069)</f>
        <v>2</v>
      </c>
      <c r="E1069" s="25">
        <f t="shared" ca="1" si="38"/>
        <v>1</v>
      </c>
      <c r="F1069" s="25">
        <f ca="1">IF(D1069=0,0,SUM($E$713:E1069))</f>
        <v>16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SUMIFS(RAB!$F$14:$F$191,RAB!$C$14:$C$191,C1070)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SUMIFS(RAB!$F$14:$F$191,RAB!$C$14:$C$191,C1071)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SUMIFS(RAB!$F$14:$F$191,RAB!$C$14:$C$191,C1072)</f>
        <v>4</v>
      </c>
      <c r="E1072" s="25">
        <f t="shared" ca="1" si="38"/>
        <v>1</v>
      </c>
      <c r="F1072" s="25">
        <f ca="1">IF(D1072=0,0,SUM($E$713:E1072))</f>
        <v>17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SUMIFS(RAB!$F$14:$F$191,RAB!$C$14:$C$191,C1073)</f>
        <v>16</v>
      </c>
      <c r="E1073" s="25">
        <f t="shared" ca="1" si="38"/>
        <v>1</v>
      </c>
      <c r="F1073" s="25">
        <f ca="1">IF(D1073=0,0,SUM($E$713:E1073))</f>
        <v>18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SUMIFS(RAB!$F$14:$F$191,RAB!$C$14:$C$191,C1074)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SUMIFS(RAB!$F$14:$F$191,RAB!$C$14:$C$191,C1075)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SUMIFS(RAB!$F$14:$F$191,RAB!$C$14:$C$191,C1076)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SUMIFS(RAB!$F$14:$F$191,RAB!$C$14:$C$191,C1077)</f>
        <v>4</v>
      </c>
      <c r="E1077" s="25">
        <f t="shared" ca="1" si="38"/>
        <v>1</v>
      </c>
      <c r="F1077" s="25">
        <f ca="1">IF(D1077=0,0,SUM($E$713:E1077))</f>
        <v>19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SUMIFS(RAB!$F$14:$F$191,RAB!$C$14:$C$191,C1078)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SUMIFS(RAB!$F$14:$F$191,RAB!$C$14:$C$191,C1079)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SUMIFS(RAB!$F$14:$F$191,RAB!$C$14:$C$191,C1080)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SUMIFS(RAB!$F$14:$F$191,RAB!$C$14:$C$191,C1081)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SUMIFS(RAB!$F$14:$F$191,RAB!$C$14:$C$191,C1082)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SUMIFS(RAB!$F$14:$F$191,RAB!$C$14:$C$191,C1083)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SUMIFS(RAB!$F$14:$F$191,RAB!$C$14:$C$191,C1084)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SUMIFS(RAB!$F$14:$F$191,RAB!$C$14:$C$191,C1085)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SUMIFS(RAB!$F$14:$F$191,RAB!$C$14:$C$191,C1086)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SUMIFS(RAB!$F$14:$F$191,RAB!$C$14:$C$191,C1087)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SUMIFS(RAB!$F$14:$F$191,RAB!$C$14:$C$191,C1088)</f>
        <v>16</v>
      </c>
      <c r="E1088" s="25">
        <f t="shared" ca="1" si="38"/>
        <v>1</v>
      </c>
      <c r="F1088" s="25">
        <f ca="1">IF(D1088=0,0,SUM($E$713:E1088))</f>
        <v>20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SUMIFS(RAB!$F$14:$F$191,RAB!$C$14:$C$191,C1089)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SUMIFS(RAB!$F$14:$F$191,RAB!$C$14:$C$191,C1090)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SUMIFS(RAB!$F$14:$F$191,RAB!$C$14:$C$191,C1091)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SUMIFS(RAB!$F$14:$F$191,RAB!$C$14:$C$191,C1092)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SUMIFS(RAB!$F$14:$F$191,RAB!$C$14:$C$191,C1093)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SUMIFS(RAB!$F$14:$F$191,RAB!$C$14:$C$191,C1094)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SUMIFS(RAB!$F$14:$F$191,RAB!$C$14:$C$191,C1095)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SUMIFS(RAB!$F$14:$F$191,RAB!$C$14:$C$191,C1096)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SUMIFS(RAB!$F$14:$F$191,RAB!$C$14:$C$191,C1097)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SUMIFS(RAB!$F$14:$F$191,RAB!$C$14:$C$191,C1098)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SUMIFS(RAB!$F$14:$F$191,RAB!$C$14:$C$191,C1099)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SUMIFS(RAB!$F$14:$F$191,RAB!$C$14:$C$191,C1100)</f>
        <v>4</v>
      </c>
      <c r="E1100" s="25">
        <f t="shared" ca="1" si="39"/>
        <v>1</v>
      </c>
      <c r="F1100" s="25">
        <f ca="1">IF(D1100=0,0,SUM($E$713:E1100))</f>
        <v>21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SUMIFS(RAB!$F$14:$F$191,RAB!$C$14:$C$191,C1101)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SUMIFS(RAB!$F$14:$F$191,RAB!$C$14:$C$191,C1102)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SUMIFS(RAB!$F$14:$F$191,RAB!$C$14:$C$191,C1103)</f>
        <v>3</v>
      </c>
      <c r="E1103" s="25">
        <f t="shared" ca="1" si="39"/>
        <v>1</v>
      </c>
      <c r="F1103" s="25">
        <f ca="1">IF(D1103=0,0,SUM($E$713:E1103))</f>
        <v>22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SUMIFS(RAB!$F$14:$F$191,RAB!$C$14:$C$191,C1104)</f>
        <v>4</v>
      </c>
      <c r="E1104" s="25">
        <f t="shared" ca="1" si="39"/>
        <v>1</v>
      </c>
      <c r="F1104" s="25">
        <f ca="1">IF(D1104=0,0,SUM($E$713:E1104))</f>
        <v>23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SUMIFS(RAB!$F$14:$F$191,RAB!$C$14:$C$191,C1105)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SUMIFS(RAB!$F$14:$F$191,RAB!$C$14:$C$191,C1106)</f>
        <v>6</v>
      </c>
      <c r="E1106" s="25">
        <f t="shared" ca="1" si="39"/>
        <v>1</v>
      </c>
      <c r="F1106" s="25">
        <f ca="1">IF(D1106=0,0,SUM($E$713:E1106))</f>
        <v>24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SUMIFS(RAB!$F$14:$F$191,RAB!$C$14:$C$191,C1107)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SUMIFS(RAB!$F$14:$F$191,RAB!$C$14:$C$191,C1108)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SUMIFS(RAB!$F$14:$F$191,RAB!$C$14:$C$191,C1109)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SUMIFS(RAB!$F$14:$F$191,RAB!$C$14:$C$191,C1110)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SUMIFS(RAB!$F$14:$F$191,RAB!$C$14:$C$191,C1111)</f>
        <v>4</v>
      </c>
      <c r="E1111" s="25">
        <f t="shared" ca="1" si="39"/>
        <v>1</v>
      </c>
      <c r="F1111" s="25">
        <f ca="1">IF(D1111=0,0,SUM($E$713:E1111))</f>
        <v>25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SUMIFS(RAB!$F$14:$F$191,RAB!$C$14:$C$191,C1112)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SUMIFS(RAB!$F$14:$F$191,RAB!$C$14:$C$191,C1113)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SUMIFS(RAB!$F$14:$F$191,RAB!$C$14:$C$191,C1114)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SUMIFS(RAB!$F$14:$F$191,RAB!$C$14:$C$191,C1115)</f>
        <v>0</v>
      </c>
      <c r="E1115" s="25">
        <f t="shared" ca="1" si="39"/>
        <v>0</v>
      </c>
      <c r="F1115" s="25">
        <f ca="1">IF(D1115=0,0,SUM($E$713:E1115))</f>
        <v>0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SUMIFS(RAB!$F$14:$F$191,RAB!$C$14:$C$191,C1116)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SUMIFS(RAB!$F$14:$F$191,RAB!$C$14:$C$191,C1117)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SUMIFS(RAB!$F$14:$F$191,RAB!$C$14:$C$191,C1118)</f>
        <v>4</v>
      </c>
      <c r="E1118" s="25">
        <f t="shared" ca="1" si="39"/>
        <v>1</v>
      </c>
      <c r="F1118" s="25">
        <f ca="1">IF(D1118=0,0,SUM($E$713:E1118))</f>
        <v>26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SUMIFS(RAB!$F$14:$F$191,RAB!$C$14:$C$191,C1119)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SUMIFS(RAB!$F$14:$F$191,RAB!$C$14:$C$191,C1120)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SUMIFS(RAB!$F$14:$F$191,RAB!$C$14:$C$191,C1121)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SUMIFS(RAB!$F$14:$F$191,RAB!$C$14:$C$191,C1122)</f>
        <v>4</v>
      </c>
      <c r="E1122" s="25">
        <f t="shared" ca="1" si="39"/>
        <v>1</v>
      </c>
      <c r="F1122" s="25">
        <f ca="1">IF(D1122=0,0,SUM($E$713:E1122))</f>
        <v>27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SUMIFS(RAB!$F$14:$F$191,RAB!$C$14:$C$191,C1123)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SUMIFS(RAB!$F$14:$F$191,RAB!$C$14:$C$191,C1124)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SUMIFS(RAB!$F$14:$F$191,RAB!$C$14:$C$191,C1125)</f>
        <v>4</v>
      </c>
      <c r="E1125" s="25">
        <f t="shared" ca="1" si="39"/>
        <v>1</v>
      </c>
      <c r="F1125" s="25">
        <f ca="1">IF(D1125=0,0,SUM($E$713:E1125))</f>
        <v>28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SUMIFS(RAB!$F$14:$F$191,RAB!$C$14:$C$191,C1126)</f>
        <v>2</v>
      </c>
      <c r="E1126" s="25">
        <f t="shared" ca="1" si="39"/>
        <v>1</v>
      </c>
      <c r="F1126" s="25">
        <f ca="1">IF(D1126=0,0,SUM($E$713:E1126))</f>
        <v>29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SUMIFS(RAB!$F$14:$F$191,RAB!$C$14:$C$191,C1127)</f>
        <v>4</v>
      </c>
      <c r="E1127" s="25">
        <f t="shared" ca="1" si="39"/>
        <v>1</v>
      </c>
      <c r="F1127" s="25">
        <f ca="1">IF(D1127=0,0,SUM($E$713:E1127))</f>
        <v>30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SUMIFS(RAB!$F$14:$F$191,RAB!$C$14:$C$191,C1128)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SUMIFS(RAB!$F$14:$F$191,RAB!$C$14:$C$191,C1129)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SUMIFS(RAB!$F$14:$F$191,RAB!$C$14:$C$191,C1130)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SUMIFS(RAB!$F$14:$F$191,RAB!$C$14:$C$191,C1131)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SUMIFS(RAB!$F$14:$F$191,RAB!$C$14:$C$191,C1132)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SUMIFS(RAB!$F$14:$F$191,RAB!$C$14:$C$191,C1133)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SUMIFS(RAB!$F$14:$F$191,RAB!$C$14:$C$191,C1134)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SUMIFS(RAB!$F$14:$F$191,RAB!$C$14:$C$191,C1135)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SUMIFS(RAB!$F$14:$F$191,RAB!$C$14:$C$191,C1136)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SUMIFS(RAB!$F$14:$F$191,RAB!$C$14:$C$191,C1137)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SUMIFS(RAB!$F$14:$F$191,RAB!$C$14:$C$191,C1138)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SUMIFS(RAB!$F$14:$F$191,RAB!$C$14:$C$191,C1139)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SUMIFS(RAB!$F$14:$F$191,RAB!$C$14:$C$191,C1140)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SUMIFS(RAB!$F$14:$F$191,RAB!$C$14:$C$191,C1141)</f>
        <v>20</v>
      </c>
      <c r="E1141" s="25">
        <f t="shared" ca="1" si="39"/>
        <v>1</v>
      </c>
      <c r="F1141" s="25">
        <f ca="1">IF(D1141=0,0,SUM($E$713:E1141))</f>
        <v>31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SUMIFS(RAB!$F$14:$F$191,RAB!$C$14:$C$191,C1142)</f>
        <v>4</v>
      </c>
      <c r="E1142" s="25">
        <f t="shared" ca="1" si="39"/>
        <v>1</v>
      </c>
      <c r="F1142" s="25">
        <f ca="1">IF(D1142=0,0,SUM($E$713:E1142))</f>
        <v>32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SUMIFS(RAB!$F$14:$F$191,RAB!$C$14:$C$191,C1143)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SUMIFS(RAB!$F$14:$F$191,RAB!$C$14:$C$191,C1144)</f>
        <v>54.8</v>
      </c>
      <c r="E1144" s="25">
        <f t="shared" ca="1" si="39"/>
        <v>1</v>
      </c>
      <c r="F1144" s="25">
        <f ca="1">IF(D1144=0,0,SUM($E$713:E1144))</f>
        <v>33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SUMIFS(RAB!$F$14:$F$191,RAB!$C$14:$C$191,C1145)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SUMIFS(RAB!$F$14:$F$191,RAB!$C$14:$C$191,C1146)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SUMIFS(RAB!$F$14:$F$191,RAB!$C$14:$C$191,C1147)</f>
        <v>4</v>
      </c>
      <c r="E1147" s="25">
        <f t="shared" ca="1" si="39"/>
        <v>1</v>
      </c>
      <c r="F1147" s="25">
        <f ca="1">IF(D1147=0,0,SUM($E$713:E1147))</f>
        <v>34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SUMIFS(RAB!$F$14:$F$191,RAB!$C$14:$C$191,C1148)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SUMIFS(RAB!$F$14:$F$191,RAB!$C$14:$C$191,C1149)</f>
        <v>77</v>
      </c>
      <c r="E1149" s="25">
        <f t="shared" ca="1" si="39"/>
        <v>1</v>
      </c>
      <c r="F1149" s="25">
        <f ca="1">IF(D1149=0,0,SUM($E$713:E1149))</f>
        <v>35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SUMIFS(RAB!$F$14:$F$191,RAB!$C$14:$C$191,C1150)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SUMIFS(RAB!$F$14:$F$191,RAB!$C$14:$C$191,C1151)</f>
        <v>24</v>
      </c>
      <c r="E1151" s="25">
        <f t="shared" ca="1" si="39"/>
        <v>1</v>
      </c>
      <c r="F1151" s="25">
        <f ca="1">IF(D1151=0,0,SUM($E$713:E1151))</f>
        <v>36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SUMIFS(RAB!$F$14:$F$191,RAB!$C$14:$C$191,C1152)</f>
        <v>48</v>
      </c>
      <c r="E1152" s="25">
        <f t="shared" ca="1" si="39"/>
        <v>1</v>
      </c>
      <c r="F1152" s="25">
        <f ca="1">IF(D1152=0,0,SUM($E$713:E1152))</f>
        <v>37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SUMIFS(RAB!$F$14:$F$191,RAB!$C$14:$C$191,C1153)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SUMIFS(RAB!$F$14:$F$191,RAB!$C$14:$C$191,C1154)</f>
        <v>2</v>
      </c>
      <c r="E1154" s="25">
        <f t="shared" ca="1" si="39"/>
        <v>1</v>
      </c>
      <c r="F1154" s="25">
        <f ca="1">IF(D1154=0,0,SUM($E$713:E1154))</f>
        <v>38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SUMIFS(RAB!$F$14:$F$191,RAB!$C$14:$C$191,C1155)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SUMIFS(RAB!$F$14:$F$191,RAB!$C$14:$C$191,C1156)</f>
        <v>2</v>
      </c>
      <c r="E1156" s="25">
        <f t="shared" ca="1" si="39"/>
        <v>1</v>
      </c>
      <c r="F1156" s="25">
        <f ca="1">IF(D1156=0,0,SUM($E$713:E1156))</f>
        <v>39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SUMIFS(RAB!$F$14:$F$191,RAB!$C$14:$C$191,C1157)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SUMIFS(RAB!$F$14:$F$191,RAB!$C$14:$C$191,C1158)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SUMIFS(RAB!$F$14:$F$191,RAB!$C$14:$C$191,C1159)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SUMIFS(RAB!$F$14:$F$191,RAB!$C$14:$C$191,C1160)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SUMIFS(RAB!$F$14:$F$191,RAB!$C$14:$C$191,C1161)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SUMIFS(RAB!$F$14:$F$191,RAB!$C$14:$C$191,C1162)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SUMIFS(RAB!$F$14:$F$191,RAB!$C$14:$C$191,C1163)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SUMIFS(RAB!$F$14:$F$191,RAB!$C$14:$C$191,C1164)</f>
        <v>6</v>
      </c>
      <c r="E1164" s="25">
        <f t="shared" ca="1" si="40"/>
        <v>1</v>
      </c>
      <c r="F1164" s="25">
        <f ca="1">IF(D1164=0,0,SUM($E$713:E1164))</f>
        <v>40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SUMIFS(RAB!$F$14:$F$191,RAB!$C$14:$C$191,C1165)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SUMIFS(RAB!$F$14:$F$191,RAB!$C$14:$C$191,C1166)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SUMIFS(RAB!$F$14:$F$191,RAB!$C$14:$C$191,C1167)</f>
        <v>10</v>
      </c>
      <c r="E1167" s="25">
        <f t="shared" ca="1" si="40"/>
        <v>1</v>
      </c>
      <c r="F1167" s="25">
        <f ca="1">IF(D1167=0,0,SUM($E$713:E1167))</f>
        <v>41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SUMIFS(RAB!$F$14:$F$191,RAB!$C$14:$C$191,C1168)</f>
        <v>8</v>
      </c>
      <c r="E1168" s="25">
        <f t="shared" ca="1" si="40"/>
        <v>1</v>
      </c>
      <c r="F1168" s="25">
        <f ca="1">IF(D1168=0,0,SUM($E$713:E1168))</f>
        <v>42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SUMIFS(RAB!$F$14:$F$191,RAB!$C$14:$C$191,C1169)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SUMIFS(RAB!$F$14:$F$191,RAB!$C$14:$C$191,C1170)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SUMIFS(RAB!$F$14:$F$191,RAB!$C$14:$C$191,C1171)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SUMIFS(RAB!$F$14:$F$191,RAB!$C$14:$C$191,C1172)</f>
        <v>71</v>
      </c>
      <c r="E1172" s="25">
        <f t="shared" ca="1" si="40"/>
        <v>1</v>
      </c>
      <c r="F1172" s="25">
        <f ca="1">IF(D1172=0,0,SUM($E$713:E1172))</f>
        <v>43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SUMIFS(RAB!$F$14:$F$191,RAB!$C$14:$C$191,C1173)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SUMIFS(RAB!$F$14:$F$191,RAB!$C$14:$C$191,C1174)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SUMIFS(RAB!$F$14:$F$191,RAB!$C$14:$C$191,C1175)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SUMIFS(RAB!$F$14:$F$191,RAB!$C$14:$C$191,C1176)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SUMIFS(RAB!$F$14:$F$191,RAB!$C$14:$C$191,C1177)</f>
        <v>4</v>
      </c>
      <c r="E1177" s="25">
        <f t="shared" ca="1" si="40"/>
        <v>1</v>
      </c>
      <c r="F1177" s="25">
        <f ca="1">IF(D1177=0,0,SUM($E$713:E1177))</f>
        <v>44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SUMIFS(RAB!$F$14:$F$191,RAB!$C$14:$C$191,C1178)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SUMIFS(RAB!$F$14:$F$191,RAB!$C$14:$C$191,C1179)</f>
        <v>4</v>
      </c>
      <c r="E1179" s="25">
        <f t="shared" ca="1" si="40"/>
        <v>1</v>
      </c>
      <c r="F1179" s="25">
        <f ca="1">IF(D1179=0,0,SUM($E$713:E1179))</f>
        <v>45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SUMIFS(RAB!$F$14:$F$191,RAB!$C$14:$C$191,C1180)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SUMIFS(RAB!$F$14:$F$191,RAB!$C$14:$C$191,C1181)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SUMIFS(RAB!$F$14:$F$191,RAB!$C$14:$C$191,C1182)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SUMIFS(RAB!$F$14:$F$191,RAB!$C$14:$C$191,C1183)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SUMIFS(RAB!$F$14:$F$191,RAB!$C$14:$C$191,C1184)</f>
        <v>5.5</v>
      </c>
      <c r="E1184" s="25">
        <f t="shared" ca="1" si="40"/>
        <v>1</v>
      </c>
      <c r="F1184" s="25">
        <f ca="1">IF(D1184=0,0,SUM($E$713:E1184))</f>
        <v>46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SUMIFS(RAB!$F$14:$F$191,RAB!$C$14:$C$191,C1185)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SUMIFS(RAB!$F$14:$F$191,RAB!$C$14:$C$191,C1186)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SUMIFS(RAB!$F$14:$F$191,RAB!$C$14:$C$191,C1187)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SUMIFS(RAB!$F$14:$F$191,RAB!$C$14:$C$191,C1188)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SUMIFS(RAB!$F$14:$F$191,RAB!$C$14:$C$191,C1189)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SUMIFS(RAB!$F$14:$F$191,RAB!$C$14:$C$191,C1190)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SUMIFS(RAB!$F$14:$F$191,RAB!$C$14:$C$191,C1191)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SUMIFS(RAB!$F$14:$F$191,RAB!$C$14:$C$191,C1192)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SUMIFS(RAB!$F$14:$F$191,RAB!$C$14:$C$191,C1193)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SUMIFS(RAB!$F$14:$F$191,RAB!$C$14:$C$191,C1194)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SUMIFS(RAB!$F$14:$F$191,RAB!$C$14:$C$191,C1195)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SUMIFS(RAB!$F$14:$F$191,RAB!$C$14:$C$191,C1196)</f>
        <v>6</v>
      </c>
      <c r="E1196" s="25">
        <f t="shared" ca="1" si="40"/>
        <v>1</v>
      </c>
      <c r="F1196" s="25">
        <f ca="1">IF(D1196=0,0,SUM($E$713:E1196))</f>
        <v>47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SUMIFS(RAB!$F$14:$F$191,RAB!$C$14:$C$191,C1197)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SUMIFS(RAB!$F$14:$F$191,RAB!$C$14:$C$191,C1198)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SUMIFS(RAB!$F$14:$F$191,RAB!$C$14:$C$191,C1199)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SUMIFS(RAB!$F$14:$F$191,RAB!$C$14:$C$191,C1200)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SUMIFS(RAB!$F$14:$F$191,RAB!$C$14:$C$191,C1201)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SUMIFS(RAB!$F$14:$F$191,RAB!$C$14:$C$191,C1202)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SUMIFS(RAB!$F$14:$F$191,RAB!$C$14:$C$191,C1203)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SUMIFS(RAB!$F$14:$F$191,RAB!$C$14:$C$191,C1204)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SUMIFS(RAB!$F$14:$F$191,RAB!$C$14:$C$191,C1205)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SUMIFS(RAB!$F$14:$F$191,RAB!$C$14:$C$191,C1206)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SUMIFS(RAB!$F$14:$F$191,RAB!$C$14:$C$191,C1207)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SUMIFS(RAB!$F$14:$F$191,RAB!$C$14:$C$191,C1208)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SUMIFS(RAB!$F$14:$F$191,RAB!$C$14:$C$191,C1209)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SUMIFS(RAB!$F$14:$F$191,RAB!$C$14:$C$191,C1210)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SUMIFS(RAB!$F$14:$F$191,RAB!$C$14:$C$191,C1211)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SUMIFS(RAB!$F$14:$F$191,RAB!$C$14:$C$191,C1212)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SUMIFS(RAB!$F$14:$F$191,RAB!$C$14:$C$191,C1213)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SUMIFS(RAB!$F$14:$F$191,RAB!$C$14:$C$191,C1214)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SUMIFS(RAB!$F$14:$F$191,RAB!$C$14:$C$191,C1215)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SUMIFS(RAB!$F$14:$F$191,RAB!$C$14:$C$191,C1216)</f>
        <v>4</v>
      </c>
      <c r="E1216" s="25">
        <f t="shared" ca="1" si="40"/>
        <v>1</v>
      </c>
      <c r="F1216" s="25">
        <f ca="1">IF(D1216=0,0,SUM($E$713:E1216))</f>
        <v>48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SUMIFS(RAB!$F$14:$F$191,RAB!$C$14:$C$191,C1217)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SUMIFS(RAB!$F$14:$F$191,RAB!$C$14:$C$191,C1218)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SUMIFS(RAB!$F$14:$F$191,RAB!$C$14:$C$191,C1219)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SUMIFS(RAB!$F$14:$F$191,RAB!$C$14:$C$191,C1220)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SUMIFS(RAB!$F$14:$F$191,RAB!$C$14:$C$191,C1221)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SUMIFS(RAB!$F$14:$F$191,RAB!$C$14:$C$191,C1222)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SUMIFS(RAB!$F$14:$F$191,RAB!$C$14:$C$191,C1223)</f>
        <v>2</v>
      </c>
      <c r="E1223" s="25">
        <f t="shared" ca="1" si="40"/>
        <v>1</v>
      </c>
      <c r="F1223" s="25">
        <f ca="1">IF(D1223=0,0,SUM($E$713:E1223))</f>
        <v>49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SUMIFS(RAB!$F$14:$F$191,RAB!$C$14:$C$191,C1224)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SUMIFS(RAB!$F$14:$F$191,RAB!$C$14:$C$191,C1225)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SUMIFS(RAB!$F$14:$F$191,RAB!$C$14:$C$191,C1226)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SUMIFS(RAB!$F$14:$F$191,RAB!$C$14:$C$191,C1227)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SUMIFS(RAB!$F$14:$F$191,RAB!$C$14:$C$191,C1228)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SUMIFS(RAB!$F$14:$F$191,RAB!$C$14:$C$191,C1229)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SUMIFS(RAB!$F$14:$F$191,RAB!$C$14:$C$191,C1230)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SUMIFS(RAB!$F$14:$F$191,RAB!$C$14:$C$191,C1231)</f>
        <v>4</v>
      </c>
      <c r="E1231" s="25">
        <f t="shared" ca="1" si="41"/>
        <v>1</v>
      </c>
      <c r="F1231" s="25">
        <f ca="1">IF(D1231=0,0,SUM($E$713:E1231))</f>
        <v>50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SUMIFS(RAB!$F$14:$F$191,RAB!$C$14:$C$191,C1232)</f>
        <v>2</v>
      </c>
      <c r="E1232" s="25">
        <f t="shared" ca="1" si="41"/>
        <v>1</v>
      </c>
      <c r="F1232" s="25">
        <f ca="1">IF(D1232=0,0,SUM($E$713:E1232))</f>
        <v>51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SUMIFS(RAB!$F$14:$F$191,RAB!$C$14:$C$191,C1233)</f>
        <v>4</v>
      </c>
      <c r="E1233" s="25">
        <f t="shared" ca="1" si="41"/>
        <v>1</v>
      </c>
      <c r="F1233" s="25">
        <f ca="1">IF(D1233=0,0,SUM($E$713:E1233))</f>
        <v>52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SUMIFS(RAB!$F$14:$F$191,RAB!$C$14:$C$191,C1234)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SUMIFS(RAB!$F$14:$F$191,RAB!$C$14:$C$191,C1235)</f>
        <v>2</v>
      </c>
      <c r="E1235" s="25">
        <f t="shared" ca="1" si="41"/>
        <v>1</v>
      </c>
      <c r="F1235" s="25">
        <f ca="1">IF(D1235=0,0,SUM($E$713:E1235))</f>
        <v>53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SUMIFS(RAB!$F$14:$F$191,RAB!$C$14:$C$191,C1236)</f>
        <v>2</v>
      </c>
      <c r="E1236" s="25">
        <f t="shared" ca="1" si="41"/>
        <v>1</v>
      </c>
      <c r="F1236" s="25">
        <f ca="1">IF(D1236=0,0,SUM($E$713:E1236))</f>
        <v>54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SUMIFS(RAB!$F$14:$F$191,RAB!$C$14:$C$191,C1237)</f>
        <v>4</v>
      </c>
      <c r="E1237" s="25">
        <f t="shared" ca="1" si="41"/>
        <v>1</v>
      </c>
      <c r="F1237" s="25">
        <f ca="1">IF(D1237=0,0,SUM($E$713:E1237))</f>
        <v>55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SUMIFS(RAB!$F$14:$F$191,RAB!$C$14:$C$191,C1238)</f>
        <v>27.2</v>
      </c>
      <c r="E1238" s="25">
        <f t="shared" ca="1" si="41"/>
        <v>1</v>
      </c>
      <c r="F1238" s="25">
        <f ca="1">IF(D1238=0,0,SUM($E$713:E1238))</f>
        <v>56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SUMIFS(RAB!$F$14:$F$191,RAB!$C$14:$C$191,C1239)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SUMIFS(RAB!$F$14:$F$191,RAB!$C$14:$C$191,C1240)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SUMIFS(RAB!$F$14:$F$191,RAB!$C$14:$C$191,C1241)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SUMIFS(RAB!$F$14:$F$191,RAB!$C$14:$C$191,C1242)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SUMIFS(RAB!$F$14:$F$191,RAB!$C$14:$C$191,C1243)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SUMIFS(RAB!$F$14:$F$191,RAB!$C$14:$C$191,C1244)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SUMIFS(RAB!$F$14:$F$191,RAB!$C$14:$C$191,C1245)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SUMIFS(RAB!$F$14:$F$191,RAB!$C$14:$C$191,C1246)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SUMIFS(RAB!$F$14:$F$191,RAB!$C$14:$C$191,C1247)</f>
        <v>32</v>
      </c>
      <c r="E1247" s="25">
        <f t="shared" ca="1" si="41"/>
        <v>1</v>
      </c>
      <c r="F1247" s="25">
        <f ca="1">IF(D1247=0,0,SUM($E$713:E1247))</f>
        <v>57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SUMIFS(RAB!$F$14:$F$191,RAB!$C$14:$C$191,C1248)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SUMIFS(RAB!$F$14:$F$191,RAB!$C$14:$C$191,C1249)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SUMIFS(RAB!$F$14:$F$191,RAB!$C$14:$C$191,C1250)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SUMIFS(RAB!$F$14:$F$191,RAB!$C$14:$C$191,C1251)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SUMIFS(RAB!$F$14:$F$191,RAB!$C$14:$C$191,C1252)</f>
        <v>2</v>
      </c>
      <c r="E1252" s="25">
        <f t="shared" ca="1" si="41"/>
        <v>1</v>
      </c>
      <c r="F1252" s="25">
        <f ca="1">IF(D1252=0,0,SUM($E$713:E1252))</f>
        <v>58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SUMIFS(RAB!$F$14:$F$191,RAB!$C$14:$C$191,C1253)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SUMIFS(RAB!$F$14:$F$191,RAB!$C$14:$C$191,C1254)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SUMIFS(RAB!$F$14:$F$191,RAB!$C$14:$C$191,C1255)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SUMIFS(RAB!$F$14:$F$191,RAB!$C$14:$C$191,C1256)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SUMIFS(RAB!$F$14:$F$191,RAB!$C$14:$C$191,C1257)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SUMIFS(RAB!$F$14:$F$191,RAB!$C$14:$C$191,C1258)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SUMIFS(RAB!$F$14:$F$191,RAB!$C$14:$C$191,C1259)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SUMIFS(RAB!$F$14:$F$191,RAB!$C$14:$C$191,C1260)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SUMIFS(RAB!$F$14:$F$191,RAB!$C$14:$C$191,C1261)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SUMIFS(RAB!$F$14:$F$191,RAB!$C$14:$C$191,C1262)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SUMIFS(RAB!$F$14:$F$191,RAB!$C$14:$C$191,C1263)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SUMIFS(RAB!$F$14:$F$191,RAB!$C$14:$C$191,C1264)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SUMIFS(RAB!$F$14:$F$191,RAB!$C$14:$C$191,C1265)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SUMIFS(RAB!$F$14:$F$191,RAB!$C$14:$C$191,C1266)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SUMIFS(RAB!$F$14:$F$191,RAB!$C$14:$C$191,C1267)</f>
        <v>12</v>
      </c>
      <c r="E1267" s="25">
        <f t="shared" ca="1" si="41"/>
        <v>1</v>
      </c>
      <c r="F1267" s="25">
        <f ca="1">IF(D1267=0,0,SUM($E$713:E1267))</f>
        <v>59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SUMIFS(RAB!$F$14:$F$191,RAB!$C$14:$C$191,C1268)</f>
        <v>7.8000000000000007</v>
      </c>
      <c r="E1268" s="25">
        <f t="shared" ca="1" si="41"/>
        <v>1</v>
      </c>
      <c r="F1268" s="25">
        <f ca="1">IF(D1268=0,0,SUM($E$713:E1268))</f>
        <v>60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SUMIFS(RAB!$F$14:$F$191,RAB!$C$14:$C$191,C1269)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SUMIFS(RAB!$F$14:$F$191,RAB!$C$14:$C$191,C1270)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SUMIFS(RAB!$F$14:$F$191,RAB!$C$14:$C$191,C1271)</f>
        <v>20</v>
      </c>
      <c r="E1271" s="25">
        <f t="shared" ca="1" si="41"/>
        <v>1</v>
      </c>
      <c r="F1271" s="25">
        <f ca="1">IF(D1271=0,0,SUM($E$713:E1271))</f>
        <v>61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SUMIFS(RAB!$F$14:$F$191,RAB!$C$14:$C$191,C1272)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SUMIFS(RAB!$F$14:$F$191,RAB!$C$14:$C$191,C1273)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SUMIFS(RAB!$F$14:$F$191,RAB!$C$14:$C$191,C1274)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SUMIFS(RAB!$F$14:$F$191,RAB!$C$14:$C$191,C1275)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SUMIFS(RAB!$F$14:$F$191,RAB!$C$14:$C$191,C1276)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SUMIFS(RAB!$F$14:$F$191,RAB!$C$14:$C$191,C1277)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SUMIFS(RAB!$F$14:$F$191,RAB!$C$14:$C$191,C1278)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SUMIFS(RAB!$F$14:$F$191,RAB!$C$14:$C$191,C1279)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SUMIFS(RAB!$F$14:$F$191,RAB!$C$14:$C$191,C1280)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SUMIFS(RAB!$F$14:$F$191,RAB!$C$14:$C$191,C1281)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SUMIFS(RAB!$F$14:$F$191,RAB!$C$14:$C$191,C1282)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SUMIFS(RAB!$F$14:$F$191,RAB!$C$14:$C$191,C1283)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SUMIFS(RAB!$F$14:$F$191,RAB!$C$14:$C$191,C1284)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SUMIFS(RAB!$F$14:$F$191,RAB!$C$14:$C$191,C1285)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SUMIFS(RAB!$F$14:$F$191,RAB!$C$14:$C$191,C1286)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SUMIFS(RAB!$F$14:$F$191,RAB!$C$14:$C$191,C1287)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SUMIFS(RAB!$F$14:$F$191,RAB!$C$14:$C$191,C1288)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SUMIFS(RAB!$F$14:$F$191,RAB!$C$14:$C$191,C1289)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SUMIFS(RAB!$F$14:$F$191,RAB!$C$14:$C$191,C1290)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SUMIFS(RAB!$F$14:$F$191,RAB!$C$14:$C$191,C1291)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SUMIFS(RAB!$F$14:$F$191,RAB!$C$14:$C$191,C1292)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SUMIFS(RAB!$F$14:$F$191,RAB!$C$14:$C$191,C1293)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SUMIFS(RAB!$F$14:$F$191,RAB!$C$14:$C$191,C1294)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SUMIFS(RAB!$F$14:$F$191,RAB!$C$14:$C$191,C1295)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SUMIFS(RAB!$F$14:$F$191,RAB!$C$14:$C$191,C1296)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SUMIFS(RAB!$F$14:$F$191,RAB!$C$14:$C$191,C1297)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SUMIFS(RAB!$F$14:$F$191,RAB!$C$14:$C$191,C1298)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SUMIFS(RAB!$F$14:$F$191,RAB!$C$14:$C$191,C1299)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SUMIFS(RAB!$F$14:$F$191,RAB!$C$14:$C$191,C1300)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SUMIFS(RAB!$F$14:$F$191,RAB!$C$14:$C$191,C1301)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SUMIFS(RAB!$F$14:$F$191,RAB!$C$14:$C$191,C1302)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SUMIFS(RAB!$F$14:$F$191,RAB!$C$14:$C$191,C1303)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SUMIFS(RAB!$F$14:$F$191,RAB!$C$14:$C$191,C1304)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SUMIFS(RAB!$F$14:$F$191,RAB!$C$14:$C$191,C1305)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SUMIFS(RAB!$F$14:$F$191,RAB!$C$14:$C$191,C1306)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SUMIFS(RAB!$F$14:$F$191,RAB!$C$14:$C$191,C1307)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SUMIFS(RAB!$F$14:$F$191,RAB!$C$14:$C$191,C1308)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SUMIFS(RAB!$F$14:$F$191,RAB!$C$14:$C$191,C1309)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SUMIFS(RAB!$F$14:$F$191,RAB!$C$14:$C$191,C1310)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SUMIFS(RAB!$F$14:$F$191,RAB!$C$14:$C$191,C1311)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SUMIFS(RAB!$F$14:$F$191,RAB!$C$14:$C$191,C1312)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SUMIFS(RAB!$F$14:$F$191,RAB!$C$14:$C$191,C1313)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SUMIFS(RAB!$F$14:$F$191,RAB!$C$14:$C$191,C1314)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SUMIFS(RAB!$F$14:$F$191,RAB!$C$14:$C$191,C1315)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SUMIFS(RAB!$F$14:$F$191,RAB!$C$14:$C$191,C1316)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SUMIFS(RAB!$F$14:$F$191,RAB!$C$14:$C$191,C1317)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SUMIFS(RAB!$F$14:$F$191,RAB!$C$14:$C$191,C1318)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SUMIFS(RAB!$F$14:$F$191,RAB!$C$14:$C$191,C1319)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SUMIFS(RAB!$F$14:$F$191,RAB!$C$14:$C$191,C1320)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SUMIFS(RAB!$F$14:$F$191,RAB!$C$14:$C$191,C1321)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SUMIFS(RAB!$F$14:$F$191,RAB!$C$14:$C$191,C1322)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SUMIFS(RAB!$F$14:$F$191,RAB!$C$14:$C$191,C1323)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SUMIFS(RAB!$F$14:$F$191,RAB!$C$14:$C$191,C1324)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SUMIFS(RAB!$F$14:$F$191,RAB!$C$14:$C$191,C1325)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SUMIFS(RAB!$F$14:$F$191,RAB!$C$14:$C$191,C1326)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SUMIFS(RAB!$F$14:$F$191,RAB!$C$14:$C$191,C1327)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SUMIFS(RAB!$F$14:$F$191,RAB!$C$14:$C$191,C1328)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SUMIFS(RAB!$F$14:$F$191,RAB!$C$14:$C$191,C1329)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SUMIFS(RAB!$F$14:$F$191,RAB!$C$14:$C$191,C1330)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SUMIFS(RAB!$F$14:$F$191,RAB!$C$14:$C$191,C1331)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SUMIFS(RAB!$F$14:$F$191,RAB!$C$14:$C$191,C1332)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SUMIFS(RAB!$F$14:$F$191,RAB!$C$14:$C$191,C1333)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SUMIFS(RAB!$F$14:$F$191,RAB!$C$14:$C$191,C1334)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SUMIFS(RAB!$F$14:$F$191,RAB!$C$14:$C$191,C1335)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SUMIFS(RAB!$F$14:$F$191,RAB!$C$14:$C$191,C1336)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SUMIFS(RAB!$F$14:$F$191,RAB!$C$14:$C$191,C1337)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SUMIFS(RAB!$F$14:$F$191,RAB!$C$14:$C$191,C1338)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SUMIFS(RAB!$F$14:$F$191,RAB!$C$14:$C$191,C1339)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SUMIFS(RAB!$F$14:$F$191,RAB!$C$14:$C$191,C1340)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SUMIFS(RAB!$F$14:$F$191,RAB!$C$14:$C$191,C1341)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SUMIFS(RAB!$F$14:$F$191,RAB!$C$14:$C$191,C1342)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SUMIFS(RAB!$F$14:$F$191,RAB!$C$14:$C$191,C1343)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SUMIFS(RAB!$F$14:$F$191,RAB!$C$14:$C$191,C1344)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SUMIFS(RAB!$F$14:$F$191,RAB!$C$14:$C$191,C1345)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SUMIFS(RAB!$F$14:$F$191,RAB!$C$14:$C$191,C1346)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SUMIFS(RAB!$F$14:$F$191,RAB!$C$14:$C$191,C1347)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SUMIFS(RAB!$F$14:$F$191,RAB!$C$14:$C$191,C1348)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SUMIFS(RAB!$F$14:$F$191,RAB!$C$14:$C$191,C1349)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SUMIFS(RAB!$F$14:$F$191,RAB!$C$14:$C$191,C1350)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SUMIFS(RAB!$F$14:$F$191,RAB!$C$14:$C$191,C1351)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SUMIFS(RAB!$F$14:$F$191,RAB!$C$14:$C$191,C1352)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SUMIFS(RAB!$F$14:$F$191,RAB!$C$14:$C$191,C1353)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SUMIFS(RAB!$F$14:$F$191,RAB!$C$14:$C$191,C1354)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SUMIFS(RAB!$F$14:$F$191,RAB!$C$14:$C$191,C1355)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SUMIFS(RAB!$F$14:$F$191,RAB!$C$14:$C$191,C1356)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SUMIFS(RAB!$F$14:$F$191,RAB!$C$14:$C$191,C1357)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SUMIFS(RAB!$F$14:$F$191,RAB!$C$14:$C$191,C1358)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SUMIFS(RAB!$F$14:$F$191,RAB!$C$14:$C$191,C1359)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SUMIFS(RAB!$F$14:$F$191,RAB!$C$14:$C$191,C1360)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SUMIFS(RAB!$F$14:$F$191,RAB!$C$14:$C$191,C1361)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SUMIFS(RAB!$F$14:$F$191,RAB!$C$14:$C$191,C1362)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SUMIFS(RAB!$F$14:$F$191,RAB!$C$14:$C$191,C1363)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SUMIFS(RAB!$F$14:$F$191,RAB!$C$14:$C$191,C1364)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SUMIFS(RAB!$F$14:$F$191,RAB!$C$14:$C$191,C1365)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SUMIFS(RAB!$F$14:$F$191,RAB!$C$14:$C$191,C1366)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SUMIFS(RAB!$F$14:$F$191,RAB!$C$14:$C$191,C1367)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SUMIFS(RAB!$F$14:$F$191,RAB!$C$14:$C$191,C1368)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SUMIFS(RAB!$F$14:$F$191,RAB!$C$14:$C$191,C1369)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SUMIFS(RAB!$F$14:$F$191,RAB!$C$14:$C$191,C1370)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SUMIFS(RAB!$F$14:$F$191,RAB!$C$14:$C$191,C1371)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SUMIFS(RAB!$F$14:$F$191,RAB!$C$14:$C$191,C1372)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SUMIFS(RAB!$F$14:$F$191,RAB!$C$14:$C$191,C1373)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SUMIFS(RAB!$F$14:$F$191,RAB!$C$14:$C$191,C1374)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SUMIFS(RAB!$F$14:$F$191,RAB!$C$14:$C$191,C1375)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SUMIFS(RAB!$F$14:$F$191,RAB!$C$14:$C$191,C1376)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SUMIFS(RAB!$F$14:$F$191,RAB!$C$14:$C$191,C1377)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SUMIFS(RAB!$F$14:$F$191,RAB!$C$14:$C$191,C1378)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SUMIFS(RAB!$F$14:$F$191,RAB!$C$14:$C$191,C1379)</f>
        <v>0</v>
      </c>
      <c r="E1379" s="25">
        <f t="shared" ca="1" si="44"/>
        <v>0</v>
      </c>
      <c r="F1379" s="25">
        <f ca="1">IF(D1379=0,0,SUM($E$713:E1379))</f>
        <v>0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SUMIFS(RAB!$F$14:$F$191,RAB!$C$14:$C$191,C1380)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SUMIFS(RAB!$F$14:$F$191,RAB!$C$14:$C$191,C1381)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SUMIFS(RAB!$F$14:$F$191,RAB!$C$14:$C$191,C1382)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SUMIFS(RAB!$F$14:$F$191,RAB!$C$14:$C$191,C1383)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SUMIFS(RAB!$F$14:$F$191,RAB!$C$14:$C$191,C1384)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SUMIFS(RAB!$F$14:$F$191,RAB!$C$14:$C$191,C1385)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SUMIFS(RAB!$F$14:$F$191,RAB!$C$14:$C$191,C1386)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SUMIFS(RAB!$F$14:$F$191,RAB!$C$14:$C$191,C1387)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SUMIFS(RAB!$F$14:$F$191,RAB!$C$14:$C$191,C1388)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SUMIFS(RAB!$F$14:$F$191,RAB!$C$14:$C$191,C1389)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SUMIFS(RAB!$F$14:$F$191,RAB!$C$14:$C$191,C1390)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76" t="s">
        <v>796</v>
      </c>
      <c r="C4" s="576"/>
      <c r="D4" s="576"/>
      <c r="E4" s="576"/>
      <c r="F4" s="576"/>
      <c r="G4" s="576"/>
      <c r="H4" s="576"/>
      <c r="I4" s="576"/>
      <c r="J4" s="576"/>
      <c r="K4" s="576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600" t="str">
        <f>RAB!G6</f>
        <v>PB An. PERUM GRIYA PUTRA MANGUNJIWAN ASRI 8</v>
      </c>
      <c r="H6" s="600"/>
      <c r="I6" s="600"/>
      <c r="J6" s="600"/>
      <c r="K6" s="600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Jl. Wijaya Kusuma II, Kab. Demak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77" t="s">
        <v>0</v>
      </c>
      <c r="C11" s="579" t="s">
        <v>1</v>
      </c>
      <c r="D11" s="582" t="s">
        <v>41</v>
      </c>
      <c r="E11" s="582" t="s">
        <v>42</v>
      </c>
      <c r="F11" s="582" t="s">
        <v>2</v>
      </c>
      <c r="G11" s="584" t="s">
        <v>40</v>
      </c>
      <c r="H11" s="582" t="s">
        <v>3</v>
      </c>
      <c r="I11" s="582"/>
      <c r="J11" s="582"/>
      <c r="K11" s="587"/>
      <c r="M11" s="32"/>
      <c r="N11" s="32"/>
      <c r="O11" s="32"/>
      <c r="P11" s="32"/>
      <c r="R11" s="33"/>
      <c r="S11" s="73"/>
      <c r="T11" s="73"/>
    </row>
    <row r="12" spans="1:21" ht="15" customHeight="1">
      <c r="B12" s="578"/>
      <c r="C12" s="580"/>
      <c r="D12" s="583"/>
      <c r="E12" s="583"/>
      <c r="F12" s="583"/>
      <c r="G12" s="585"/>
      <c r="H12" s="591" t="s">
        <v>45</v>
      </c>
      <c r="I12" s="591" t="s">
        <v>5</v>
      </c>
      <c r="J12" s="583" t="s">
        <v>46</v>
      </c>
      <c r="K12" s="590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78"/>
      <c r="C13" s="581"/>
      <c r="D13" s="583"/>
      <c r="E13" s="583"/>
      <c r="F13" s="583"/>
      <c r="G13" s="586"/>
      <c r="H13" s="592"/>
      <c r="I13" s="592"/>
      <c r="J13" s="583"/>
      <c r="K13" s="590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797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t="shared" ref="C16:C35" ca="1" si="4">IF(ISERROR(OFFSET($C$56,MATCH(A16,$F$57:$F$76,0),0)),"",OFFSET($C$56,MATCH(A16,$F$57:$F$76,0),0))</f>
        <v>Tiang Beton 9M-200 daN+E</v>
      </c>
      <c r="D16" s="97" t="str">
        <f ca="1">IF(ISERROR(OFFSET('HARGA SATUAN'!$E$6,MATCH(C16,'HARGA SATUAN'!$C$7:$C$1922,0),0)),"",OFFSET('HARGA SATUAN'!$E$6,MATCH(C16,'HARGA SATUAN'!$C$7:$C$1922,0),0))</f>
        <v>HDW</v>
      </c>
      <c r="E16" s="97" t="str">
        <f ca="1">IF(B16="+","Unit",IF(ISERROR(OFFSET('HARGA SATUAN'!$F$6,MATCH(C16,'HARGA SATUAN'!$C$7:$C$1922,0),0)),"",OFFSET('HARGA SATUAN'!$F$6,MATCH(C16,'HARGA SATUAN'!$C$7:$C$1922,0),0)))</f>
        <v>Btg</v>
      </c>
      <c r="F16" s="97">
        <f t="shared" ref="F16:F36" ca="1" si="5">IF(ISERROR(OFFSET($D$56,MATCH(A16,$F$57:$F$76,0),0)),"",OFFSET($D$56,MATCH(A16,$F$57:$F$76,0),0))</f>
        <v>4</v>
      </c>
      <c r="G16" s="40">
        <f ca="1">IF(ISERROR(OFFSET('HARGA SATUAN'!$Q$6,MATCH(C16,'HARGA SATUAN'!$C$7:$C$1922,0),0)),"",OFFSET('HARGA SATUAN'!$Q$6,MATCH(C16,'HARGA SATUAN'!$C$7:$C$1922,0),0))</f>
        <v>3275796</v>
      </c>
      <c r="H16" s="41">
        <f t="shared" ca="1" si="1"/>
        <v>0</v>
      </c>
      <c r="I16" s="41">
        <f t="shared" ca="1" si="2"/>
        <v>13103184</v>
      </c>
      <c r="J16" s="41">
        <f t="shared" ca="1" si="3"/>
        <v>0</v>
      </c>
      <c r="K16" s="42">
        <f t="shared" ca="1" si="0"/>
        <v>13103184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23" ca="1" si="6">IF(C17="","",A17)</f>
        <v>2</v>
      </c>
      <c r="C17" s="105" t="str">
        <f t="shared" ca="1" si="4"/>
        <v>Tiang Beton 12M-350 daN+E</v>
      </c>
      <c r="D17" s="97" t="str">
        <f ca="1">IF(ISERROR(OFFSET('HARGA SATUAN'!$E$6,MATCH(C17,'HARGA SATUAN'!$C$7:$C$1922,0),0)),"",OFFSET('HARGA SATUAN'!$E$6,MATCH(C17,'HARGA SATUAN'!$C$7:$C$1922,0),0))</f>
        <v>HDW</v>
      </c>
      <c r="E17" s="97" t="str">
        <f ca="1">IF(B17="+","Unit",IF(ISERROR(OFFSET('HARGA SATUAN'!$F$6,MATCH(C17,'HARGA SATUAN'!$C$7:$C$1922,0),0)),"",OFFSET('HARGA SATUAN'!$F$6,MATCH(C17,'HARGA SATUAN'!$C$7:$C$1922,0),0)))</f>
        <v>Btg</v>
      </c>
      <c r="F17" s="97">
        <f t="shared" ca="1" si="5"/>
        <v>2</v>
      </c>
      <c r="G17" s="40">
        <f ca="1">IF(ISERROR(OFFSET('HARGA SATUAN'!$Q$6,MATCH(C17,'HARGA SATUAN'!$C$7:$C$1922,0),0)),"",OFFSET('HARGA SATUAN'!$Q$6,MATCH(C17,'HARGA SATUAN'!$C$7:$C$1922,0),0))</f>
        <v>5852615</v>
      </c>
      <c r="H17" s="41">
        <f t="shared" ca="1" si="1"/>
        <v>0</v>
      </c>
      <c r="I17" s="41">
        <f t="shared" ca="1" si="2"/>
        <v>11705230</v>
      </c>
      <c r="J17" s="41">
        <f t="shared" ca="1" si="3"/>
        <v>0</v>
      </c>
      <c r="K17" s="42">
        <f t="shared" ca="1" si="0"/>
        <v>11705230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6"/>
        <v/>
      </c>
      <c r="C18" s="105" t="str">
        <f t="shared" ca="1" si="4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5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601" t="s">
        <v>692</v>
      </c>
      <c r="D38" s="601"/>
      <c r="E38" s="601"/>
      <c r="F38" s="601"/>
      <c r="G38" s="76" t="s">
        <v>9</v>
      </c>
      <c r="H38" s="54">
        <f ca="1">SUM(H14:H37)</f>
        <v>0</v>
      </c>
      <c r="I38" s="54">
        <f ca="1">SUM(I14:I37)</f>
        <v>24808414</v>
      </c>
      <c r="J38" s="54">
        <f ca="1">SUM(J14:J37)</f>
        <v>0</v>
      </c>
      <c r="K38" s="54">
        <f ca="1">SUM(K14:K37)</f>
        <v>24808414</v>
      </c>
      <c r="L38" s="43"/>
      <c r="R38" s="95"/>
      <c r="S38" s="95"/>
      <c r="T38" s="95"/>
    </row>
    <row r="39" spans="1:20" s="35" customFormat="1">
      <c r="A39" s="29"/>
      <c r="B39" s="55"/>
      <c r="C39" s="602" t="s">
        <v>425</v>
      </c>
      <c r="D39" s="602"/>
      <c r="E39" s="602"/>
      <c r="F39" s="602"/>
      <c r="G39" s="58" t="s">
        <v>9</v>
      </c>
      <c r="H39" s="59">
        <f ca="1">H38*0.1</f>
        <v>0</v>
      </c>
      <c r="I39" s="59">
        <f ca="1">I38*0.1</f>
        <v>2480841.4</v>
      </c>
      <c r="J39" s="59">
        <f ca="1">J38*0.1</f>
        <v>0</v>
      </c>
      <c r="K39" s="59">
        <f ca="1">K38*0.1</f>
        <v>2480841.4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93" t="s">
        <v>426</v>
      </c>
      <c r="D40" s="593"/>
      <c r="E40" s="593"/>
      <c r="F40" s="593"/>
      <c r="G40" s="60" t="s">
        <v>9</v>
      </c>
      <c r="H40" s="77">
        <f ca="1">SUM(H38:H39)</f>
        <v>0</v>
      </c>
      <c r="I40" s="77">
        <f ca="1">SUM(I38:I39)</f>
        <v>27289255.399999999</v>
      </c>
      <c r="J40" s="60">
        <f ca="1">SUM(J38:J39)</f>
        <v>0</v>
      </c>
      <c r="K40" s="60">
        <f ca="1">SUM(K38:K39)</f>
        <v>27289255.399999999</v>
      </c>
      <c r="L40" s="43"/>
      <c r="R40" s="95"/>
      <c r="S40" s="95"/>
      <c r="T40" s="95"/>
    </row>
    <row r="41" spans="1:20" s="35" customFormat="1">
      <c r="A41" s="29"/>
      <c r="B41" s="594" t="e">
        <f ca="1">"Terbilang : ( "&amp;L42&amp;" Rupiah )"</f>
        <v>#NAME?</v>
      </c>
      <c r="C41" s="595"/>
      <c r="D41" s="595"/>
      <c r="E41" s="595"/>
      <c r="F41" s="595"/>
      <c r="G41" s="595"/>
      <c r="H41" s="595"/>
      <c r="I41" s="595"/>
      <c r="J41" s="595"/>
      <c r="K41" s="596"/>
      <c r="L41" s="43"/>
      <c r="R41" s="57"/>
      <c r="S41" s="57"/>
      <c r="T41" s="57"/>
    </row>
    <row r="42" spans="1:20" s="35" customFormat="1">
      <c r="A42" s="29"/>
      <c r="B42" s="597"/>
      <c r="C42" s="598"/>
      <c r="D42" s="598"/>
      <c r="E42" s="598"/>
      <c r="F42" s="598"/>
      <c r="G42" s="598"/>
      <c r="H42" s="598"/>
      <c r="I42" s="598"/>
      <c r="J42" s="598"/>
      <c r="K42" s="599"/>
      <c r="L42" s="61" t="e">
        <f ca="1">PROPER([121]!terbilang(K40))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88"/>
      <c r="I45" s="588"/>
      <c r="J45" s="589"/>
      <c r="K45" s="589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88"/>
      <c r="I46" s="588"/>
      <c r="J46" s="589"/>
      <c r="K46" s="589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88"/>
      <c r="I47" s="588"/>
      <c r="J47" s="589"/>
      <c r="K47" s="589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88"/>
      <c r="I52" s="588"/>
      <c r="J52" s="589"/>
      <c r="K52" s="589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806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SUMIFS(RAB!$F$14:$F$191,RAB!$C$14:$C$191,'REKAP TIANG'!C57)</f>
        <v>4</v>
      </c>
      <c r="E57" s="23">
        <f t="shared" ref="E57:E64" ca="1" si="12">IF(D57=0,0,1)</f>
        <v>1</v>
      </c>
      <c r="F57" s="23">
        <f ca="1">IF(D57=0,0,SUM($E$56:E57))</f>
        <v>1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SUMIFS(RAB!$F$14:$F$191,RAB!$C$14:$C$191,'REKAP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SUMIFS(RAB!$F$14:$F$191,RAB!$C$14:$C$191,'REKAP TIANG'!C59)</f>
        <v>0</v>
      </c>
      <c r="E59" s="23">
        <f t="shared" ca="1" si="12"/>
        <v>0</v>
      </c>
      <c r="F59" s="23">
        <f ca="1">IF(D59=0,0,SUM($E$56:E59))</f>
        <v>0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SUMIFS(RAB!$F$14:$F$191,RAB!$C$14:$C$191,'REKAP TIANG'!C60)</f>
        <v>2</v>
      </c>
      <c r="E60" s="23">
        <f t="shared" ca="1" si="12"/>
        <v>1</v>
      </c>
      <c r="F60" s="23">
        <f ca="1">IF(D60=0,0,SUM($E$56:E60))</f>
        <v>2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SUMIFS(RAB!$F$14:$F$191,RAB!$C$14:$C$191,'REKAP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SUMIFS(RAB!$F$14:$F$191,RAB!$C$14:$C$191,'REKAP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SUMIFS(RAB!$F$14:$F$191,RAB!$C$14:$C$191,'REKAP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SUMIFS(RAB!$F$14:$F$191,RAB!$C$14:$C$191,'REKAP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SUMIFS(RAB!$F$14:$F$191,RAB!$C$14:$C$191,'REKAP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SUMIFS(RAB!$F$14:$F$191,RAB!$C$14:$C$191,'REKAP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SUMIFS(RAB!$F$14:$F$191,RAB!$C$14:$C$191,'REKAP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SUMIFS(RAB!$F$14:$F$191,RAB!$C$14:$C$191,'REKAP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SUMIFS(RAB!$F$14:$F$191,RAB!$C$14:$C$191,'REKAP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SUMIFS(RAB!$F$14:$F$191,RAB!$C$14:$C$191,'REKAP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SUMIFS(RAB!$F$14:$F$191,RAB!$C$14:$C$191,'REKAP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SUMIFS(RAB!$F$14:$F$191,RAB!$C$14:$C$191,'REKAP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SUMIFS(RAB!$F$14:$F$191,RAB!$C$14:$C$191,'REKAP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SUMIFS(RAB!$F$14:$F$191,RAB!$C$14:$C$191,'REKAP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SUMIFS(RAB!$F$14:$F$191,RAB!$C$14:$C$191,'REKAP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SUMIFS(RAB!$F$14:$F$191,RAB!$C$14:$C$191,'REKAP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226" sqref="J22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76" t="s">
        <v>718</v>
      </c>
      <c r="C4" s="576"/>
      <c r="D4" s="576"/>
      <c r="E4" s="576"/>
      <c r="F4" s="576"/>
      <c r="G4" s="576"/>
      <c r="H4" s="576"/>
      <c r="I4" s="576"/>
      <c r="J4" s="576"/>
      <c r="K4" s="576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600" t="str">
        <f>RAB!G6</f>
        <v>PB An. PERUM GRIYA PUTRA MANGUNJIWAN ASRI 8</v>
      </c>
      <c r="H6" s="600"/>
      <c r="I6" s="600"/>
      <c r="J6" s="600"/>
      <c r="K6" s="600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Jl. Wijaya Kusuma II, Kab. Demak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77" t="s">
        <v>0</v>
      </c>
      <c r="C11" s="579" t="s">
        <v>1</v>
      </c>
      <c r="D11" s="582" t="s">
        <v>41</v>
      </c>
      <c r="E11" s="582" t="s">
        <v>42</v>
      </c>
      <c r="F11" s="582" t="s">
        <v>2</v>
      </c>
      <c r="G11" s="584" t="s">
        <v>40</v>
      </c>
      <c r="H11" s="582" t="s">
        <v>3</v>
      </c>
      <c r="I11" s="582"/>
      <c r="J11" s="582"/>
      <c r="K11" s="587"/>
      <c r="M11" s="32"/>
      <c r="N11" s="32"/>
      <c r="O11" s="32"/>
      <c r="P11" s="32"/>
      <c r="R11" s="33"/>
      <c r="S11" s="73"/>
      <c r="T11" s="73"/>
    </row>
    <row r="12" spans="1:21" ht="15" customHeight="1">
      <c r="B12" s="578"/>
      <c r="C12" s="580"/>
      <c r="D12" s="583"/>
      <c r="E12" s="583"/>
      <c r="F12" s="583"/>
      <c r="G12" s="585"/>
      <c r="H12" s="591" t="s">
        <v>45</v>
      </c>
      <c r="I12" s="591" t="s">
        <v>5</v>
      </c>
      <c r="J12" s="583" t="s">
        <v>46</v>
      </c>
      <c r="K12" s="590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78"/>
      <c r="C13" s="581"/>
      <c r="D13" s="583"/>
      <c r="E13" s="583"/>
      <c r="F13" s="583"/>
      <c r="G13" s="586"/>
      <c r="H13" s="592"/>
      <c r="I13" s="592"/>
      <c r="J13" s="583"/>
      <c r="K13" s="590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718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MPB; 1P;230V;5(60)A;1;2W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71</v>
      </c>
      <c r="G16" s="40">
        <f ca="1">IF(ISERROR(OFFSET('HARGA SATUAN'!$Q$6,MATCH(C16,'HARGA SATUAN'!$C$7:$C$1922,0),0)),"",OFFSET('HARGA SATUAN'!$Q$6,MATCH(C16,'HARGA SATUAN'!$C$7:$C$1922,0),0))</f>
        <v>312601</v>
      </c>
      <c r="H16" s="41">
        <f t="shared" ca="1" si="1"/>
        <v>22194671</v>
      </c>
      <c r="I16" s="41">
        <f t="shared" ca="1" si="2"/>
        <v>0</v>
      </c>
      <c r="J16" s="41">
        <f t="shared" ca="1" si="3"/>
        <v>0</v>
      </c>
      <c r="K16" s="42">
        <f t="shared" ca="1" si="0"/>
        <v>22194671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MCB 1 Fasa 6 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71</v>
      </c>
      <c r="G17" s="40">
        <f ca="1">IF(ISERROR(OFFSET('HARGA SATUAN'!$Q$6,MATCH(C17,'HARGA SATUAN'!$C$7:$C$1922,0),0)),"",OFFSET('HARGA SATUAN'!$Q$6,MATCH(C17,'HARGA SATUAN'!$C$7:$C$1922,0),0))</f>
        <v>37170</v>
      </c>
      <c r="H17" s="41">
        <f t="shared" ca="1" si="1"/>
        <v>2639070</v>
      </c>
      <c r="I17" s="41">
        <f t="shared" ca="1" si="2"/>
        <v>0</v>
      </c>
      <c r="J17" s="41">
        <f t="shared" ca="1" si="3"/>
        <v>0</v>
      </c>
      <c r="K17" s="42">
        <f t="shared" ca="1" si="0"/>
        <v>2639070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Trafo 1 Fasa CSP 50 kVA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2</v>
      </c>
      <c r="G18" s="40">
        <f ca="1">IF(ISERROR(OFFSET('HARGA SATUAN'!$Q$6,MATCH(C18,'HARGA SATUAN'!$C$7:$C$1922,0),0)),"",OFFSET('HARGA SATUAN'!$Q$6,MATCH(C18,'HARGA SATUAN'!$C$7:$C$1922,0),0))</f>
        <v>34184115</v>
      </c>
      <c r="H18" s="41">
        <f t="shared" ca="1" si="1"/>
        <v>68368230</v>
      </c>
      <c r="I18" s="41">
        <f t="shared" ca="1" si="2"/>
        <v>0</v>
      </c>
      <c r="J18" s="41">
        <f t="shared" ca="1" si="3"/>
        <v>0</v>
      </c>
      <c r="K18" s="42">
        <f t="shared" ca="1" si="0"/>
        <v>68368230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Isolator Tumpu ( Line Post ) 20 KV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Bh</v>
      </c>
      <c r="F19" s="97">
        <f t="shared" ca="1" si="6"/>
        <v>3</v>
      </c>
      <c r="G19" s="40">
        <f ca="1">IF(ISERROR(OFFSET('HARGA SATUAN'!$Q$6,MATCH(C19,'HARGA SATUAN'!$C$7:$C$1922,0),0)),"",OFFSET('HARGA SATUAN'!$Q$6,MATCH(C19,'HARGA SATUAN'!$C$7:$C$1922,0),0))</f>
        <v>235202</v>
      </c>
      <c r="H19" s="41">
        <f t="shared" ca="1" si="1"/>
        <v>705606</v>
      </c>
      <c r="I19" s="41">
        <f t="shared" ca="1" si="2"/>
        <v>0</v>
      </c>
      <c r="J19" s="41">
        <f t="shared" ca="1" si="3"/>
        <v>0</v>
      </c>
      <c r="K19" s="42">
        <f t="shared" ca="1" si="0"/>
        <v>705606</v>
      </c>
      <c r="L19" s="45"/>
      <c r="Q19" s="35"/>
      <c r="R19" s="44"/>
      <c r="S19" s="44"/>
      <c r="T19" s="44"/>
    </row>
    <row r="20" spans="1:20" s="46" customFormat="1" ht="28.8">
      <c r="A20" s="29">
        <v>5</v>
      </c>
      <c r="B20" s="96">
        <f t="shared" ca="1" si="4"/>
        <v>5</v>
      </c>
      <c r="C20" s="105" t="str">
        <f t="shared" ca="1" si="5"/>
        <v>Isolator Tarik ( Porcelain ) 20 KV + Primary Dead End Clamp 70-150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Set</v>
      </c>
      <c r="F20" s="97">
        <f t="shared" ca="1" si="6"/>
        <v>4</v>
      </c>
      <c r="G20" s="40">
        <f ca="1">IF(ISERROR(OFFSET('HARGA SATUAN'!$Q$6,MATCH(C20,'HARGA SATUAN'!$C$7:$C$1922,0),0)),"",OFFSET('HARGA SATUAN'!$Q$6,MATCH(C20,'HARGA SATUAN'!$C$7:$C$1922,0),0))</f>
        <v>557575</v>
      </c>
      <c r="H20" s="41">
        <f t="shared" ca="1" si="1"/>
        <v>2230300</v>
      </c>
      <c r="I20" s="41">
        <f t="shared" ca="1" si="2"/>
        <v>0</v>
      </c>
      <c r="J20" s="41">
        <f t="shared" ca="1" si="3"/>
        <v>0</v>
      </c>
      <c r="K20" s="42">
        <f t="shared" ca="1" si="0"/>
        <v>2230300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>
        <f t="shared" ca="1" si="4"/>
        <v>6</v>
      </c>
      <c r="C21" s="105" t="str">
        <f t="shared" ca="1" si="5"/>
        <v>AAAC 70 mm²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Mtr</v>
      </c>
      <c r="F21" s="97">
        <f t="shared" ca="1" si="6"/>
        <v>166</v>
      </c>
      <c r="G21" s="40">
        <f ca="1">IF(ISERROR(OFFSET('HARGA SATUAN'!$Q$6,MATCH(C21,'HARGA SATUAN'!$C$7:$C$1922,0),0)),"",OFFSET('HARGA SATUAN'!$Q$6,MATCH(C21,'HARGA SATUAN'!$C$7:$C$1922,0),0))</f>
        <v>13967</v>
      </c>
      <c r="H21" s="41">
        <f t="shared" ca="1" si="1"/>
        <v>2318522</v>
      </c>
      <c r="I21" s="41">
        <f t="shared" ca="1" si="2"/>
        <v>0</v>
      </c>
      <c r="J21" s="41">
        <f t="shared" ca="1" si="3"/>
        <v>0</v>
      </c>
      <c r="K21" s="42">
        <f t="shared" ca="1" si="0"/>
        <v>2318522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NFA2X-T 2 x 70 + N 50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97">
        <f t="shared" ca="1" si="6"/>
        <v>4</v>
      </c>
      <c r="G22" s="40">
        <f ca="1">IF(ISERROR(OFFSET('HARGA SATUAN'!$Q$6,MATCH(C22,'HARGA SATUAN'!$C$7:$C$1922,0),0)),"",OFFSET('HARGA SATUAN'!$Q$6,MATCH(C22,'HARGA SATUAN'!$C$7:$C$1922,0),0))</f>
        <v>49525</v>
      </c>
      <c r="H22" s="41">
        <f t="shared" ca="1" si="1"/>
        <v>198100</v>
      </c>
      <c r="I22" s="41">
        <f t="shared" ca="1" si="2"/>
        <v>0</v>
      </c>
      <c r="J22" s="41">
        <f t="shared" ca="1" si="3"/>
        <v>0</v>
      </c>
      <c r="K22" s="42">
        <f t="shared" ca="1" si="0"/>
        <v>198100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>
        <f t="shared" ca="1" si="4"/>
        <v>8</v>
      </c>
      <c r="C23" s="105" t="str">
        <f t="shared" ca="1" si="5"/>
        <v>NFA2X-T 2 x 70 + N 70 mm²</v>
      </c>
      <c r="D23" s="97" t="str">
        <f ca="1">IF(ISERROR(OFFSET('HARGA SATUAN'!$E$6,MATCH(C23,'HARGA SATUAN'!$C$7:$C$1922,0),0)),"",OFFSET('HARGA SATUAN'!$E$6,MATCH(C23,'HARGA SATUAN'!$C$7:$C$1922,0),0))</f>
        <v>MDU-KD</v>
      </c>
      <c r="E23" s="97" t="str">
        <f ca="1">IF(B23="+","Unit",IF(ISERROR(OFFSET('HARGA SATUAN'!$F$6,MATCH(C23,'HARGA SATUAN'!$C$7:$C$1922,0),0)),"",OFFSET('HARGA SATUAN'!$F$6,MATCH(C23,'HARGA SATUAN'!$C$7:$C$1922,0),0)))</f>
        <v>Mtr</v>
      </c>
      <c r="F23" s="97">
        <f t="shared" ca="1" si="6"/>
        <v>117</v>
      </c>
      <c r="G23" s="40">
        <f ca="1">IF(ISERROR(OFFSET('HARGA SATUAN'!$Q$6,MATCH(C23,'HARGA SATUAN'!$C$7:$C$1922,0),0)),"",OFFSET('HARGA SATUAN'!$Q$6,MATCH(C23,'HARGA SATUAN'!$C$7:$C$1922,0),0))</f>
        <v>49525</v>
      </c>
      <c r="H23" s="41">
        <f t="shared" ca="1" si="1"/>
        <v>5794425</v>
      </c>
      <c r="I23" s="41">
        <f t="shared" ca="1" si="2"/>
        <v>0</v>
      </c>
      <c r="J23" s="41">
        <f t="shared" ca="1" si="3"/>
        <v>0</v>
      </c>
      <c r="K23" s="42">
        <f t="shared" ca="1" si="0"/>
        <v>5794425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>
        <f t="shared" ca="1" si="4"/>
        <v>9</v>
      </c>
      <c r="C24" s="105" t="str">
        <f t="shared" ca="1" si="5"/>
        <v>NFA2X 2 x 16 mm²</v>
      </c>
      <c r="D24" s="97" t="str">
        <f ca="1">IF(ISERROR(OFFSET('HARGA SATUAN'!$E$6,MATCH(C24,'HARGA SATUAN'!$C$7:$C$1922,0),0)),"",OFFSET('HARGA SATUAN'!$E$6,MATCH(C24,'HARGA SATUAN'!$C$7:$C$1922,0),0))</f>
        <v>MDU-KD</v>
      </c>
      <c r="E24" s="97" t="str">
        <f ca="1">IF(B24="+","Unit",IF(ISERROR(OFFSET('HARGA SATUAN'!$F$6,MATCH(C24,'HARGA SATUAN'!$C$7:$C$1922,0),0)),"",OFFSET('HARGA SATUAN'!$F$6,MATCH(C24,'HARGA SATUAN'!$C$7:$C$1922,0),0)))</f>
        <v>Mtr</v>
      </c>
      <c r="F24" s="97">
        <f t="shared" ca="1" si="6"/>
        <v>2485</v>
      </c>
      <c r="G24" s="40">
        <f ca="1">IF(ISERROR(OFFSET('HARGA SATUAN'!$Q$6,MATCH(C24,'HARGA SATUAN'!$C$7:$C$1922,0),0)),"",OFFSET('HARGA SATUAN'!$Q$6,MATCH(C24,'HARGA SATUAN'!$C$7:$C$1922,0),0))</f>
        <v>7271</v>
      </c>
      <c r="H24" s="41">
        <f t="shared" ca="1" si="1"/>
        <v>18068435</v>
      </c>
      <c r="I24" s="41">
        <f t="shared" ca="1" si="2"/>
        <v>0</v>
      </c>
      <c r="J24" s="41">
        <f t="shared" ca="1" si="3"/>
        <v>0</v>
      </c>
      <c r="K24" s="42">
        <f t="shared" ca="1" si="0"/>
        <v>18068435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4"/>
        <v/>
      </c>
      <c r="C25" s="105" t="str">
        <f t="shared" ca="1" si="5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6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1"/>
        <v>0</v>
      </c>
      <c r="I25" s="41">
        <f t="shared" ca="1" si="2"/>
        <v>0</v>
      </c>
      <c r="J25" s="41">
        <f t="shared" ca="1" si="3"/>
        <v>0</v>
      </c>
      <c r="K25" s="42">
        <f t="shared" ca="1" si="0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601" t="s">
        <v>692</v>
      </c>
      <c r="D168" s="601"/>
      <c r="E168" s="601"/>
      <c r="F168" s="601"/>
      <c r="G168" s="76" t="s">
        <v>9</v>
      </c>
      <c r="H168" s="54">
        <f ca="1">SUM(H14:H167)</f>
        <v>122517359</v>
      </c>
      <c r="I168" s="54">
        <f ca="1">SUM(I14:I167)</f>
        <v>0</v>
      </c>
      <c r="J168" s="54">
        <f ca="1">SUM(J14:J167)</f>
        <v>0</v>
      </c>
      <c r="K168" s="54">
        <f ca="1">SUM(K14:K167)</f>
        <v>122517359</v>
      </c>
      <c r="L168" s="43"/>
      <c r="R168" s="95"/>
      <c r="S168" s="95"/>
      <c r="T168" s="95"/>
    </row>
    <row r="169" spans="1:20" s="35" customFormat="1">
      <c r="A169" s="29"/>
      <c r="B169" s="55"/>
      <c r="C169" s="602" t="s">
        <v>425</v>
      </c>
      <c r="D169" s="602"/>
      <c r="E169" s="602"/>
      <c r="F169" s="602"/>
      <c r="G169" s="58" t="s">
        <v>9</v>
      </c>
      <c r="H169" s="59">
        <f ca="1">H168*0.1</f>
        <v>12251735.9</v>
      </c>
      <c r="I169" s="59">
        <f ca="1">I168*0.1</f>
        <v>0</v>
      </c>
      <c r="J169" s="59">
        <f ca="1">J168*0.1</f>
        <v>0</v>
      </c>
      <c r="K169" s="59">
        <f ca="1">K168*0.1</f>
        <v>12251735.9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93" t="s">
        <v>426</v>
      </c>
      <c r="D170" s="593"/>
      <c r="E170" s="593"/>
      <c r="F170" s="593"/>
      <c r="G170" s="60" t="s">
        <v>9</v>
      </c>
      <c r="H170" s="77">
        <f ca="1">SUM(H168:H169)</f>
        <v>134769094.90000001</v>
      </c>
      <c r="I170" s="77">
        <f ca="1">SUM(I168:I169)</f>
        <v>0</v>
      </c>
      <c r="J170" s="60">
        <f ca="1">SUM(J168:J169)</f>
        <v>0</v>
      </c>
      <c r="K170" s="60">
        <f ca="1">SUM(K168:K169)</f>
        <v>134769094.90000001</v>
      </c>
      <c r="L170" s="43"/>
      <c r="R170" s="95"/>
      <c r="S170" s="95"/>
      <c r="T170" s="95"/>
    </row>
    <row r="171" spans="1:20" s="35" customFormat="1">
      <c r="A171" s="29"/>
      <c r="B171" s="594" t="e">
        <f ca="1">"Terbilang : ( "&amp;L172&amp;" Rupiah )"</f>
        <v>#NAME?</v>
      </c>
      <c r="C171" s="595"/>
      <c r="D171" s="595"/>
      <c r="E171" s="595"/>
      <c r="F171" s="595"/>
      <c r="G171" s="595"/>
      <c r="H171" s="595"/>
      <c r="I171" s="595"/>
      <c r="J171" s="595"/>
      <c r="K171" s="596"/>
      <c r="L171" s="43"/>
      <c r="R171" s="57"/>
      <c r="S171" s="57"/>
      <c r="T171" s="57"/>
    </row>
    <row r="172" spans="1:20" s="35" customFormat="1">
      <c r="A172" s="29"/>
      <c r="B172" s="597"/>
      <c r="C172" s="598"/>
      <c r="D172" s="598"/>
      <c r="E172" s="598"/>
      <c r="F172" s="598"/>
      <c r="G172" s="598"/>
      <c r="H172" s="598"/>
      <c r="I172" s="598"/>
      <c r="J172" s="598"/>
      <c r="K172" s="599"/>
      <c r="L172" s="61" t="e">
        <f ca="1">PROPER([121]!terbilang(K170))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88"/>
      <c r="I175" s="588"/>
      <c r="J175" s="589"/>
      <c r="K175" s="589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88"/>
      <c r="I176" s="588"/>
      <c r="J176" s="589"/>
      <c r="K176" s="589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88"/>
      <c r="I177" s="588"/>
      <c r="J177" s="589"/>
      <c r="K177" s="589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88"/>
      <c r="I182" s="588"/>
      <c r="J182" s="589"/>
      <c r="K182" s="589"/>
      <c r="L182" s="43"/>
    </row>
    <row r="183" spans="1:12">
      <c r="C183" s="23"/>
    </row>
    <row r="223" spans="2:7">
      <c r="B223" s="32" t="s">
        <v>0</v>
      </c>
      <c r="C223" s="142" t="s">
        <v>807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SUMIFS(RAB!$F$14:$F$191,RAB!$C$14:$C$191,C224)</f>
        <v>71</v>
      </c>
      <c r="E224" s="23">
        <f t="shared" ref="E224:E288" ca="1" si="21">IF(D224=0,0,1)</f>
        <v>1</v>
      </c>
      <c r="F224" s="23">
        <f ca="1">IF(D224=0,0,SUM($E$223:E224))</f>
        <v>1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SUMIFS(RAB!$F$14:$F$191,RAB!$C$14:$C$191,C225)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SUMIFS(RAB!$F$14:$F$191,RAB!$C$14:$C$191,C226)</f>
        <v>0</v>
      </c>
      <c r="E226" s="23">
        <f t="shared" ca="1" si="21"/>
        <v>0</v>
      </c>
      <c r="F226" s="23">
        <f ca="1">IF(D226=0,0,SUM($E$223:E226))</f>
        <v>0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SUMIFS(RAB!$F$14:$F$191,RAB!$C$14:$C$191,C227)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SUMIFS(RAB!$F$14:$F$191,RAB!$C$14:$C$191,C228)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SUMIFS(RAB!$F$14:$F$191,RAB!$C$14:$C$191,C229)</f>
        <v>0</v>
      </c>
      <c r="E229" s="23">
        <f t="shared" ca="1" si="21"/>
        <v>0</v>
      </c>
      <c r="F229" s="23">
        <f ca="1">IF(D229=0,0,SUM($E$223:E229))</f>
        <v>0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SUMIFS(RAB!$F$14:$F$191,RAB!$C$14:$C$191,C230)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SUMIFS(RAB!$F$14:$F$191,RAB!$C$14:$C$191,C231)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SUMIFS(RAB!$F$14:$F$191,RAB!$C$14:$C$191,C232)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SUMIFS(RAB!$F$14:$F$191,RAB!$C$14:$C$191,C233)</f>
        <v>71</v>
      </c>
      <c r="E233" s="23">
        <f t="shared" ca="1" si="21"/>
        <v>1</v>
      </c>
      <c r="F233" s="23">
        <f ca="1">IF(D233=0,0,SUM($E$223:E233))</f>
        <v>2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SUMIFS(RAB!$F$14:$F$191,RAB!$C$14:$C$191,C234)</f>
        <v>0</v>
      </c>
      <c r="E234" s="23">
        <f t="shared" ca="1" si="21"/>
        <v>0</v>
      </c>
      <c r="F234" s="23">
        <f ca="1">IF(D234=0,0,SUM($E$223:E234))</f>
        <v>0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SUMIFS(RAB!$F$14:$F$191,RAB!$C$14:$C$191,C235)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SUMIFS(RAB!$F$14:$F$191,RAB!$C$14:$C$191,C236)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SUMIFS(RAB!$F$14:$F$191,RAB!$C$14:$C$191,C237)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SUMIFS(RAB!$F$14:$F$191,RAB!$C$14:$C$191,C238)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SUMIFS(RAB!$F$14:$F$191,RAB!$C$14:$C$191,C239)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SUMIFS(RAB!$F$14:$F$191,RAB!$C$14:$C$191,C240)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SUMIFS(RAB!$F$14:$F$191,RAB!$C$14:$C$191,C241)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SUMIFS(RAB!$F$14:$F$191,RAB!$C$14:$C$191,C242)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SUMIFS(RAB!$F$14:$F$191,RAB!$C$14:$C$191,C243)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SUMIFS(RAB!$F$14:$F$191,RAB!$C$14:$C$191,C244)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SUMIFS(RAB!$F$14:$F$191,RAB!$C$14:$C$191,C245)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SUMIFS(RAB!$F$14:$F$191,RAB!$C$14:$C$191,C246)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SUMIFS(RAB!$F$14:$F$191,RAB!$C$14:$C$191,C247)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SUMIFS(RAB!$F$14:$F$191,RAB!$C$14:$C$191,C248)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SUMIFS(RAB!$F$14:$F$191,RAB!$C$14:$C$191,C249)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SUMIFS(RAB!$F$14:$F$191,RAB!$C$14:$C$191,C250)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SUMIFS(RAB!$F$14:$F$191,RAB!$C$14:$C$191,C251)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SUMIFS(RAB!$F$14:$F$191,RAB!$C$14:$C$191,C252)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SUMIFS(RAB!$F$14:$F$191,RAB!$C$14:$C$191,C253)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SUMIFS(RAB!$F$14:$F$191,RAB!$C$14:$C$191,C254)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SUMIFS(RAB!$F$14:$F$191,RAB!$C$14:$C$191,C255)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SUMIFS(RAB!$F$14:$F$191,RAB!$C$14:$C$191,C256)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SUMIFS(RAB!$F$14:$F$191,RAB!$C$14:$C$191,C257)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SUMIFS(RAB!$F$14:$F$191,RAB!$C$14:$C$191,C258)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SUMIFS(RAB!$F$14:$F$191,RAB!$C$14:$C$191,C259)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SUMIFS(RAB!$F$14:$F$191,RAB!$C$14:$C$191,C260)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SUMIFS(RAB!$F$14:$F$191,RAB!$C$14:$C$191,C261)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SUMIFS(RAB!$F$14:$F$191,RAB!$C$14:$C$191,C262)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SUMIFS(RAB!$F$14:$F$191,RAB!$C$14:$C$191,C263)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SUMIFS(RAB!$F$14:$F$191,RAB!$C$14:$C$191,C264)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SUMIFS(RAB!$F$14:$F$191,RAB!$C$14:$C$191,C265)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SUMIFS(RAB!$F$14:$F$191,RAB!$C$14:$C$191,C266)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SUMIFS(RAB!$F$14:$F$191,RAB!$C$14:$C$191,C267)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SUMIFS(RAB!$F$14:$F$191,RAB!$C$14:$C$191,C268)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SUMIFS(RAB!$F$14:$F$191,RAB!$C$14:$C$191,C269)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SUMIFS(RAB!$F$14:$F$191,RAB!$C$14:$C$191,C270)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SUMIFS(RAB!$F$14:$F$191,RAB!$C$14:$C$191,C271)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SUMIFS(RAB!$F$14:$F$191,RAB!$C$14:$C$191,C272)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SUMIFS(RAB!$F$14:$F$191,RAB!$C$14:$C$191,C273)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SUMIFS(RAB!$F$14:$F$191,RAB!$C$14:$C$191,C274)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SUMIFS(RAB!$F$14:$F$191,RAB!$C$14:$C$191,C275)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SUMIFS(RAB!$F$14:$F$191,RAB!$C$14:$C$191,C276)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SUMIFS(RAB!$F$14:$F$191,RAB!$C$14:$C$191,C277)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SUMIFS(RAB!$F$14:$F$191,RAB!$C$14:$C$191,C278)</f>
        <v>0</v>
      </c>
      <c r="E278" s="23">
        <f t="shared" ca="1" si="21"/>
        <v>0</v>
      </c>
      <c r="F278" s="23">
        <f ca="1">IF(D278=0,0,SUM($E$223:E278))</f>
        <v>0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SUMIFS(RAB!$F$14:$F$191,RAB!$C$14:$C$191,C279)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SUMIFS(RAB!$F$14:$F$191,RAB!$C$14:$C$191,C280)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SUMIFS(RAB!$F$14:$F$191,RAB!$C$14:$C$191,C281)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SUMIFS(RAB!$F$14:$F$191,RAB!$C$14:$C$191,C282)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SUMIFS(RAB!$F$14:$F$191,RAB!$C$14:$C$191,C283)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SUMIFS(RAB!$F$14:$F$191,RAB!$C$14:$C$191,C284)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SUMIFS(RAB!$F$14:$F$191,RAB!$C$14:$C$191,C285)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SUMIFS(RAB!$F$14:$F$191,RAB!$C$14:$C$191,C286)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SUMIFS(RAB!$F$14:$F$191,RAB!$C$14:$C$191,C287)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SUMIFS(RAB!$F$14:$F$191,RAB!$C$14:$C$191,C288)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SUMIFS(RAB!$F$14:$F$191,RAB!$C$14:$C$191,C289)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SUMIFS(RAB!$F$14:$F$191,RAB!$C$14:$C$191,C290)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SUMIFS(RAB!$F$14:$F$191,RAB!$C$14:$C$191,C291)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SUMIFS(RAB!$F$14:$F$191,RAB!$C$14:$C$191,C292)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SUMIFS(RAB!$F$14:$F$191,RAB!$C$14:$C$191,C293)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SUMIFS(RAB!$F$14:$F$191,RAB!$C$14:$C$191,C294)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SUMIFS(RAB!$F$14:$F$191,RAB!$C$14:$C$191,C295)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SUMIFS(RAB!$F$14:$F$191,RAB!$C$14:$C$191,C296)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SUMIFS(RAB!$F$14:$F$191,RAB!$C$14:$C$191,C297)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SUMIFS(RAB!$F$14:$F$191,RAB!$C$14:$C$191,C298)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SUMIFS(RAB!$F$14:$F$191,RAB!$C$14:$C$191,C299)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SUMIFS(RAB!$F$14:$F$191,RAB!$C$14:$C$191,C300)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SUMIFS(RAB!$F$14:$F$191,RAB!$C$14:$C$191,C301)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SUMIFS(RAB!$F$14:$F$191,RAB!$C$14:$C$191,C302)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SUMIFS(RAB!$F$14:$F$191,RAB!$C$14:$C$191,C303)</f>
        <v>0</v>
      </c>
      <c r="E303" s="23">
        <f t="shared" ca="1" si="22"/>
        <v>0</v>
      </c>
      <c r="F303" s="23">
        <f ca="1">IF(D303=0,0,SUM($E$223:E303))</f>
        <v>0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SUMIFS(RAB!$F$14:$F$191,RAB!$C$14:$C$191,C304)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SUMIFS(RAB!$F$14:$F$191,RAB!$C$14:$C$191,C305)</f>
        <v>0</v>
      </c>
      <c r="E305" s="23">
        <f t="shared" ca="1" si="22"/>
        <v>0</v>
      </c>
      <c r="F305" s="23">
        <f ca="1">IF(D305=0,0,SUM($E$223:E305))</f>
        <v>0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SUMIFS(RAB!$F$14:$F$191,RAB!$C$14:$C$191,C306)</f>
        <v>0</v>
      </c>
      <c r="E306" s="23">
        <f t="shared" ca="1" si="22"/>
        <v>0</v>
      </c>
      <c r="F306" s="23">
        <f ca="1">IF(D306=0,0,SUM($E$223:E306))</f>
        <v>0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SUMIFS(RAB!$F$14:$F$191,RAB!$C$14:$C$191,C307)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SUMIFS(RAB!$F$14:$F$191,RAB!$C$14:$C$191,C308)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SUMIFS(RAB!$F$14:$F$191,RAB!$C$14:$C$191,C309)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SUMIFS(RAB!$F$14:$F$191,RAB!$C$14:$C$191,C310)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SUMIFS(RAB!$F$14:$F$191,RAB!$C$14:$C$191,C311)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SUMIFS(RAB!$F$14:$F$191,RAB!$C$14:$C$191,C312)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SUMIFS(RAB!$F$14:$F$191,RAB!$C$14:$C$191,C313)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SUMIFS(RAB!$F$14:$F$191,RAB!$C$14:$C$191,C314)</f>
        <v>2</v>
      </c>
      <c r="E314" s="23">
        <f t="shared" ca="1" si="22"/>
        <v>1</v>
      </c>
      <c r="F314" s="23">
        <f ca="1">IF(D314=0,0,SUM($E$223:E314))</f>
        <v>3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SUMIFS(RAB!$F$14:$F$191,RAB!$C$14:$C$191,C315)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SUMIFS(RAB!$F$14:$F$191,RAB!$C$14:$C$191,C316)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SUMIFS(RAB!$F$14:$F$191,RAB!$C$14:$C$191,C317)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SUMIFS(RAB!$F$14:$F$191,RAB!$C$14:$C$191,C318)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SUMIFS(RAB!$F$14:$F$191,RAB!$C$14:$C$191,C319)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SUMIFS(RAB!$F$14:$F$191,RAB!$C$14:$C$191,C320)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SUMIFS(RAB!$F$14:$F$191,RAB!$C$14:$C$191,C321)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SUMIFS(RAB!$F$14:$F$191,RAB!$C$14:$C$191,C322)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SUMIFS(RAB!$F$14:$F$191,RAB!$C$14:$C$191,C323)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SUMIFS(RAB!$F$14:$F$191,RAB!$C$14:$C$191,C324)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SUMIFS(RAB!$F$14:$F$191,RAB!$C$14:$C$191,C325)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SUMIFS(RAB!$F$14:$F$191,RAB!$C$14:$C$191,C326)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SUMIFS(RAB!$F$14:$F$191,RAB!$C$14:$C$191,C327)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SUMIFS(RAB!$F$14:$F$191,RAB!$C$14:$C$191,C328)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SUMIFS(RAB!$F$14:$F$191,RAB!$C$14:$C$191,C329)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SUMIFS(RAB!$F$14:$F$191,RAB!$C$14:$C$191,C330)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SUMIFS(RAB!$F$14:$F$191,RAB!$C$14:$C$191,C331)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SUMIFS(RAB!$F$14:$F$191,RAB!$C$14:$C$191,C332)</f>
        <v>0</v>
      </c>
      <c r="E332" s="23">
        <f t="shared" ca="1" si="22"/>
        <v>0</v>
      </c>
      <c r="F332" s="23">
        <f ca="1">IF(D332=0,0,SUM($E$223:E332))</f>
        <v>0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SUMIFS(RAB!$F$14:$F$191,RAB!$C$14:$C$191,C333)</f>
        <v>0</v>
      </c>
      <c r="E333" s="23">
        <f t="shared" ca="1" si="22"/>
        <v>0</v>
      </c>
      <c r="F333" s="23">
        <f ca="1">IF(D333=0,0,SUM($E$223:E333))</f>
        <v>0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SUMIFS(RAB!$F$14:$F$191,RAB!$C$14:$C$191,C334)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SUMIFS(RAB!$F$14:$F$191,RAB!$C$14:$C$191,C335)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SUMIFS(RAB!$F$14:$F$191,RAB!$C$14:$C$191,C336)</f>
        <v>0</v>
      </c>
      <c r="E336" s="23">
        <f t="shared" ca="1" si="22"/>
        <v>0</v>
      </c>
      <c r="F336" s="23">
        <f ca="1">IF(D336=0,0,SUM($E$223:E336))</f>
        <v>0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SUMIFS(RAB!$F$14:$F$191,RAB!$C$14:$C$191,C337)</f>
        <v>3</v>
      </c>
      <c r="E337" s="23">
        <f t="shared" ca="1" si="22"/>
        <v>1</v>
      </c>
      <c r="F337" s="23">
        <f ca="1">IF(D337=0,0,SUM($E$223:E337))</f>
        <v>4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SUMIFS(RAB!$F$14:$F$191,RAB!$C$14:$C$191,C338)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SUMIFS(RAB!$F$14:$F$191,RAB!$C$14:$C$191,C339)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SUMIFS(RAB!$F$14:$F$191,RAB!$C$14:$C$191,C340)</f>
        <v>0</v>
      </c>
      <c r="E340" s="23">
        <f t="shared" ca="1" si="22"/>
        <v>0</v>
      </c>
      <c r="F340" s="23">
        <f ca="1">IF(D340=0,0,SUM($E$223:E340))</f>
        <v>0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SUMIFS(RAB!$F$14:$F$191,RAB!$C$14:$C$191,C341)</f>
        <v>4</v>
      </c>
      <c r="E341" s="23">
        <f t="shared" ca="1" si="22"/>
        <v>1</v>
      </c>
      <c r="F341" s="23">
        <f ca="1">IF(D341=0,0,SUM($E$223:E341))</f>
        <v>5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SUMIFS(RAB!$F$14:$F$191,RAB!$C$14:$C$191,C342)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SUMIFS(RAB!$F$14:$F$191,RAB!$C$14:$C$191,C343)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SUMIFS(RAB!$F$14:$F$191,RAB!$C$14:$C$191,C344)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SUMIFS(RAB!$F$14:$F$191,RAB!$C$14:$C$191,C345)</f>
        <v>166</v>
      </c>
      <c r="E345" s="23">
        <f t="shared" ca="1" si="22"/>
        <v>1</v>
      </c>
      <c r="F345" s="23">
        <f ca="1">IF(D345=0,0,SUM($E$223:E345))</f>
        <v>6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SUMIFS(RAB!$F$14:$F$191,RAB!$C$14:$C$191,C346)</f>
        <v>0</v>
      </c>
      <c r="E346" s="23">
        <f t="shared" ca="1" si="22"/>
        <v>0</v>
      </c>
      <c r="F346" s="23">
        <f ca="1">IF(D346=0,0,SUM($E$223:E346))</f>
        <v>0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SUMIFS(RAB!$F$14:$F$191,RAB!$C$14:$C$191,C347)</f>
        <v>0</v>
      </c>
      <c r="E347" s="23">
        <f t="shared" ca="1" si="22"/>
        <v>0</v>
      </c>
      <c r="F347" s="23">
        <f ca="1">IF(D347=0,0,SUM($E$223:E347))</f>
        <v>0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SUMIFS(RAB!$F$14:$F$191,RAB!$C$14:$C$191,C348)</f>
        <v>0</v>
      </c>
      <c r="E348" s="23">
        <f t="shared" ca="1" si="22"/>
        <v>0</v>
      </c>
      <c r="F348" s="23">
        <f ca="1">IF(D348=0,0,SUM($E$223:E348))</f>
        <v>0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SUMIFS(RAB!$F$14:$F$191,RAB!$C$14:$C$191,C349)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SUMIFS(RAB!$F$14:$F$191,RAB!$C$14:$C$191,C350)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SUMIFS(RAB!$F$14:$F$191,RAB!$C$14:$C$191,C351)</f>
        <v>4</v>
      </c>
      <c r="E351" s="23">
        <f t="shared" ca="1" si="22"/>
        <v>1</v>
      </c>
      <c r="F351" s="23">
        <f ca="1">IF(D351=0,0,SUM($E$223:E351))</f>
        <v>7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SUMIFS(RAB!$F$14:$F$191,RAB!$C$14:$C$191,C352)</f>
        <v>117</v>
      </c>
      <c r="E352" s="23">
        <f t="shared" ca="1" si="22"/>
        <v>1</v>
      </c>
      <c r="F352" s="23">
        <f ca="1">IF(D352=0,0,SUM($E$223:E352))</f>
        <v>8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SUMIFS(RAB!$F$14:$F$191,RAB!$C$14:$C$191,C353)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SUMIFS(RAB!$F$14:$F$191,RAB!$C$14:$C$191,C354)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SUMIFS(RAB!$F$14:$F$191,RAB!$C$14:$C$191,C355)</f>
        <v>0</v>
      </c>
      <c r="E355" s="23">
        <f t="shared" ca="1" si="23"/>
        <v>0</v>
      </c>
      <c r="F355" s="23">
        <f ca="1">IF(D355=0,0,SUM($E$223:E355))</f>
        <v>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SUMIFS(RAB!$F$14:$F$191,RAB!$C$14:$C$191,C356)</f>
        <v>0</v>
      </c>
      <c r="E356" s="23">
        <f t="shared" ca="1" si="23"/>
        <v>0</v>
      </c>
      <c r="F356" s="23">
        <f ca="1">IF(D356=0,0,SUM($E$223:E356))</f>
        <v>0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SUMIFS(RAB!$F$14:$F$191,RAB!$C$14:$C$191,C357)</f>
        <v>2485</v>
      </c>
      <c r="E357" s="23">
        <f t="shared" ca="1" si="23"/>
        <v>1</v>
      </c>
      <c r="F357" s="23">
        <f ca="1">IF(D357=0,0,SUM($E$223:E357))</f>
        <v>9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SUMIFS(RAB!$F$14:$F$191,RAB!$C$14:$C$191,C358)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SUMIFS(RAB!$F$14:$F$191,RAB!$C$14:$C$191,C359)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SUMIFS(RAB!$F$14:$F$191,RAB!$C$14:$C$191,C360)</f>
        <v>0</v>
      </c>
      <c r="E360" s="23">
        <f t="shared" ca="1" si="23"/>
        <v>0</v>
      </c>
      <c r="F360" s="23">
        <f ca="1">IF(D360=0,0,SUM($E$223:E360))</f>
        <v>0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SUMIFS(RAB!$F$14:$F$191,RAB!$C$14:$C$191,C361)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SUMIFS(RAB!$F$14:$F$191,RAB!$C$14:$C$191,C362)</f>
        <v>0</v>
      </c>
      <c r="E362" s="23">
        <f t="shared" ca="1" si="23"/>
        <v>0</v>
      </c>
      <c r="F362" s="23">
        <f ca="1">IF(D362=0,0,SUM($E$223:E362))</f>
        <v>0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SUMIFS(RAB!$F$14:$F$191,RAB!$C$14:$C$191,C363)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SUMIFS(RAB!$F$14:$F$191,RAB!$C$14:$C$191,C364)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SUMIFS(RAB!$F$14:$F$191,RAB!$C$14:$C$191,C365)</f>
        <v>0</v>
      </c>
      <c r="E365" s="23">
        <f t="shared" ca="1" si="23"/>
        <v>0</v>
      </c>
      <c r="F365" s="23">
        <f ca="1">IF(D365=0,0,SUM($E$223:E365))</f>
        <v>0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SUMIFS(RAB!$F$14:$F$191,RAB!$C$14:$C$191,C366)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SUMIFS(RAB!$F$14:$F$191,RAB!$C$14:$C$191,C367)</f>
        <v>0</v>
      </c>
      <c r="E367" s="23">
        <f t="shared" ca="1" si="23"/>
        <v>0</v>
      </c>
      <c r="F367" s="23">
        <f ca="1">IF(D367=0,0,SUM($E$223:E367))</f>
        <v>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SUMIFS(RAB!$F$14:$F$191,RAB!$C$14:$C$191,C368)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SUMIFS(RAB!$F$14:$F$191,RAB!$C$14:$C$191,C369)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SUMIFS(RAB!$F$14:$F$191,RAB!$C$14:$C$191,C370)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SUMIFS(RAB!$F$14:$F$191,RAB!$C$14:$C$191,C371)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SUMIFS(RAB!$F$14:$F$191,RAB!$C$14:$C$191,C372)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SUMIFS(RAB!$F$14:$F$191,RAB!$C$14:$C$191,C373)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G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374:G65536">
    <cfRule type="cellIs" dxfId="23" priority="14" stopIfTrue="1" operator="equal">
      <formula>0</formula>
    </cfRule>
  </conditionalFormatting>
  <conditionalFormatting sqref="R14:T166 G116:K165">
    <cfRule type="cellIs" dxfId="2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4"/>
    </row>
    <row r="4" spans="4:4" ht="57" customHeight="1">
      <c r="D4" s="374">
        <v>3</v>
      </c>
    </row>
    <row r="5" spans="4:4" ht="57" customHeight="1">
      <c r="D5" s="3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5" zoomScaleNormal="70" zoomScaleSheetLayoutView="75" workbookViewId="0">
      <pane xSplit="3" ySplit="6" topLeftCell="D1667" activePane="bottomRight" state="frozen"/>
      <selection activeCell="D209" sqref="D209"/>
      <selection pane="topRight" activeCell="D209" sqref="D209"/>
      <selection pane="bottomLeft" activeCell="D209" sqref="D209"/>
      <selection pane="bottomRight" activeCell="C1682" sqref="C1682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481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604" t="s">
        <v>40</v>
      </c>
      <c r="C2" s="604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482"/>
      <c r="S2" s="482"/>
      <c r="T2" s="482"/>
      <c r="U2" s="482"/>
      <c r="V2" s="482"/>
      <c r="W2" s="482"/>
      <c r="X2" s="482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483"/>
      <c r="S3" s="483"/>
      <c r="T3" s="483"/>
      <c r="U3" s="483"/>
      <c r="V3" s="483"/>
      <c r="W3" s="483"/>
      <c r="X3" s="483"/>
      <c r="Y3" s="153"/>
      <c r="Z3" s="153"/>
      <c r="AA3" s="153"/>
      <c r="AB3" s="153"/>
      <c r="AC3" s="153"/>
    </row>
    <row r="4" spans="1:35" s="12" customFormat="1" ht="60" customHeight="1">
      <c r="A4" s="10"/>
      <c r="B4" s="605" t="s">
        <v>22</v>
      </c>
      <c r="C4" s="606" t="s">
        <v>696</v>
      </c>
      <c r="D4" s="607" t="s">
        <v>2103</v>
      </c>
      <c r="E4" s="606" t="s">
        <v>41</v>
      </c>
      <c r="F4" s="605" t="s">
        <v>42</v>
      </c>
      <c r="G4" s="104" t="s">
        <v>1147</v>
      </c>
      <c r="H4" s="104" t="s">
        <v>1146</v>
      </c>
      <c r="I4" s="104" t="s">
        <v>1169</v>
      </c>
      <c r="J4" s="104" t="s">
        <v>2525</v>
      </c>
      <c r="K4" s="453" t="s">
        <v>2526</v>
      </c>
      <c r="L4" s="453" t="s">
        <v>2527</v>
      </c>
      <c r="M4" s="453" t="s">
        <v>2528</v>
      </c>
      <c r="N4" s="453" t="s">
        <v>2529</v>
      </c>
      <c r="O4" s="453" t="s">
        <v>2530</v>
      </c>
      <c r="P4" s="603" t="s">
        <v>709</v>
      </c>
      <c r="Q4" s="168" t="s">
        <v>442</v>
      </c>
      <c r="R4" s="484"/>
      <c r="S4" s="484"/>
      <c r="T4" s="484"/>
      <c r="U4" s="484"/>
      <c r="V4" s="484"/>
      <c r="W4" s="484"/>
      <c r="X4" s="484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605"/>
      <c r="C5" s="606"/>
      <c r="D5" s="608"/>
      <c r="E5" s="606"/>
      <c r="F5" s="605"/>
      <c r="G5" s="92"/>
      <c r="H5" s="92"/>
      <c r="I5" s="92"/>
      <c r="J5" s="92"/>
      <c r="K5" s="92"/>
      <c r="L5" s="92"/>
      <c r="M5" s="92"/>
      <c r="N5" s="92"/>
      <c r="O5" s="92"/>
      <c r="P5" s="603"/>
      <c r="Q5" s="168" t="s">
        <v>1169</v>
      </c>
      <c r="R5" s="485"/>
      <c r="S5" s="485"/>
      <c r="T5" s="485"/>
      <c r="U5" s="485"/>
      <c r="V5" s="485"/>
      <c r="W5" s="485"/>
      <c r="X5" s="485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8">
        <v>1</v>
      </c>
      <c r="C6" s="469">
        <v>2</v>
      </c>
      <c r="D6" s="469">
        <v>2</v>
      </c>
      <c r="E6" s="469">
        <v>2</v>
      </c>
      <c r="F6" s="469">
        <v>2</v>
      </c>
      <c r="G6" s="469">
        <v>2</v>
      </c>
      <c r="H6" s="469">
        <v>2</v>
      </c>
      <c r="I6" s="469">
        <v>2</v>
      </c>
      <c r="J6" s="469">
        <v>2</v>
      </c>
      <c r="K6" s="469">
        <v>2</v>
      </c>
      <c r="L6" s="469">
        <v>2</v>
      </c>
      <c r="M6" s="469">
        <v>2</v>
      </c>
      <c r="N6" s="469">
        <v>2</v>
      </c>
      <c r="O6" s="469">
        <v>2</v>
      </c>
      <c r="P6" s="469">
        <v>2</v>
      </c>
      <c r="Q6" s="469">
        <v>2</v>
      </c>
      <c r="R6" s="486"/>
      <c r="S6" s="486">
        <f>MAX(T7:T1467)</f>
        <v>146</v>
      </c>
      <c r="T6" s="486"/>
      <c r="U6" s="486">
        <f>MAX(U7:U1467)</f>
        <v>666</v>
      </c>
      <c r="V6" s="486"/>
      <c r="W6" s="486"/>
      <c r="X6" s="486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5"/>
      <c r="J7" s="465"/>
      <c r="K7" s="465"/>
      <c r="L7" s="465"/>
      <c r="M7" s="465"/>
      <c r="N7" s="465"/>
      <c r="O7" s="465"/>
      <c r="P7" s="454"/>
      <c r="Q7" s="87">
        <f>IF($Q$5=$H$4,H7,(IF($Q$5=$G$4,(IF(G7=0,H7,G7)),0)))</f>
        <v>0</v>
      </c>
      <c r="R7" s="486">
        <f t="shared" ref="R7:R70" si="0">IF(E7="MDU-KD",1,0)</f>
        <v>0</v>
      </c>
      <c r="S7" s="486">
        <f t="shared" ref="S7:S70" si="1">IF(E7="HDW",1,0)</f>
        <v>0</v>
      </c>
      <c r="T7" s="486">
        <f>IF(R7=1,SUM($R$6:R7),0)</f>
        <v>0</v>
      </c>
      <c r="U7" s="486">
        <f>IF(S7=1,SUM($S$6:S7),0)</f>
        <v>0</v>
      </c>
      <c r="V7" s="486">
        <f t="shared" ref="V7:V70" si="2">IF(T7=0,U7,T7)</f>
        <v>0</v>
      </c>
      <c r="W7" s="486">
        <f t="shared" ref="W7:W70" si="3">IF(F7=0,0,IF(LEFT(C7,11)="Tiang Beton",1,0))</f>
        <v>0</v>
      </c>
      <c r="X7" s="486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5" t="s">
        <v>443</v>
      </c>
      <c r="C8" s="426" t="s">
        <v>1576</v>
      </c>
      <c r="D8" s="426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4"/>
      <c r="Q8" s="87"/>
      <c r="R8" s="486">
        <f t="shared" si="0"/>
        <v>0</v>
      </c>
      <c r="S8" s="486">
        <f t="shared" si="1"/>
        <v>0</v>
      </c>
      <c r="T8" s="486">
        <f>IF(R8=1,SUM($R$6:R8),0)</f>
        <v>0</v>
      </c>
      <c r="U8" s="486">
        <f>IF(S8=1,SUM($S$6:S8),0)</f>
        <v>0</v>
      </c>
      <c r="V8" s="486">
        <f t="shared" si="2"/>
        <v>0</v>
      </c>
      <c r="W8" s="486">
        <f t="shared" si="3"/>
        <v>0</v>
      </c>
      <c r="X8" s="486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5" t="s">
        <v>719</v>
      </c>
      <c r="C9" s="426" t="s">
        <v>444</v>
      </c>
      <c r="D9" s="426"/>
      <c r="E9" s="212"/>
      <c r="F9" s="213"/>
      <c r="G9" s="167">
        <f>(IF(E9="JASA",H9*'[122]DETAIL USULAN'!$K$58,0))+(IF(E9="HDW",H9*'[122]DETAIL USULAN'!$J$58,0))+(IF(E9="MDU",H9*'[122]DETAIL USULAN'!$I$58,0))+(IF(E9="MDU-KD",H9*'[122]DETAIL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4"/>
      <c r="Q9" s="87">
        <f>IF($Q$5=$H$4,H9,(IF($Q$5=$G$4,(IF(G9=0,H9,G9)),0)))</f>
        <v>0</v>
      </c>
      <c r="R9" s="486">
        <f t="shared" si="0"/>
        <v>0</v>
      </c>
      <c r="S9" s="486">
        <f t="shared" si="1"/>
        <v>0</v>
      </c>
      <c r="T9" s="486">
        <f>IF(R9=1,SUM($R$6:R9),0)</f>
        <v>0</v>
      </c>
      <c r="U9" s="486">
        <f>IF(S9=1,SUM($S$6:S9),0)</f>
        <v>0</v>
      </c>
      <c r="V9" s="486">
        <f t="shared" si="2"/>
        <v>0</v>
      </c>
      <c r="W9" s="486">
        <f t="shared" si="3"/>
        <v>0</v>
      </c>
      <c r="X9" s="486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445</v>
      </c>
      <c r="D10" s="105" t="s">
        <v>445</v>
      </c>
      <c r="E10" s="212" t="s">
        <v>43</v>
      </c>
      <c r="F10" s="213" t="s">
        <v>8</v>
      </c>
      <c r="G10" s="214">
        <v>294100</v>
      </c>
      <c r="H10" s="214">
        <v>327600</v>
      </c>
      <c r="I10" s="167">
        <v>312601</v>
      </c>
      <c r="J10" s="445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5"/>
      <c r="Q10" s="87">
        <f>IF($Q$5=$H$4,H10,(IF($Q$5=$G$4,G10,(IF($Q$5=$I$4,I10,(IF($Q$5=$K$4,K10,(IF($Q$5=$L$4,L10,(IF($Q$5=$M$4,M10,(IF($Q$5=$N$4,N10,(IF($Q$5=$O$4,O10,0)))))))))))))))</f>
        <v>312601</v>
      </c>
      <c r="R10" s="486">
        <f t="shared" si="0"/>
        <v>1</v>
      </c>
      <c r="S10" s="486">
        <f t="shared" si="1"/>
        <v>0</v>
      </c>
      <c r="T10" s="486">
        <f>IF(R10=1,SUM($R$6:R10),0)</f>
        <v>1</v>
      </c>
      <c r="U10" s="486">
        <f>IF(S10=1,SUM($S$6:S10),0)</f>
        <v>0</v>
      </c>
      <c r="V10" s="486">
        <f t="shared" si="2"/>
        <v>1</v>
      </c>
      <c r="W10" s="486">
        <f t="shared" si="3"/>
        <v>0</v>
      </c>
      <c r="X10" s="486">
        <f>IF(W10=1,SUM($W$6:W10),0)</f>
        <v>0</v>
      </c>
      <c r="Y10" s="158"/>
      <c r="Z10" s="158"/>
      <c r="AA10" s="158"/>
      <c r="AB10" s="158"/>
      <c r="AC10" s="432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446</v>
      </c>
      <c r="D11" s="105"/>
      <c r="E11" s="212" t="s">
        <v>43</v>
      </c>
      <c r="F11" s="213" t="s">
        <v>8</v>
      </c>
      <c r="G11" s="214">
        <v>1719200</v>
      </c>
      <c r="H11" s="214">
        <v>1719200</v>
      </c>
      <c r="I11" s="443">
        <f>H11</f>
        <v>1719200</v>
      </c>
      <c r="J11" s="446">
        <v>-4.5784493284493286E-2</v>
      </c>
      <c r="K11" s="443">
        <f t="shared" ref="K11:K74" si="6">IF($J11&lt;0,(I11*(1-$J11)),(I11*(1+$J11)))</f>
        <v>1797912.700854701</v>
      </c>
      <c r="L11" s="443">
        <f t="shared" ref="L11:O11" si="7">IF($J11&lt;0,(K11*(1-$J11)),(K11*(1+$J11)))</f>
        <v>1880229.2228330884</v>
      </c>
      <c r="M11" s="443">
        <f t="shared" si="7"/>
        <v>1966314.5650591981</v>
      </c>
      <c r="N11" s="443">
        <f t="shared" si="7"/>
        <v>2056341.2810583522</v>
      </c>
      <c r="O11" s="443">
        <f t="shared" si="7"/>
        <v>2150489.8246315946</v>
      </c>
      <c r="P11" s="455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486">
        <f t="shared" si="0"/>
        <v>1</v>
      </c>
      <c r="S11" s="486">
        <f t="shared" si="1"/>
        <v>0</v>
      </c>
      <c r="T11" s="486">
        <f>IF(R11=1,SUM($R$6:R11),0)</f>
        <v>2</v>
      </c>
      <c r="U11" s="486">
        <f>IF(S11=1,SUM($S$6:S11),0)</f>
        <v>0</v>
      </c>
      <c r="V11" s="486">
        <f t="shared" si="2"/>
        <v>2</v>
      </c>
      <c r="W11" s="486">
        <f t="shared" si="3"/>
        <v>0</v>
      </c>
      <c r="X11" s="486">
        <f>IF(W11=1,SUM($W$6:W11),0)</f>
        <v>0</v>
      </c>
      <c r="Y11" s="158"/>
      <c r="Z11" s="158"/>
      <c r="AA11" s="158"/>
      <c r="AB11" s="158"/>
      <c r="AC11" s="432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447</v>
      </c>
      <c r="D12" s="105" t="s">
        <v>447</v>
      </c>
      <c r="E12" s="212" t="s">
        <v>43</v>
      </c>
      <c r="F12" s="213" t="s">
        <v>8</v>
      </c>
      <c r="G12" s="214">
        <v>151000</v>
      </c>
      <c r="H12" s="214">
        <v>168200</v>
      </c>
      <c r="I12" s="167">
        <v>162966</v>
      </c>
      <c r="J12" s="445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5"/>
      <c r="Q12" s="87">
        <f t="shared" si="8"/>
        <v>162966</v>
      </c>
      <c r="R12" s="486">
        <f t="shared" si="0"/>
        <v>1</v>
      </c>
      <c r="S12" s="486">
        <f t="shared" si="1"/>
        <v>0</v>
      </c>
      <c r="T12" s="486">
        <f>IF(R12=1,SUM($R$6:R12),0)</f>
        <v>3</v>
      </c>
      <c r="U12" s="486">
        <f>IF(S12=1,SUM($S$6:S12),0)</f>
        <v>0</v>
      </c>
      <c r="V12" s="486">
        <f t="shared" si="2"/>
        <v>3</v>
      </c>
      <c r="W12" s="486">
        <f t="shared" si="3"/>
        <v>0</v>
      </c>
      <c r="X12" s="486">
        <f>IF(W12=1,SUM($W$6:W12),0)</f>
        <v>0</v>
      </c>
      <c r="Y12" s="158"/>
      <c r="Z12" s="158"/>
      <c r="AA12" s="158"/>
      <c r="AB12" s="158"/>
      <c r="AC12" s="432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809</v>
      </c>
      <c r="D13" s="105" t="s">
        <v>809</v>
      </c>
      <c r="E13" s="212" t="s">
        <v>44</v>
      </c>
      <c r="F13" s="213" t="s">
        <v>8</v>
      </c>
      <c r="G13" s="214">
        <v>1430000</v>
      </c>
      <c r="H13" s="214">
        <v>1740750</v>
      </c>
      <c r="I13" s="167">
        <v>1707750</v>
      </c>
      <c r="J13" s="445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5"/>
      <c r="Q13" s="87">
        <f t="shared" si="8"/>
        <v>1707750</v>
      </c>
      <c r="R13" s="486">
        <f t="shared" si="0"/>
        <v>0</v>
      </c>
      <c r="S13" s="486">
        <f t="shared" si="1"/>
        <v>1</v>
      </c>
      <c r="T13" s="486">
        <f>IF(R13=1,SUM($R$6:R13),0)</f>
        <v>0</v>
      </c>
      <c r="U13" s="486">
        <f>IF(S13=1,SUM($S$6:S13),0)</f>
        <v>147</v>
      </c>
      <c r="V13" s="486">
        <f t="shared" si="2"/>
        <v>147</v>
      </c>
      <c r="W13" s="486">
        <f t="shared" si="3"/>
        <v>0</v>
      </c>
      <c r="X13" s="486">
        <f>IF(W13=1,SUM($W$6:W13),0)</f>
        <v>0</v>
      </c>
      <c r="Y13" s="158"/>
      <c r="Z13" s="158"/>
      <c r="AA13" s="158"/>
      <c r="AB13" s="158"/>
      <c r="AC13" s="466" t="s">
        <v>2526</v>
      </c>
      <c r="AH13" s="150"/>
    </row>
    <row r="14" spans="1:35" ht="15" customHeight="1">
      <c r="A14" s="15"/>
      <c r="B14" s="169">
        <v>5</v>
      </c>
      <c r="C14" s="105" t="s">
        <v>808</v>
      </c>
      <c r="D14" s="105" t="s">
        <v>808</v>
      </c>
      <c r="E14" s="212" t="s">
        <v>43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5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5"/>
      <c r="Q14" s="87">
        <f t="shared" si="8"/>
        <v>17077500</v>
      </c>
      <c r="R14" s="486">
        <f t="shared" si="0"/>
        <v>1</v>
      </c>
      <c r="S14" s="486">
        <f t="shared" si="1"/>
        <v>0</v>
      </c>
      <c r="T14" s="486">
        <f>IF(R14=1,SUM($R$6:R14),0)</f>
        <v>4</v>
      </c>
      <c r="U14" s="486">
        <f>IF(S14=1,SUM($S$6:S14),0)</f>
        <v>0</v>
      </c>
      <c r="V14" s="486">
        <f t="shared" si="2"/>
        <v>4</v>
      </c>
      <c r="W14" s="486">
        <f t="shared" si="3"/>
        <v>0</v>
      </c>
      <c r="X14" s="486">
        <f>IF(W14=1,SUM($W$6:W14),0)</f>
        <v>0</v>
      </c>
      <c r="Y14" s="158"/>
      <c r="Z14" s="158"/>
      <c r="AA14" s="158"/>
      <c r="AB14" s="158"/>
      <c r="AC14" s="466" t="s">
        <v>2527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839</v>
      </c>
      <c r="D15" s="105" t="s">
        <v>839</v>
      </c>
      <c r="E15" s="212" t="s">
        <v>43</v>
      </c>
      <c r="F15" s="213" t="s">
        <v>8</v>
      </c>
      <c r="G15" s="214">
        <v>1281430</v>
      </c>
      <c r="H15" s="214">
        <v>1427400</v>
      </c>
      <c r="I15" s="167">
        <v>1908654</v>
      </c>
      <c r="J15" s="445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5"/>
      <c r="Q15" s="87">
        <f t="shared" si="8"/>
        <v>1908654</v>
      </c>
      <c r="R15" s="486">
        <f t="shared" si="0"/>
        <v>1</v>
      </c>
      <c r="S15" s="486">
        <f t="shared" si="1"/>
        <v>0</v>
      </c>
      <c r="T15" s="486">
        <f>IF(R15=1,SUM($R$6:R15),0)</f>
        <v>5</v>
      </c>
      <c r="U15" s="486">
        <f>IF(S15=1,SUM($S$6:S15),0)</f>
        <v>0</v>
      </c>
      <c r="V15" s="486">
        <f t="shared" si="2"/>
        <v>5</v>
      </c>
      <c r="W15" s="486">
        <f t="shared" si="3"/>
        <v>0</v>
      </c>
      <c r="X15" s="486">
        <f>IF(W15=1,SUM($W$6:W15),0)</f>
        <v>0</v>
      </c>
      <c r="Y15" s="158"/>
      <c r="Z15" s="158"/>
      <c r="AA15" s="158"/>
      <c r="AB15" s="158"/>
      <c r="AC15" s="466" t="s">
        <v>2528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840</v>
      </c>
      <c r="D16" s="105" t="s">
        <v>840</v>
      </c>
      <c r="E16" s="212" t="s">
        <v>43</v>
      </c>
      <c r="F16" s="213" t="s">
        <v>8</v>
      </c>
      <c r="G16" s="214">
        <v>1344430</v>
      </c>
      <c r="H16" s="214">
        <v>1497600</v>
      </c>
      <c r="I16" s="167">
        <v>1952952</v>
      </c>
      <c r="J16" s="445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5"/>
      <c r="Q16" s="87">
        <f t="shared" si="8"/>
        <v>1952952</v>
      </c>
      <c r="R16" s="486">
        <f t="shared" si="0"/>
        <v>1</v>
      </c>
      <c r="S16" s="486">
        <f t="shared" si="1"/>
        <v>0</v>
      </c>
      <c r="T16" s="486">
        <f>IF(R16=1,SUM($R$6:R16),0)</f>
        <v>6</v>
      </c>
      <c r="U16" s="486">
        <f>IF(S16=1,SUM($S$6:S16),0)</f>
        <v>0</v>
      </c>
      <c r="V16" s="486">
        <f t="shared" si="2"/>
        <v>6</v>
      </c>
      <c r="W16" s="486">
        <f t="shared" si="3"/>
        <v>0</v>
      </c>
      <c r="X16" s="486">
        <f>IF(W16=1,SUM($W$6:W16),0)</f>
        <v>0</v>
      </c>
      <c r="Y16" s="158"/>
      <c r="Z16" s="158"/>
      <c r="AA16" s="158"/>
      <c r="AB16" s="158"/>
      <c r="AC16" s="467" t="s">
        <v>2529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838</v>
      </c>
      <c r="D17" s="105" t="s">
        <v>838</v>
      </c>
      <c r="E17" s="212" t="s">
        <v>43</v>
      </c>
      <c r="F17" s="213" t="s">
        <v>8</v>
      </c>
      <c r="G17" s="214">
        <v>1350430</v>
      </c>
      <c r="H17" s="214">
        <v>1504200</v>
      </c>
      <c r="I17" s="167">
        <v>1513157</v>
      </c>
      <c r="J17" s="445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5"/>
      <c r="Q17" s="87">
        <f t="shared" si="8"/>
        <v>1513157</v>
      </c>
      <c r="R17" s="486">
        <f t="shared" si="0"/>
        <v>1</v>
      </c>
      <c r="S17" s="486">
        <f t="shared" si="1"/>
        <v>0</v>
      </c>
      <c r="T17" s="486">
        <f>IF(R17=1,SUM($R$6:R17),0)</f>
        <v>7</v>
      </c>
      <c r="U17" s="486">
        <f>IF(S17=1,SUM($S$6:S17),0)</f>
        <v>0</v>
      </c>
      <c r="V17" s="486">
        <f t="shared" si="2"/>
        <v>7</v>
      </c>
      <c r="W17" s="486">
        <f t="shared" si="3"/>
        <v>0</v>
      </c>
      <c r="X17" s="486">
        <f>IF(W17=1,SUM($W$6:W17),0)</f>
        <v>0</v>
      </c>
      <c r="Y17" s="158"/>
      <c r="Z17" s="158"/>
      <c r="AA17" s="158"/>
      <c r="AB17" s="158"/>
      <c r="AC17" s="466" t="s">
        <v>2530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810</v>
      </c>
      <c r="D18" s="105" t="s">
        <v>810</v>
      </c>
      <c r="E18" s="212" t="s">
        <v>44</v>
      </c>
      <c r="F18" s="213" t="s">
        <v>14</v>
      </c>
      <c r="G18" s="214">
        <v>1000000</v>
      </c>
      <c r="H18" s="214">
        <v>1113900</v>
      </c>
      <c r="I18" s="167">
        <v>1288575</v>
      </c>
      <c r="J18" s="445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5"/>
      <c r="Q18" s="87">
        <f t="shared" si="8"/>
        <v>1288575</v>
      </c>
      <c r="R18" s="486">
        <f t="shared" si="0"/>
        <v>0</v>
      </c>
      <c r="S18" s="486">
        <f t="shared" si="1"/>
        <v>1</v>
      </c>
      <c r="T18" s="486">
        <f>IF(R18=1,SUM($R$6:R18),0)</f>
        <v>0</v>
      </c>
      <c r="U18" s="486">
        <f>IF(S18=1,SUM($S$6:S18),0)</f>
        <v>148</v>
      </c>
      <c r="V18" s="486">
        <f t="shared" si="2"/>
        <v>148</v>
      </c>
      <c r="W18" s="486">
        <f t="shared" si="3"/>
        <v>0</v>
      </c>
      <c r="X18" s="486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448</v>
      </c>
      <c r="D19" s="105" t="s">
        <v>448</v>
      </c>
      <c r="E19" s="212" t="s">
        <v>43</v>
      </c>
      <c r="F19" s="213" t="s">
        <v>8</v>
      </c>
      <c r="G19" s="214">
        <v>35000</v>
      </c>
      <c r="H19" s="214">
        <v>39000</v>
      </c>
      <c r="I19" s="167">
        <v>37170</v>
      </c>
      <c r="J19" s="445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5"/>
      <c r="Q19" s="87">
        <f t="shared" si="8"/>
        <v>37170</v>
      </c>
      <c r="R19" s="486">
        <f t="shared" si="0"/>
        <v>1</v>
      </c>
      <c r="S19" s="486">
        <f t="shared" si="1"/>
        <v>0</v>
      </c>
      <c r="T19" s="486">
        <f>IF(R19=1,SUM($R$6:R19),0)</f>
        <v>8</v>
      </c>
      <c r="U19" s="486">
        <f>IF(S19=1,SUM($S$6:S19),0)</f>
        <v>0</v>
      </c>
      <c r="V19" s="486">
        <f t="shared" si="2"/>
        <v>8</v>
      </c>
      <c r="W19" s="486">
        <f t="shared" si="3"/>
        <v>0</v>
      </c>
      <c r="X19" s="486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449</v>
      </c>
      <c r="D20" s="105" t="s">
        <v>449</v>
      </c>
      <c r="E20" s="212" t="s">
        <v>43</v>
      </c>
      <c r="F20" s="213" t="s">
        <v>8</v>
      </c>
      <c r="G20" s="214">
        <v>35000</v>
      </c>
      <c r="H20" s="214">
        <v>39000</v>
      </c>
      <c r="I20" s="167">
        <v>37170</v>
      </c>
      <c r="J20" s="445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5"/>
      <c r="Q20" s="87">
        <f t="shared" si="8"/>
        <v>37170</v>
      </c>
      <c r="R20" s="486">
        <f t="shared" si="0"/>
        <v>1</v>
      </c>
      <c r="S20" s="486">
        <f t="shared" si="1"/>
        <v>0</v>
      </c>
      <c r="T20" s="486">
        <f>IF(R20=1,SUM($R$6:R20),0)</f>
        <v>9</v>
      </c>
      <c r="U20" s="486">
        <f>IF(S20=1,SUM($S$6:S20),0)</f>
        <v>0</v>
      </c>
      <c r="V20" s="486">
        <f t="shared" si="2"/>
        <v>9</v>
      </c>
      <c r="W20" s="486">
        <f t="shared" si="3"/>
        <v>0</v>
      </c>
      <c r="X20" s="486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450</v>
      </c>
      <c r="D21" s="105" t="s">
        <v>450</v>
      </c>
      <c r="E21" s="212" t="s">
        <v>43</v>
      </c>
      <c r="F21" s="213" t="s">
        <v>8</v>
      </c>
      <c r="G21" s="214">
        <v>35000</v>
      </c>
      <c r="H21" s="214">
        <v>39000</v>
      </c>
      <c r="I21" s="167">
        <v>37170</v>
      </c>
      <c r="J21" s="445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5"/>
      <c r="Q21" s="87">
        <f t="shared" si="8"/>
        <v>37170</v>
      </c>
      <c r="R21" s="486">
        <f t="shared" si="0"/>
        <v>1</v>
      </c>
      <c r="S21" s="486">
        <f t="shared" si="1"/>
        <v>0</v>
      </c>
      <c r="T21" s="486">
        <f>IF(R21=1,SUM($R$6:R21),0)</f>
        <v>10</v>
      </c>
      <c r="U21" s="486">
        <f>IF(S21=1,SUM($S$6:S21),0)</f>
        <v>0</v>
      </c>
      <c r="V21" s="486">
        <f t="shared" si="2"/>
        <v>10</v>
      </c>
      <c r="W21" s="486">
        <f t="shared" si="3"/>
        <v>0</v>
      </c>
      <c r="X21" s="486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451</v>
      </c>
      <c r="D22" s="105" t="s">
        <v>451</v>
      </c>
      <c r="E22" s="212" t="s">
        <v>43</v>
      </c>
      <c r="F22" s="213" t="s">
        <v>8</v>
      </c>
      <c r="G22" s="214">
        <v>35000</v>
      </c>
      <c r="H22" s="214">
        <v>39000</v>
      </c>
      <c r="I22" s="167">
        <v>37170</v>
      </c>
      <c r="J22" s="445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5"/>
      <c r="Q22" s="87">
        <f t="shared" si="8"/>
        <v>37170</v>
      </c>
      <c r="R22" s="486">
        <f t="shared" si="0"/>
        <v>1</v>
      </c>
      <c r="S22" s="486">
        <f t="shared" si="1"/>
        <v>0</v>
      </c>
      <c r="T22" s="486">
        <f>IF(R22=1,SUM($R$6:R22),0)</f>
        <v>11</v>
      </c>
      <c r="U22" s="486">
        <f>IF(S22=1,SUM($S$6:S22),0)</f>
        <v>0</v>
      </c>
      <c r="V22" s="486">
        <f t="shared" si="2"/>
        <v>11</v>
      </c>
      <c r="W22" s="486">
        <f t="shared" si="3"/>
        <v>0</v>
      </c>
      <c r="X22" s="486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452</v>
      </c>
      <c r="D23" s="105" t="s">
        <v>452</v>
      </c>
      <c r="E23" s="212" t="s">
        <v>43</v>
      </c>
      <c r="F23" s="213" t="s">
        <v>8</v>
      </c>
      <c r="G23" s="214">
        <v>35000</v>
      </c>
      <c r="H23" s="214">
        <v>39000</v>
      </c>
      <c r="I23" s="167">
        <v>37170</v>
      </c>
      <c r="J23" s="445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5"/>
      <c r="Q23" s="87">
        <f t="shared" si="8"/>
        <v>37170</v>
      </c>
      <c r="R23" s="486">
        <f t="shared" si="0"/>
        <v>1</v>
      </c>
      <c r="S23" s="486">
        <f t="shared" si="1"/>
        <v>0</v>
      </c>
      <c r="T23" s="486">
        <f>IF(R23=1,SUM($R$6:R23),0)</f>
        <v>12</v>
      </c>
      <c r="U23" s="486">
        <f>IF(S23=1,SUM($S$6:S23),0)</f>
        <v>0</v>
      </c>
      <c r="V23" s="486">
        <f t="shared" si="2"/>
        <v>12</v>
      </c>
      <c r="W23" s="486">
        <f t="shared" si="3"/>
        <v>0</v>
      </c>
      <c r="X23" s="486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453</v>
      </c>
      <c r="D24" s="105" t="s">
        <v>453</v>
      </c>
      <c r="E24" s="212" t="s">
        <v>43</v>
      </c>
      <c r="F24" s="213" t="s">
        <v>8</v>
      </c>
      <c r="G24" s="214">
        <v>35000</v>
      </c>
      <c r="H24" s="214">
        <v>39000</v>
      </c>
      <c r="I24" s="167">
        <v>37170</v>
      </c>
      <c r="J24" s="445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5"/>
      <c r="Q24" s="87">
        <f t="shared" si="8"/>
        <v>37170</v>
      </c>
      <c r="R24" s="486">
        <f t="shared" si="0"/>
        <v>1</v>
      </c>
      <c r="S24" s="486">
        <f t="shared" si="1"/>
        <v>0</v>
      </c>
      <c r="T24" s="486">
        <f>IF(R24=1,SUM($R$6:R24),0)</f>
        <v>13</v>
      </c>
      <c r="U24" s="486">
        <f>IF(S24=1,SUM($S$6:S24),0)</f>
        <v>0</v>
      </c>
      <c r="V24" s="486">
        <f t="shared" si="2"/>
        <v>13</v>
      </c>
      <c r="W24" s="486">
        <f t="shared" si="3"/>
        <v>0</v>
      </c>
      <c r="X24" s="486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454</v>
      </c>
      <c r="D25" s="105" t="s">
        <v>454</v>
      </c>
      <c r="E25" s="212" t="s">
        <v>43</v>
      </c>
      <c r="F25" s="213" t="s">
        <v>8</v>
      </c>
      <c r="G25" s="214">
        <v>35000</v>
      </c>
      <c r="H25" s="214">
        <v>39000</v>
      </c>
      <c r="I25" s="167">
        <v>37170</v>
      </c>
      <c r="J25" s="445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5"/>
      <c r="Q25" s="87">
        <f t="shared" si="8"/>
        <v>37170</v>
      </c>
      <c r="R25" s="486">
        <f t="shared" si="0"/>
        <v>1</v>
      </c>
      <c r="S25" s="486">
        <f t="shared" si="1"/>
        <v>0</v>
      </c>
      <c r="T25" s="486">
        <f>IF(R25=1,SUM($R$6:R25),0)</f>
        <v>14</v>
      </c>
      <c r="U25" s="486">
        <f>IF(S25=1,SUM($S$6:S25),0)</f>
        <v>0</v>
      </c>
      <c r="V25" s="486">
        <f t="shared" si="2"/>
        <v>14</v>
      </c>
      <c r="W25" s="486">
        <f t="shared" si="3"/>
        <v>0</v>
      </c>
      <c r="X25" s="486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455</v>
      </c>
      <c r="D26" s="105" t="s">
        <v>455</v>
      </c>
      <c r="E26" s="212" t="s">
        <v>43</v>
      </c>
      <c r="F26" s="213" t="s">
        <v>8</v>
      </c>
      <c r="G26" s="214">
        <v>35000</v>
      </c>
      <c r="H26" s="214">
        <v>39000</v>
      </c>
      <c r="I26" s="167">
        <v>37170</v>
      </c>
      <c r="J26" s="445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5"/>
      <c r="Q26" s="87">
        <f t="shared" si="8"/>
        <v>37170</v>
      </c>
      <c r="R26" s="486">
        <f t="shared" si="0"/>
        <v>1</v>
      </c>
      <c r="S26" s="486">
        <f t="shared" si="1"/>
        <v>0</v>
      </c>
      <c r="T26" s="486">
        <f>IF(R26=1,SUM($R$6:R26),0)</f>
        <v>15</v>
      </c>
      <c r="U26" s="486">
        <f>IF(S26=1,SUM($S$6:S26),0)</f>
        <v>0</v>
      </c>
      <c r="V26" s="486">
        <f t="shared" si="2"/>
        <v>15</v>
      </c>
      <c r="W26" s="486">
        <f t="shared" si="3"/>
        <v>0</v>
      </c>
      <c r="X26" s="486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456</v>
      </c>
      <c r="D27" s="105" t="s">
        <v>456</v>
      </c>
      <c r="E27" s="212" t="s">
        <v>43</v>
      </c>
      <c r="F27" s="213" t="s">
        <v>8</v>
      </c>
      <c r="G27" s="214">
        <v>35000</v>
      </c>
      <c r="H27" s="214">
        <v>39000</v>
      </c>
      <c r="I27" s="167">
        <v>37170</v>
      </c>
      <c r="J27" s="445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5"/>
      <c r="Q27" s="87">
        <f t="shared" si="8"/>
        <v>37170</v>
      </c>
      <c r="R27" s="486">
        <f t="shared" si="0"/>
        <v>1</v>
      </c>
      <c r="S27" s="486">
        <f t="shared" si="1"/>
        <v>0</v>
      </c>
      <c r="T27" s="486">
        <f>IF(R27=1,SUM($R$6:R27),0)</f>
        <v>16</v>
      </c>
      <c r="U27" s="486">
        <f>IF(S27=1,SUM($S$6:S27),0)</f>
        <v>0</v>
      </c>
      <c r="V27" s="486">
        <f t="shared" si="2"/>
        <v>16</v>
      </c>
      <c r="W27" s="486">
        <f t="shared" si="3"/>
        <v>0</v>
      </c>
      <c r="X27" s="486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457</v>
      </c>
      <c r="D28" s="105" t="s">
        <v>457</v>
      </c>
      <c r="E28" s="212" t="s">
        <v>43</v>
      </c>
      <c r="F28" s="213" t="s">
        <v>8</v>
      </c>
      <c r="G28" s="214">
        <v>155100</v>
      </c>
      <c r="H28" s="214">
        <v>172800</v>
      </c>
      <c r="I28" s="167">
        <v>164718</v>
      </c>
      <c r="J28" s="445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5"/>
      <c r="Q28" s="87">
        <f t="shared" si="8"/>
        <v>164718</v>
      </c>
      <c r="R28" s="486">
        <f t="shared" si="0"/>
        <v>1</v>
      </c>
      <c r="S28" s="486">
        <f t="shared" si="1"/>
        <v>0</v>
      </c>
      <c r="T28" s="486">
        <f>IF(R28=1,SUM($R$6:R28),0)</f>
        <v>17</v>
      </c>
      <c r="U28" s="486">
        <f>IF(S28=1,SUM($S$6:S28),0)</f>
        <v>0</v>
      </c>
      <c r="V28" s="486">
        <f t="shared" si="2"/>
        <v>17</v>
      </c>
      <c r="W28" s="486">
        <f t="shared" si="3"/>
        <v>0</v>
      </c>
      <c r="X28" s="486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458</v>
      </c>
      <c r="D29" s="105" t="s">
        <v>458</v>
      </c>
      <c r="E29" s="212" t="s">
        <v>43</v>
      </c>
      <c r="F29" s="213" t="s">
        <v>8</v>
      </c>
      <c r="G29" s="214">
        <v>155100</v>
      </c>
      <c r="H29" s="214">
        <v>172800</v>
      </c>
      <c r="I29" s="167">
        <v>164718</v>
      </c>
      <c r="J29" s="445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5"/>
      <c r="Q29" s="87">
        <f t="shared" si="8"/>
        <v>164718</v>
      </c>
      <c r="R29" s="486">
        <f t="shared" si="0"/>
        <v>1</v>
      </c>
      <c r="S29" s="486">
        <f t="shared" si="1"/>
        <v>0</v>
      </c>
      <c r="T29" s="486">
        <f>IF(R29=1,SUM($R$6:R29),0)</f>
        <v>18</v>
      </c>
      <c r="U29" s="486">
        <f>IF(S29=1,SUM($S$6:S29),0)</f>
        <v>0</v>
      </c>
      <c r="V29" s="486">
        <f t="shared" si="2"/>
        <v>18</v>
      </c>
      <c r="W29" s="486">
        <f t="shared" si="3"/>
        <v>0</v>
      </c>
      <c r="X29" s="486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459</v>
      </c>
      <c r="D30" s="105" t="s">
        <v>459</v>
      </c>
      <c r="E30" s="212" t="s">
        <v>43</v>
      </c>
      <c r="F30" s="213" t="s">
        <v>8</v>
      </c>
      <c r="G30" s="214">
        <v>155100</v>
      </c>
      <c r="H30" s="214">
        <v>172800</v>
      </c>
      <c r="I30" s="167">
        <v>164718</v>
      </c>
      <c r="J30" s="445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5"/>
      <c r="Q30" s="87">
        <f t="shared" si="8"/>
        <v>164718</v>
      </c>
      <c r="R30" s="486">
        <f t="shared" si="0"/>
        <v>1</v>
      </c>
      <c r="S30" s="486">
        <f t="shared" si="1"/>
        <v>0</v>
      </c>
      <c r="T30" s="486">
        <f>IF(R30=1,SUM($R$6:R30),0)</f>
        <v>19</v>
      </c>
      <c r="U30" s="486">
        <f>IF(S30=1,SUM($S$6:S30),0)</f>
        <v>0</v>
      </c>
      <c r="V30" s="486">
        <f t="shared" si="2"/>
        <v>19</v>
      </c>
      <c r="W30" s="486">
        <f t="shared" si="3"/>
        <v>0</v>
      </c>
      <c r="X30" s="486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460</v>
      </c>
      <c r="D31" s="105" t="s">
        <v>460</v>
      </c>
      <c r="E31" s="212" t="s">
        <v>43</v>
      </c>
      <c r="F31" s="213" t="s">
        <v>8</v>
      </c>
      <c r="G31" s="214">
        <v>155100</v>
      </c>
      <c r="H31" s="214">
        <v>172800</v>
      </c>
      <c r="I31" s="167">
        <v>164718</v>
      </c>
      <c r="J31" s="445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5"/>
      <c r="Q31" s="87">
        <f t="shared" si="8"/>
        <v>164718</v>
      </c>
      <c r="R31" s="486">
        <f t="shared" si="0"/>
        <v>1</v>
      </c>
      <c r="S31" s="486">
        <f t="shared" si="1"/>
        <v>0</v>
      </c>
      <c r="T31" s="486">
        <f>IF(R31=1,SUM($R$6:R31),0)</f>
        <v>20</v>
      </c>
      <c r="U31" s="486">
        <f>IF(S31=1,SUM($S$6:S31),0)</f>
        <v>0</v>
      </c>
      <c r="V31" s="486">
        <f t="shared" si="2"/>
        <v>20</v>
      </c>
      <c r="W31" s="486">
        <f t="shared" si="3"/>
        <v>0</v>
      </c>
      <c r="X31" s="486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461</v>
      </c>
      <c r="D32" s="105" t="s">
        <v>461</v>
      </c>
      <c r="E32" s="212" t="s">
        <v>43</v>
      </c>
      <c r="F32" s="213" t="s">
        <v>8</v>
      </c>
      <c r="G32" s="214">
        <v>155100</v>
      </c>
      <c r="H32" s="214">
        <v>172800</v>
      </c>
      <c r="I32" s="167">
        <v>164718</v>
      </c>
      <c r="J32" s="445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5"/>
      <c r="Q32" s="87">
        <f t="shared" si="8"/>
        <v>164718</v>
      </c>
      <c r="R32" s="486">
        <f t="shared" si="0"/>
        <v>1</v>
      </c>
      <c r="S32" s="486">
        <f t="shared" si="1"/>
        <v>0</v>
      </c>
      <c r="T32" s="486">
        <f>IF(R32=1,SUM($R$6:R32),0)</f>
        <v>21</v>
      </c>
      <c r="U32" s="486">
        <f>IF(S32=1,SUM($S$6:S32),0)</f>
        <v>0</v>
      </c>
      <c r="V32" s="486">
        <f t="shared" si="2"/>
        <v>21</v>
      </c>
      <c r="W32" s="486">
        <f t="shared" si="3"/>
        <v>0</v>
      </c>
      <c r="X32" s="486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1170</v>
      </c>
      <c r="D33" s="105" t="s">
        <v>1170</v>
      </c>
      <c r="E33" s="212" t="s">
        <v>44</v>
      </c>
      <c r="F33" s="213" t="s">
        <v>8</v>
      </c>
      <c r="G33" s="405"/>
      <c r="H33" s="405"/>
      <c r="I33" s="409">
        <v>427500</v>
      </c>
      <c r="J33" s="447">
        <v>-4.6923076923076922E-2</v>
      </c>
      <c r="K33" s="409">
        <f t="shared" si="6"/>
        <v>447559.61538461538</v>
      </c>
      <c r="L33" s="409">
        <f t="shared" ref="L33:O33" si="31">IF($J33&lt;0,(K33*(1-$J33)),(K33*(1+$J33)))</f>
        <v>468560.4896449704</v>
      </c>
      <c r="M33" s="409">
        <f t="shared" si="31"/>
        <v>490546.78954369586</v>
      </c>
      <c r="N33" s="409">
        <f t="shared" si="31"/>
        <v>513564.75428382307</v>
      </c>
      <c r="O33" s="409">
        <f t="shared" si="31"/>
        <v>537662.79275406396</v>
      </c>
      <c r="P33" s="455"/>
      <c r="Q33" s="87">
        <f t="shared" si="8"/>
        <v>427500</v>
      </c>
      <c r="R33" s="486">
        <f t="shared" si="0"/>
        <v>0</v>
      </c>
      <c r="S33" s="486">
        <f t="shared" si="1"/>
        <v>1</v>
      </c>
      <c r="T33" s="486">
        <f>IF(R33=1,SUM($R$6:R33),0)</f>
        <v>0</v>
      </c>
      <c r="U33" s="486">
        <f>IF(S33=1,SUM($S$6:S33),0)</f>
        <v>149</v>
      </c>
      <c r="V33" s="486">
        <f t="shared" si="2"/>
        <v>149</v>
      </c>
      <c r="W33" s="486">
        <f t="shared" si="3"/>
        <v>0</v>
      </c>
      <c r="X33" s="486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1171</v>
      </c>
      <c r="D34" s="105" t="s">
        <v>1171</v>
      </c>
      <c r="E34" s="212" t="s">
        <v>44</v>
      </c>
      <c r="F34" s="213" t="s">
        <v>8</v>
      </c>
      <c r="G34" s="405"/>
      <c r="H34" s="405"/>
      <c r="I34" s="409">
        <v>549000</v>
      </c>
      <c r="J34" s="447">
        <v>-4.6923076923076922E-2</v>
      </c>
      <c r="K34" s="409">
        <f t="shared" si="6"/>
        <v>574760.76923076913</v>
      </c>
      <c r="L34" s="409">
        <f t="shared" ref="L34:O34" si="32">IF($J34&lt;0,(K34*(1-$J34)),(K34*(1+$J34)))</f>
        <v>601730.31301775132</v>
      </c>
      <c r="M34" s="409">
        <f t="shared" si="32"/>
        <v>629965.35078243038</v>
      </c>
      <c r="N34" s="409">
        <f t="shared" si="32"/>
        <v>659525.26339606743</v>
      </c>
      <c r="O34" s="409">
        <f t="shared" si="32"/>
        <v>690472.21806311363</v>
      </c>
      <c r="P34" s="455"/>
      <c r="Q34" s="87">
        <f t="shared" si="8"/>
        <v>549000</v>
      </c>
      <c r="R34" s="486">
        <f t="shared" si="0"/>
        <v>0</v>
      </c>
      <c r="S34" s="486">
        <f t="shared" si="1"/>
        <v>1</v>
      </c>
      <c r="T34" s="486">
        <f>IF(R34=1,SUM($R$6:R34),0)</f>
        <v>0</v>
      </c>
      <c r="U34" s="486">
        <f>IF(S34=1,SUM($S$6:S34),0)</f>
        <v>150</v>
      </c>
      <c r="V34" s="486">
        <f t="shared" si="2"/>
        <v>150</v>
      </c>
      <c r="W34" s="486">
        <f t="shared" si="3"/>
        <v>0</v>
      </c>
      <c r="X34" s="486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462</v>
      </c>
      <c r="D35" s="105" t="s">
        <v>462</v>
      </c>
      <c r="E35" s="212" t="s">
        <v>44</v>
      </c>
      <c r="F35" s="213" t="s">
        <v>8</v>
      </c>
      <c r="G35" s="214">
        <v>723500</v>
      </c>
      <c r="H35" s="214">
        <v>723500</v>
      </c>
      <c r="I35" s="167">
        <v>630936</v>
      </c>
      <c r="J35" s="445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5"/>
      <c r="Q35" s="87">
        <f t="shared" si="8"/>
        <v>630936</v>
      </c>
      <c r="R35" s="486">
        <f t="shared" si="0"/>
        <v>0</v>
      </c>
      <c r="S35" s="486">
        <f t="shared" si="1"/>
        <v>1</v>
      </c>
      <c r="T35" s="486">
        <f>IF(R35=1,SUM($R$6:R35),0)</f>
        <v>0</v>
      </c>
      <c r="U35" s="486">
        <f>IF(S35=1,SUM($S$6:S35),0)</f>
        <v>151</v>
      </c>
      <c r="V35" s="486">
        <f t="shared" si="2"/>
        <v>151</v>
      </c>
      <c r="W35" s="486">
        <f t="shared" si="3"/>
        <v>0</v>
      </c>
      <c r="X35" s="486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463</v>
      </c>
      <c r="D36" s="105" t="s">
        <v>463</v>
      </c>
      <c r="E36" s="212" t="s">
        <v>44</v>
      </c>
      <c r="F36" s="213" t="s">
        <v>8</v>
      </c>
      <c r="G36" s="214">
        <v>723500</v>
      </c>
      <c r="H36" s="214">
        <v>723500</v>
      </c>
      <c r="I36" s="167">
        <v>741474</v>
      </c>
      <c r="J36" s="445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5"/>
      <c r="Q36" s="87">
        <f t="shared" si="8"/>
        <v>741474</v>
      </c>
      <c r="R36" s="486">
        <f t="shared" si="0"/>
        <v>0</v>
      </c>
      <c r="S36" s="486">
        <f t="shared" si="1"/>
        <v>1</v>
      </c>
      <c r="T36" s="486">
        <f>IF(R36=1,SUM($R$6:R36),0)</f>
        <v>0</v>
      </c>
      <c r="U36" s="486">
        <f>IF(S36=1,SUM($S$6:S36),0)</f>
        <v>152</v>
      </c>
      <c r="V36" s="486">
        <f t="shared" si="2"/>
        <v>152</v>
      </c>
      <c r="W36" s="486">
        <f t="shared" si="3"/>
        <v>0</v>
      </c>
      <c r="X36" s="486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464</v>
      </c>
      <c r="D37" s="105" t="s">
        <v>464</v>
      </c>
      <c r="E37" s="212" t="s">
        <v>44</v>
      </c>
      <c r="F37" s="213" t="s">
        <v>8</v>
      </c>
      <c r="G37" s="214">
        <v>757500</v>
      </c>
      <c r="H37" s="214">
        <v>757500</v>
      </c>
      <c r="I37" s="167">
        <v>741474</v>
      </c>
      <c r="J37" s="445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5"/>
      <c r="Q37" s="87">
        <f t="shared" si="8"/>
        <v>741474</v>
      </c>
      <c r="R37" s="486">
        <f t="shared" si="0"/>
        <v>0</v>
      </c>
      <c r="S37" s="486">
        <f t="shared" si="1"/>
        <v>1</v>
      </c>
      <c r="T37" s="486">
        <f>IF(R37=1,SUM($R$6:R37),0)</f>
        <v>0</v>
      </c>
      <c r="U37" s="486">
        <f>IF(S37=1,SUM($S$6:S37),0)</f>
        <v>153</v>
      </c>
      <c r="V37" s="486">
        <f t="shared" si="2"/>
        <v>153</v>
      </c>
      <c r="W37" s="486">
        <f t="shared" si="3"/>
        <v>0</v>
      </c>
      <c r="X37" s="486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465</v>
      </c>
      <c r="D38" s="105" t="s">
        <v>465</v>
      </c>
      <c r="E38" s="212" t="s">
        <v>44</v>
      </c>
      <c r="F38" s="213" t="s">
        <v>8</v>
      </c>
      <c r="G38" s="214">
        <v>757500</v>
      </c>
      <c r="H38" s="214">
        <v>757500</v>
      </c>
      <c r="I38" s="167">
        <v>741474</v>
      </c>
      <c r="J38" s="445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5"/>
      <c r="Q38" s="87">
        <f t="shared" si="8"/>
        <v>741474</v>
      </c>
      <c r="R38" s="486">
        <f t="shared" si="0"/>
        <v>0</v>
      </c>
      <c r="S38" s="486">
        <f t="shared" si="1"/>
        <v>1</v>
      </c>
      <c r="T38" s="486">
        <f>IF(R38=1,SUM($R$6:R38),0)</f>
        <v>0</v>
      </c>
      <c r="U38" s="486">
        <f>IF(S38=1,SUM($S$6:S38),0)</f>
        <v>154</v>
      </c>
      <c r="V38" s="486">
        <f t="shared" si="2"/>
        <v>154</v>
      </c>
      <c r="W38" s="486">
        <f t="shared" si="3"/>
        <v>0</v>
      </c>
      <c r="X38" s="486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1130</v>
      </c>
      <c r="D39" s="105" t="s">
        <v>1130</v>
      </c>
      <c r="E39" s="212" t="s">
        <v>44</v>
      </c>
      <c r="F39" s="213" t="s">
        <v>8</v>
      </c>
      <c r="G39" s="214">
        <v>733500</v>
      </c>
      <c r="H39" s="214">
        <v>753700</v>
      </c>
      <c r="I39" s="167">
        <v>821909</v>
      </c>
      <c r="J39" s="445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5"/>
      <c r="Q39" s="87">
        <f t="shared" si="8"/>
        <v>821909</v>
      </c>
      <c r="R39" s="486">
        <f t="shared" si="0"/>
        <v>0</v>
      </c>
      <c r="S39" s="486">
        <f t="shared" si="1"/>
        <v>1</v>
      </c>
      <c r="T39" s="486">
        <f>IF(R39=1,SUM($R$6:R39),0)</f>
        <v>0</v>
      </c>
      <c r="U39" s="486">
        <f>IF(S39=1,SUM($S$6:S39),0)</f>
        <v>155</v>
      </c>
      <c r="V39" s="486">
        <f t="shared" si="2"/>
        <v>155</v>
      </c>
      <c r="W39" s="486">
        <f t="shared" si="3"/>
        <v>0</v>
      </c>
      <c r="X39" s="486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1131</v>
      </c>
      <c r="D40" s="105" t="s">
        <v>1131</v>
      </c>
      <c r="E40" s="212" t="s">
        <v>44</v>
      </c>
      <c r="F40" s="213" t="s">
        <v>8</v>
      </c>
      <c r="G40" s="214">
        <v>823500</v>
      </c>
      <c r="H40" s="214">
        <v>846200</v>
      </c>
      <c r="I40" s="167">
        <v>922757</v>
      </c>
      <c r="J40" s="445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5"/>
      <c r="Q40" s="87">
        <f t="shared" si="8"/>
        <v>922757</v>
      </c>
      <c r="R40" s="486">
        <f t="shared" si="0"/>
        <v>0</v>
      </c>
      <c r="S40" s="486">
        <f t="shared" si="1"/>
        <v>1</v>
      </c>
      <c r="T40" s="486">
        <f>IF(R40=1,SUM($R$6:R40),0)</f>
        <v>0</v>
      </c>
      <c r="U40" s="486">
        <f>IF(S40=1,SUM($S$6:S40),0)</f>
        <v>156</v>
      </c>
      <c r="V40" s="486">
        <f t="shared" si="2"/>
        <v>156</v>
      </c>
      <c r="W40" s="486">
        <f t="shared" si="3"/>
        <v>0</v>
      </c>
      <c r="X40" s="486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1132</v>
      </c>
      <c r="D41" s="105" t="s">
        <v>1132</v>
      </c>
      <c r="E41" s="212" t="s">
        <v>44</v>
      </c>
      <c r="F41" s="213" t="s">
        <v>8</v>
      </c>
      <c r="G41" s="214">
        <v>1156500</v>
      </c>
      <c r="H41" s="214">
        <v>1285000</v>
      </c>
      <c r="I41" s="167">
        <v>1304100</v>
      </c>
      <c r="J41" s="445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5"/>
      <c r="Q41" s="87">
        <f t="shared" si="8"/>
        <v>1304100</v>
      </c>
      <c r="R41" s="486">
        <f t="shared" si="0"/>
        <v>0</v>
      </c>
      <c r="S41" s="486">
        <f t="shared" si="1"/>
        <v>1</v>
      </c>
      <c r="T41" s="486">
        <f>IF(R41=1,SUM($R$6:R41),0)</f>
        <v>0</v>
      </c>
      <c r="U41" s="486">
        <f>IF(S41=1,SUM($S$6:S41),0)</f>
        <v>157</v>
      </c>
      <c r="V41" s="486">
        <f t="shared" si="2"/>
        <v>157</v>
      </c>
      <c r="W41" s="486">
        <f t="shared" si="3"/>
        <v>0</v>
      </c>
      <c r="X41" s="486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1133</v>
      </c>
      <c r="D42" s="105" t="s">
        <v>1133</v>
      </c>
      <c r="E42" s="212" t="s">
        <v>44</v>
      </c>
      <c r="F42" s="213" t="s">
        <v>8</v>
      </c>
      <c r="G42" s="214">
        <v>1237500</v>
      </c>
      <c r="H42" s="214">
        <v>1375000</v>
      </c>
      <c r="I42" s="167">
        <v>1345500</v>
      </c>
      <c r="J42" s="445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5"/>
      <c r="Q42" s="87">
        <f t="shared" si="8"/>
        <v>1345500</v>
      </c>
      <c r="R42" s="486">
        <f t="shared" si="0"/>
        <v>0</v>
      </c>
      <c r="S42" s="486">
        <f t="shared" si="1"/>
        <v>1</v>
      </c>
      <c r="T42" s="486">
        <f>IF(R42=1,SUM($R$6:R42),0)</f>
        <v>0</v>
      </c>
      <c r="U42" s="486">
        <f>IF(S42=1,SUM($S$6:S42),0)</f>
        <v>158</v>
      </c>
      <c r="V42" s="486">
        <f t="shared" si="2"/>
        <v>158</v>
      </c>
      <c r="W42" s="486">
        <f t="shared" si="3"/>
        <v>0</v>
      </c>
      <c r="X42" s="486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1134</v>
      </c>
      <c r="D43" s="105" t="s">
        <v>1134</v>
      </c>
      <c r="E43" s="212" t="s">
        <v>44</v>
      </c>
      <c r="F43" s="213" t="s">
        <v>8</v>
      </c>
      <c r="G43" s="214">
        <v>1287000</v>
      </c>
      <c r="H43" s="214">
        <v>1430000</v>
      </c>
      <c r="I43" s="167">
        <v>1449000</v>
      </c>
      <c r="J43" s="445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5"/>
      <c r="Q43" s="87">
        <f t="shared" si="8"/>
        <v>1449000</v>
      </c>
      <c r="R43" s="486">
        <f t="shared" si="0"/>
        <v>0</v>
      </c>
      <c r="S43" s="486">
        <f t="shared" si="1"/>
        <v>1</v>
      </c>
      <c r="T43" s="486">
        <f>IF(R43=1,SUM($R$6:R43),0)</f>
        <v>0</v>
      </c>
      <c r="U43" s="486">
        <f>IF(S43=1,SUM($S$6:S43),0)</f>
        <v>159</v>
      </c>
      <c r="V43" s="486">
        <f t="shared" si="2"/>
        <v>159</v>
      </c>
      <c r="W43" s="486">
        <f t="shared" si="3"/>
        <v>0</v>
      </c>
      <c r="X43" s="486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1135</v>
      </c>
      <c r="D44" s="105" t="s">
        <v>1135</v>
      </c>
      <c r="E44" s="212" t="s">
        <v>44</v>
      </c>
      <c r="F44" s="213" t="s">
        <v>8</v>
      </c>
      <c r="G44" s="214">
        <v>1336500</v>
      </c>
      <c r="H44" s="214">
        <v>1485000</v>
      </c>
      <c r="I44" s="167">
        <v>1449000</v>
      </c>
      <c r="J44" s="445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5"/>
      <c r="Q44" s="87">
        <f t="shared" si="8"/>
        <v>1449000</v>
      </c>
      <c r="R44" s="486">
        <f t="shared" si="0"/>
        <v>0</v>
      </c>
      <c r="S44" s="486">
        <f t="shared" si="1"/>
        <v>1</v>
      </c>
      <c r="T44" s="486">
        <f>IF(R44=1,SUM($R$6:R44),0)</f>
        <v>0</v>
      </c>
      <c r="U44" s="486">
        <f>IF(S44=1,SUM($S$6:S44),0)</f>
        <v>160</v>
      </c>
      <c r="V44" s="486">
        <f t="shared" si="2"/>
        <v>160</v>
      </c>
      <c r="W44" s="486">
        <f t="shared" si="3"/>
        <v>0</v>
      </c>
      <c r="X44" s="486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1136</v>
      </c>
      <c r="D45" s="105" t="s">
        <v>1136</v>
      </c>
      <c r="E45" s="212" t="s">
        <v>44</v>
      </c>
      <c r="F45" s="213" t="s">
        <v>8</v>
      </c>
      <c r="G45" s="214">
        <v>1336500</v>
      </c>
      <c r="H45" s="214">
        <v>1485000</v>
      </c>
      <c r="I45" s="167">
        <v>1449000</v>
      </c>
      <c r="J45" s="445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5"/>
      <c r="Q45" s="87">
        <f t="shared" si="8"/>
        <v>1449000</v>
      </c>
      <c r="R45" s="486">
        <f t="shared" si="0"/>
        <v>0</v>
      </c>
      <c r="S45" s="486">
        <f t="shared" si="1"/>
        <v>1</v>
      </c>
      <c r="T45" s="486">
        <f>IF(R45=1,SUM($R$6:R45),0)</f>
        <v>0</v>
      </c>
      <c r="U45" s="486">
        <f>IF(S45=1,SUM($S$6:S45),0)</f>
        <v>161</v>
      </c>
      <c r="V45" s="486">
        <f t="shared" si="2"/>
        <v>161</v>
      </c>
      <c r="W45" s="486">
        <f t="shared" si="3"/>
        <v>0</v>
      </c>
      <c r="X45" s="486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1137</v>
      </c>
      <c r="D46" s="105" t="s">
        <v>1137</v>
      </c>
      <c r="E46" s="212" t="s">
        <v>44</v>
      </c>
      <c r="F46" s="213" t="s">
        <v>8</v>
      </c>
      <c r="G46" s="214">
        <v>2866500</v>
      </c>
      <c r="H46" s="214">
        <v>3030000</v>
      </c>
      <c r="I46" s="167">
        <v>3053250</v>
      </c>
      <c r="J46" s="445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5"/>
      <c r="Q46" s="87">
        <f t="shared" si="8"/>
        <v>3053250</v>
      </c>
      <c r="R46" s="486">
        <f t="shared" si="0"/>
        <v>0</v>
      </c>
      <c r="S46" s="486">
        <f t="shared" si="1"/>
        <v>1</v>
      </c>
      <c r="T46" s="486">
        <f>IF(R46=1,SUM($R$6:R46),0)</f>
        <v>0</v>
      </c>
      <c r="U46" s="486">
        <f>IF(S46=1,SUM($S$6:S46),0)</f>
        <v>162</v>
      </c>
      <c r="V46" s="486">
        <f t="shared" si="2"/>
        <v>162</v>
      </c>
      <c r="W46" s="486">
        <f t="shared" si="3"/>
        <v>0</v>
      </c>
      <c r="X46" s="486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2129</v>
      </c>
      <c r="D47" s="105" t="s">
        <v>1241</v>
      </c>
      <c r="E47" s="212" t="s">
        <v>44</v>
      </c>
      <c r="F47" s="213" t="s">
        <v>8</v>
      </c>
      <c r="G47" s="214">
        <v>545000</v>
      </c>
      <c r="H47" s="214">
        <v>545000</v>
      </c>
      <c r="I47" s="167">
        <v>490500</v>
      </c>
      <c r="J47" s="445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5"/>
      <c r="Q47" s="87">
        <f t="shared" si="8"/>
        <v>490500</v>
      </c>
      <c r="R47" s="486">
        <f t="shared" si="0"/>
        <v>0</v>
      </c>
      <c r="S47" s="486">
        <f t="shared" si="1"/>
        <v>1</v>
      </c>
      <c r="T47" s="486">
        <f>IF(R47=1,SUM($R$6:R47),0)</f>
        <v>0</v>
      </c>
      <c r="U47" s="486">
        <f>IF(S47=1,SUM($S$6:S47),0)</f>
        <v>163</v>
      </c>
      <c r="V47" s="486">
        <f t="shared" si="2"/>
        <v>163</v>
      </c>
      <c r="W47" s="486">
        <f t="shared" si="3"/>
        <v>0</v>
      </c>
      <c r="X47" s="486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2130</v>
      </c>
      <c r="D48" s="105" t="s">
        <v>1242</v>
      </c>
      <c r="E48" s="212" t="s">
        <v>44</v>
      </c>
      <c r="F48" s="213" t="s">
        <v>8</v>
      </c>
      <c r="G48" s="214">
        <v>545000</v>
      </c>
      <c r="H48" s="214">
        <v>545000</v>
      </c>
      <c r="I48" s="167">
        <v>490500</v>
      </c>
      <c r="J48" s="445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5"/>
      <c r="Q48" s="87">
        <f t="shared" si="8"/>
        <v>490500</v>
      </c>
      <c r="R48" s="486">
        <f t="shared" si="0"/>
        <v>0</v>
      </c>
      <c r="S48" s="486">
        <f t="shared" si="1"/>
        <v>1</v>
      </c>
      <c r="T48" s="486">
        <f>IF(R48=1,SUM($R$6:R48),0)</f>
        <v>0</v>
      </c>
      <c r="U48" s="486">
        <f>IF(S48=1,SUM($S$6:S48),0)</f>
        <v>164</v>
      </c>
      <c r="V48" s="486">
        <f t="shared" si="2"/>
        <v>164</v>
      </c>
      <c r="W48" s="486">
        <f t="shared" si="3"/>
        <v>0</v>
      </c>
      <c r="X48" s="486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963</v>
      </c>
      <c r="D49" s="105" t="s">
        <v>963</v>
      </c>
      <c r="E49" s="212" t="s">
        <v>43</v>
      </c>
      <c r="F49" s="213" t="s">
        <v>8</v>
      </c>
      <c r="G49" s="214">
        <v>2250810</v>
      </c>
      <c r="H49" s="214">
        <v>4255800</v>
      </c>
      <c r="I49" s="167">
        <v>4657500</v>
      </c>
      <c r="J49" s="445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5"/>
      <c r="Q49" s="87">
        <f t="shared" si="8"/>
        <v>4657500</v>
      </c>
      <c r="R49" s="486">
        <f t="shared" si="0"/>
        <v>1</v>
      </c>
      <c r="S49" s="486">
        <f t="shared" si="1"/>
        <v>0</v>
      </c>
      <c r="T49" s="486">
        <f>IF(R49=1,SUM($R$6:R49),0)</f>
        <v>22</v>
      </c>
      <c r="U49" s="486">
        <f>IF(S49=1,SUM($S$6:S49),0)</f>
        <v>0</v>
      </c>
      <c r="V49" s="486">
        <f t="shared" si="2"/>
        <v>22</v>
      </c>
      <c r="W49" s="486">
        <f t="shared" si="3"/>
        <v>0</v>
      </c>
      <c r="X49" s="486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964</v>
      </c>
      <c r="D50" s="105" t="s">
        <v>964</v>
      </c>
      <c r="E50" s="212" t="s">
        <v>43</v>
      </c>
      <c r="F50" s="213" t="s">
        <v>8</v>
      </c>
      <c r="G50" s="214">
        <v>2250810</v>
      </c>
      <c r="H50" s="214">
        <v>4255800</v>
      </c>
      <c r="I50" s="167">
        <v>4657500</v>
      </c>
      <c r="J50" s="445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5"/>
      <c r="Q50" s="87">
        <f t="shared" si="8"/>
        <v>4657500</v>
      </c>
      <c r="R50" s="486">
        <f t="shared" si="0"/>
        <v>1</v>
      </c>
      <c r="S50" s="486">
        <f t="shared" si="1"/>
        <v>0</v>
      </c>
      <c r="T50" s="486">
        <f>IF(R50=1,SUM($R$6:R50),0)</f>
        <v>23</v>
      </c>
      <c r="U50" s="486">
        <f>IF(S50=1,SUM($S$6:S50),0)</f>
        <v>0</v>
      </c>
      <c r="V50" s="486">
        <f t="shared" si="2"/>
        <v>23</v>
      </c>
      <c r="W50" s="486">
        <f t="shared" si="3"/>
        <v>0</v>
      </c>
      <c r="X50" s="486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965</v>
      </c>
      <c r="D51" s="105" t="s">
        <v>965</v>
      </c>
      <c r="E51" s="212" t="s">
        <v>43</v>
      </c>
      <c r="F51" s="213" t="s">
        <v>8</v>
      </c>
      <c r="G51" s="214">
        <v>2250810</v>
      </c>
      <c r="H51" s="214">
        <v>4255800</v>
      </c>
      <c r="I51" s="167">
        <v>4657500</v>
      </c>
      <c r="J51" s="445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5"/>
      <c r="Q51" s="87">
        <f t="shared" si="8"/>
        <v>4657500</v>
      </c>
      <c r="R51" s="486">
        <f t="shared" si="0"/>
        <v>1</v>
      </c>
      <c r="S51" s="486">
        <f t="shared" si="1"/>
        <v>0</v>
      </c>
      <c r="T51" s="486">
        <f>IF(R51=1,SUM($R$6:R51),0)</f>
        <v>24</v>
      </c>
      <c r="U51" s="486">
        <f>IF(S51=1,SUM($S$6:S51),0)</f>
        <v>0</v>
      </c>
      <c r="V51" s="486">
        <f t="shared" si="2"/>
        <v>24</v>
      </c>
      <c r="W51" s="486">
        <f t="shared" si="3"/>
        <v>0</v>
      </c>
      <c r="X51" s="486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1172</v>
      </c>
      <c r="D52" s="105" t="s">
        <v>1172</v>
      </c>
      <c r="E52" s="212" t="s">
        <v>43</v>
      </c>
      <c r="F52" s="213" t="s">
        <v>8</v>
      </c>
      <c r="G52" s="405"/>
      <c r="H52" s="405"/>
      <c r="I52" s="409">
        <v>4657500</v>
      </c>
      <c r="J52" s="447">
        <v>9.4388834061751026E-2</v>
      </c>
      <c r="K52" s="409">
        <f t="shared" si="6"/>
        <v>5097115.994642606</v>
      </c>
      <c r="L52" s="409">
        <f t="shared" ref="L52:O52" si="50">IF($J52&lt;0,(K52*(1-$J52)),(K52*(1+$J52)))</f>
        <v>5578226.830454425</v>
      </c>
      <c r="M52" s="409">
        <f t="shared" si="50"/>
        <v>6104749.1571129961</v>
      </c>
      <c r="N52" s="409">
        <f t="shared" si="50"/>
        <v>6680969.3122923495</v>
      </c>
      <c r="O52" s="409">
        <f t="shared" si="50"/>
        <v>7311578.2160819639</v>
      </c>
      <c r="P52" s="455"/>
      <c r="Q52" s="87">
        <f t="shared" si="8"/>
        <v>4657500</v>
      </c>
      <c r="R52" s="486">
        <f t="shared" si="0"/>
        <v>1</v>
      </c>
      <c r="S52" s="486">
        <f t="shared" si="1"/>
        <v>0</v>
      </c>
      <c r="T52" s="486">
        <f>IF(R52=1,SUM($R$6:R52),0)</f>
        <v>25</v>
      </c>
      <c r="U52" s="486">
        <f>IF(S52=1,SUM($S$6:S52),0)</f>
        <v>0</v>
      </c>
      <c r="V52" s="486">
        <f t="shared" si="2"/>
        <v>25</v>
      </c>
      <c r="W52" s="486">
        <f t="shared" si="3"/>
        <v>0</v>
      </c>
      <c r="X52" s="486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966</v>
      </c>
      <c r="D53" s="105" t="s">
        <v>966</v>
      </c>
      <c r="E53" s="212" t="s">
        <v>43</v>
      </c>
      <c r="F53" s="213" t="s">
        <v>8</v>
      </c>
      <c r="G53" s="214">
        <v>2250810</v>
      </c>
      <c r="H53" s="214">
        <v>4255800</v>
      </c>
      <c r="I53" s="167">
        <v>4657500</v>
      </c>
      <c r="J53" s="445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5"/>
      <c r="Q53" s="87">
        <f t="shared" si="8"/>
        <v>4657500</v>
      </c>
      <c r="R53" s="486">
        <f t="shared" si="0"/>
        <v>1</v>
      </c>
      <c r="S53" s="486">
        <f t="shared" si="1"/>
        <v>0</v>
      </c>
      <c r="T53" s="486">
        <f>IF(R53=1,SUM($R$6:R53),0)</f>
        <v>26</v>
      </c>
      <c r="U53" s="486">
        <f>IF(S53=1,SUM($S$6:S53),0)</f>
        <v>0</v>
      </c>
      <c r="V53" s="486">
        <f t="shared" si="2"/>
        <v>26</v>
      </c>
      <c r="W53" s="486">
        <f t="shared" si="3"/>
        <v>0</v>
      </c>
      <c r="X53" s="486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967</v>
      </c>
      <c r="D54" s="105" t="s">
        <v>967</v>
      </c>
      <c r="E54" s="212" t="s">
        <v>43</v>
      </c>
      <c r="F54" s="213" t="s">
        <v>8</v>
      </c>
      <c r="G54" s="214">
        <v>2250810</v>
      </c>
      <c r="H54" s="214">
        <v>4255800</v>
      </c>
      <c r="I54" s="167">
        <v>4657500</v>
      </c>
      <c r="J54" s="445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5"/>
      <c r="Q54" s="87">
        <f t="shared" si="8"/>
        <v>4657500</v>
      </c>
      <c r="R54" s="486">
        <f t="shared" si="0"/>
        <v>1</v>
      </c>
      <c r="S54" s="486">
        <f t="shared" si="1"/>
        <v>0</v>
      </c>
      <c r="T54" s="486">
        <f>IF(R54=1,SUM($R$6:R54),0)</f>
        <v>27</v>
      </c>
      <c r="U54" s="486">
        <f>IF(S54=1,SUM($S$6:S54),0)</f>
        <v>0</v>
      </c>
      <c r="V54" s="486">
        <f t="shared" si="2"/>
        <v>27</v>
      </c>
      <c r="W54" s="486">
        <f t="shared" si="3"/>
        <v>0</v>
      </c>
      <c r="X54" s="486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968</v>
      </c>
      <c r="D55" s="105" t="s">
        <v>968</v>
      </c>
      <c r="E55" s="212" t="s">
        <v>43</v>
      </c>
      <c r="F55" s="213" t="s">
        <v>8</v>
      </c>
      <c r="G55" s="214">
        <v>2250810</v>
      </c>
      <c r="H55" s="214">
        <v>4255800</v>
      </c>
      <c r="I55" s="167">
        <v>4657500</v>
      </c>
      <c r="J55" s="445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5"/>
      <c r="Q55" s="87">
        <f t="shared" si="8"/>
        <v>4657500</v>
      </c>
      <c r="R55" s="486">
        <f t="shared" si="0"/>
        <v>1</v>
      </c>
      <c r="S55" s="486">
        <f t="shared" si="1"/>
        <v>0</v>
      </c>
      <c r="T55" s="486">
        <f>IF(R55=1,SUM($R$6:R55),0)</f>
        <v>28</v>
      </c>
      <c r="U55" s="486">
        <f>IF(S55=1,SUM($S$6:S55),0)</f>
        <v>0</v>
      </c>
      <c r="V55" s="486">
        <f t="shared" si="2"/>
        <v>28</v>
      </c>
      <c r="W55" s="486">
        <f t="shared" si="3"/>
        <v>0</v>
      </c>
      <c r="X55" s="486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969</v>
      </c>
      <c r="D56" s="105" t="s">
        <v>969</v>
      </c>
      <c r="E56" s="212" t="s">
        <v>43</v>
      </c>
      <c r="F56" s="213" t="s">
        <v>8</v>
      </c>
      <c r="G56" s="214">
        <v>2250810</v>
      </c>
      <c r="H56" s="214">
        <v>4255800</v>
      </c>
      <c r="I56" s="167">
        <v>4657500</v>
      </c>
      <c r="J56" s="445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5"/>
      <c r="Q56" s="87">
        <f t="shared" si="8"/>
        <v>4657500</v>
      </c>
      <c r="R56" s="486">
        <f t="shared" si="0"/>
        <v>1</v>
      </c>
      <c r="S56" s="486">
        <f t="shared" si="1"/>
        <v>0</v>
      </c>
      <c r="T56" s="486">
        <f>IF(R56=1,SUM($R$6:R56),0)</f>
        <v>29</v>
      </c>
      <c r="U56" s="486">
        <f>IF(S56=1,SUM($S$6:S56),0)</f>
        <v>0</v>
      </c>
      <c r="V56" s="486">
        <f t="shared" si="2"/>
        <v>29</v>
      </c>
      <c r="W56" s="486">
        <f t="shared" si="3"/>
        <v>0</v>
      </c>
      <c r="X56" s="486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970</v>
      </c>
      <c r="D57" s="105" t="s">
        <v>970</v>
      </c>
      <c r="E57" s="212" t="s">
        <v>43</v>
      </c>
      <c r="F57" s="213" t="s">
        <v>8</v>
      </c>
      <c r="G57" s="214">
        <v>2250810</v>
      </c>
      <c r="H57" s="214">
        <v>4255800</v>
      </c>
      <c r="I57" s="167">
        <v>4657500</v>
      </c>
      <c r="J57" s="445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5"/>
      <c r="Q57" s="87">
        <f t="shared" si="8"/>
        <v>4657500</v>
      </c>
      <c r="R57" s="486">
        <f t="shared" si="0"/>
        <v>1</v>
      </c>
      <c r="S57" s="486">
        <f t="shared" si="1"/>
        <v>0</v>
      </c>
      <c r="T57" s="486">
        <f>IF(R57=1,SUM($R$6:R57),0)</f>
        <v>30</v>
      </c>
      <c r="U57" s="486">
        <f>IF(S57=1,SUM($S$6:S57),0)</f>
        <v>0</v>
      </c>
      <c r="V57" s="486">
        <f t="shared" si="2"/>
        <v>30</v>
      </c>
      <c r="W57" s="486">
        <f t="shared" si="3"/>
        <v>0</v>
      </c>
      <c r="X57" s="486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971</v>
      </c>
      <c r="D58" s="105" t="s">
        <v>971</v>
      </c>
      <c r="E58" s="212" t="s">
        <v>43</v>
      </c>
      <c r="F58" s="213" t="s">
        <v>8</v>
      </c>
      <c r="G58" s="214">
        <v>2250810</v>
      </c>
      <c r="H58" s="214">
        <v>4255800</v>
      </c>
      <c r="I58" s="167">
        <v>4657500</v>
      </c>
      <c r="J58" s="445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5"/>
      <c r="Q58" s="87">
        <f t="shared" si="8"/>
        <v>4657500</v>
      </c>
      <c r="R58" s="486">
        <f t="shared" si="0"/>
        <v>1</v>
      </c>
      <c r="S58" s="486">
        <f t="shared" si="1"/>
        <v>0</v>
      </c>
      <c r="T58" s="486">
        <f>IF(R58=1,SUM($R$6:R58),0)</f>
        <v>31</v>
      </c>
      <c r="U58" s="486">
        <f>IF(S58=1,SUM($S$6:S58),0)</f>
        <v>0</v>
      </c>
      <c r="V58" s="486">
        <f t="shared" si="2"/>
        <v>31</v>
      </c>
      <c r="W58" s="486">
        <f t="shared" si="3"/>
        <v>0</v>
      </c>
      <c r="X58" s="486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972</v>
      </c>
      <c r="D59" s="105" t="s">
        <v>972</v>
      </c>
      <c r="E59" s="212" t="s">
        <v>43</v>
      </c>
      <c r="F59" s="213" t="s">
        <v>8</v>
      </c>
      <c r="G59" s="214">
        <v>2250810</v>
      </c>
      <c r="H59" s="214">
        <v>4255800</v>
      </c>
      <c r="I59" s="167">
        <v>4657500</v>
      </c>
      <c r="J59" s="445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5"/>
      <c r="Q59" s="87">
        <f t="shared" si="8"/>
        <v>4657500</v>
      </c>
      <c r="R59" s="486">
        <f t="shared" si="0"/>
        <v>1</v>
      </c>
      <c r="S59" s="486">
        <f t="shared" si="1"/>
        <v>0</v>
      </c>
      <c r="T59" s="486">
        <f>IF(R59=1,SUM($R$6:R59),0)</f>
        <v>32</v>
      </c>
      <c r="U59" s="486">
        <f>IF(S59=1,SUM($S$6:S59),0)</f>
        <v>0</v>
      </c>
      <c r="V59" s="486">
        <f t="shared" si="2"/>
        <v>32</v>
      </c>
      <c r="W59" s="486">
        <f t="shared" si="3"/>
        <v>0</v>
      </c>
      <c r="X59" s="486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973</v>
      </c>
      <c r="D60" s="105" t="s">
        <v>973</v>
      </c>
      <c r="E60" s="212" t="s">
        <v>43</v>
      </c>
      <c r="F60" s="213" t="s">
        <v>8</v>
      </c>
      <c r="G60" s="214">
        <v>2250810</v>
      </c>
      <c r="H60" s="214">
        <v>4255800</v>
      </c>
      <c r="I60" s="167">
        <v>4657500</v>
      </c>
      <c r="J60" s="445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5"/>
      <c r="Q60" s="87">
        <f t="shared" si="8"/>
        <v>4657500</v>
      </c>
      <c r="R60" s="486">
        <f t="shared" si="0"/>
        <v>1</v>
      </c>
      <c r="S60" s="486">
        <f t="shared" si="1"/>
        <v>0</v>
      </c>
      <c r="T60" s="486">
        <f>IF(R60=1,SUM($R$6:R60),0)</f>
        <v>33</v>
      </c>
      <c r="U60" s="486">
        <f>IF(S60=1,SUM($S$6:S60),0)</f>
        <v>0</v>
      </c>
      <c r="V60" s="486">
        <f t="shared" si="2"/>
        <v>33</v>
      </c>
      <c r="W60" s="486">
        <f t="shared" si="3"/>
        <v>0</v>
      </c>
      <c r="X60" s="486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974</v>
      </c>
      <c r="D61" s="105" t="s">
        <v>974</v>
      </c>
      <c r="E61" s="212" t="s">
        <v>43</v>
      </c>
      <c r="F61" s="213" t="s">
        <v>8</v>
      </c>
      <c r="G61" s="214">
        <v>2250810</v>
      </c>
      <c r="H61" s="214">
        <v>4255800</v>
      </c>
      <c r="I61" s="167">
        <v>4657500</v>
      </c>
      <c r="J61" s="445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5"/>
      <c r="Q61" s="87">
        <f t="shared" si="8"/>
        <v>4657500</v>
      </c>
      <c r="R61" s="486">
        <f t="shared" si="0"/>
        <v>1</v>
      </c>
      <c r="S61" s="486">
        <f t="shared" si="1"/>
        <v>0</v>
      </c>
      <c r="T61" s="486">
        <f>IF(R61=1,SUM($R$6:R61),0)</f>
        <v>34</v>
      </c>
      <c r="U61" s="486">
        <f>IF(S61=1,SUM($S$6:S61),0)</f>
        <v>0</v>
      </c>
      <c r="V61" s="486">
        <f t="shared" si="2"/>
        <v>34</v>
      </c>
      <c r="W61" s="486">
        <f t="shared" si="3"/>
        <v>0</v>
      </c>
      <c r="X61" s="486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975</v>
      </c>
      <c r="D62" s="105" t="s">
        <v>975</v>
      </c>
      <c r="E62" s="212" t="s">
        <v>43</v>
      </c>
      <c r="F62" s="213" t="s">
        <v>8</v>
      </c>
      <c r="G62" s="214">
        <v>2250810</v>
      </c>
      <c r="H62" s="214">
        <v>4255800</v>
      </c>
      <c r="I62" s="167">
        <v>4657500</v>
      </c>
      <c r="J62" s="445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5"/>
      <c r="Q62" s="87">
        <f t="shared" si="8"/>
        <v>4657500</v>
      </c>
      <c r="R62" s="486">
        <f t="shared" si="0"/>
        <v>1</v>
      </c>
      <c r="S62" s="486">
        <f t="shared" si="1"/>
        <v>0</v>
      </c>
      <c r="T62" s="486">
        <f>IF(R62=1,SUM($R$6:R62),0)</f>
        <v>35</v>
      </c>
      <c r="U62" s="486">
        <f>IF(S62=1,SUM($S$6:S62),0)</f>
        <v>0</v>
      </c>
      <c r="V62" s="486">
        <f t="shared" si="2"/>
        <v>35</v>
      </c>
      <c r="W62" s="486">
        <f t="shared" si="3"/>
        <v>0</v>
      </c>
      <c r="X62" s="486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976</v>
      </c>
      <c r="D63" s="105" t="s">
        <v>976</v>
      </c>
      <c r="E63" s="212" t="s">
        <v>43</v>
      </c>
      <c r="F63" s="213" t="s">
        <v>8</v>
      </c>
      <c r="G63" s="214">
        <v>2250810</v>
      </c>
      <c r="H63" s="214">
        <v>4255800</v>
      </c>
      <c r="I63" s="167">
        <v>4657500</v>
      </c>
      <c r="J63" s="445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5"/>
      <c r="Q63" s="87">
        <f t="shared" si="8"/>
        <v>4657500</v>
      </c>
      <c r="R63" s="486">
        <f t="shared" si="0"/>
        <v>1</v>
      </c>
      <c r="S63" s="486">
        <f t="shared" si="1"/>
        <v>0</v>
      </c>
      <c r="T63" s="486">
        <f>IF(R63=1,SUM($R$6:R63),0)</f>
        <v>36</v>
      </c>
      <c r="U63" s="486">
        <f>IF(S63=1,SUM($S$6:S63),0)</f>
        <v>0</v>
      </c>
      <c r="V63" s="486">
        <f t="shared" si="2"/>
        <v>36</v>
      </c>
      <c r="W63" s="486">
        <f t="shared" si="3"/>
        <v>0</v>
      </c>
      <c r="X63" s="486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977</v>
      </c>
      <c r="D64" s="105" t="s">
        <v>977</v>
      </c>
      <c r="E64" s="212" t="s">
        <v>43</v>
      </c>
      <c r="F64" s="213" t="s">
        <v>8</v>
      </c>
      <c r="G64" s="214">
        <v>2250810</v>
      </c>
      <c r="H64" s="214">
        <v>4255800</v>
      </c>
      <c r="I64" s="167">
        <v>4657500</v>
      </c>
      <c r="J64" s="445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5"/>
      <c r="Q64" s="87">
        <f t="shared" si="8"/>
        <v>4657500</v>
      </c>
      <c r="R64" s="486">
        <f t="shared" si="0"/>
        <v>1</v>
      </c>
      <c r="S64" s="486">
        <f t="shared" si="1"/>
        <v>0</v>
      </c>
      <c r="T64" s="486">
        <f>IF(R64=1,SUM($R$6:R64),0)</f>
        <v>37</v>
      </c>
      <c r="U64" s="486">
        <f>IF(S64=1,SUM($S$6:S64),0)</f>
        <v>0</v>
      </c>
      <c r="V64" s="486">
        <f t="shared" si="2"/>
        <v>37</v>
      </c>
      <c r="W64" s="486">
        <f t="shared" si="3"/>
        <v>0</v>
      </c>
      <c r="X64" s="486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978</v>
      </c>
      <c r="D65" s="105" t="s">
        <v>978</v>
      </c>
      <c r="E65" s="212" t="s">
        <v>43</v>
      </c>
      <c r="F65" s="213" t="s">
        <v>8</v>
      </c>
      <c r="G65" s="214">
        <v>2250810</v>
      </c>
      <c r="H65" s="214">
        <v>4255800</v>
      </c>
      <c r="I65" s="167">
        <v>4657500</v>
      </c>
      <c r="J65" s="445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5"/>
      <c r="Q65" s="87">
        <f t="shared" si="8"/>
        <v>4657500</v>
      </c>
      <c r="R65" s="486">
        <f t="shared" si="0"/>
        <v>1</v>
      </c>
      <c r="S65" s="486">
        <f t="shared" si="1"/>
        <v>0</v>
      </c>
      <c r="T65" s="486">
        <f>IF(R65=1,SUM($R$6:R65),0)</f>
        <v>38</v>
      </c>
      <c r="U65" s="486">
        <f>IF(S65=1,SUM($S$6:S65),0)</f>
        <v>0</v>
      </c>
      <c r="V65" s="486">
        <f t="shared" si="2"/>
        <v>38</v>
      </c>
      <c r="W65" s="486">
        <f t="shared" si="3"/>
        <v>0</v>
      </c>
      <c r="X65" s="486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979</v>
      </c>
      <c r="D66" s="105" t="s">
        <v>979</v>
      </c>
      <c r="E66" s="212" t="s">
        <v>43</v>
      </c>
      <c r="F66" s="213" t="s">
        <v>8</v>
      </c>
      <c r="G66" s="214">
        <v>2250810</v>
      </c>
      <c r="H66" s="214">
        <v>4255800</v>
      </c>
      <c r="I66" s="167">
        <v>4657500</v>
      </c>
      <c r="J66" s="445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5"/>
      <c r="Q66" s="87">
        <f t="shared" si="8"/>
        <v>4657500</v>
      </c>
      <c r="R66" s="486">
        <f t="shared" si="0"/>
        <v>1</v>
      </c>
      <c r="S66" s="486">
        <f t="shared" si="1"/>
        <v>0</v>
      </c>
      <c r="T66" s="486">
        <f>IF(R66=1,SUM($R$6:R66),0)</f>
        <v>39</v>
      </c>
      <c r="U66" s="486">
        <f>IF(S66=1,SUM($S$6:S66),0)</f>
        <v>0</v>
      </c>
      <c r="V66" s="486">
        <f t="shared" si="2"/>
        <v>39</v>
      </c>
      <c r="W66" s="486">
        <f t="shared" si="3"/>
        <v>0</v>
      </c>
      <c r="X66" s="486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980</v>
      </c>
      <c r="D67" s="105" t="s">
        <v>980</v>
      </c>
      <c r="E67" s="212" t="s">
        <v>43</v>
      </c>
      <c r="F67" s="213" t="s">
        <v>8</v>
      </c>
      <c r="G67" s="214">
        <v>2250810</v>
      </c>
      <c r="H67" s="214">
        <v>4255800</v>
      </c>
      <c r="I67" s="167">
        <v>4657500</v>
      </c>
      <c r="J67" s="445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5"/>
      <c r="Q67" s="87">
        <f t="shared" si="8"/>
        <v>4657500</v>
      </c>
      <c r="R67" s="486">
        <f t="shared" si="0"/>
        <v>1</v>
      </c>
      <c r="S67" s="486">
        <f t="shared" si="1"/>
        <v>0</v>
      </c>
      <c r="T67" s="486">
        <f>IF(R67=1,SUM($R$6:R67),0)</f>
        <v>40</v>
      </c>
      <c r="U67" s="486">
        <f>IF(S67=1,SUM($S$6:S67),0)</f>
        <v>0</v>
      </c>
      <c r="V67" s="486">
        <f t="shared" si="2"/>
        <v>40</v>
      </c>
      <c r="W67" s="486">
        <f t="shared" si="3"/>
        <v>0</v>
      </c>
      <c r="X67" s="486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981</v>
      </c>
      <c r="D68" s="105" t="s">
        <v>981</v>
      </c>
      <c r="E68" s="212" t="s">
        <v>43</v>
      </c>
      <c r="F68" s="213" t="s">
        <v>8</v>
      </c>
      <c r="G68" s="214">
        <v>2250810</v>
      </c>
      <c r="H68" s="214">
        <v>4255800</v>
      </c>
      <c r="I68" s="167">
        <v>4657500</v>
      </c>
      <c r="J68" s="445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5"/>
      <c r="Q68" s="87">
        <f t="shared" si="8"/>
        <v>4657500</v>
      </c>
      <c r="R68" s="486">
        <f t="shared" si="0"/>
        <v>1</v>
      </c>
      <c r="S68" s="486">
        <f t="shared" si="1"/>
        <v>0</v>
      </c>
      <c r="T68" s="486">
        <f>IF(R68=1,SUM($R$6:R68),0)</f>
        <v>41</v>
      </c>
      <c r="U68" s="486">
        <f>IF(S68=1,SUM($S$6:S68),0)</f>
        <v>0</v>
      </c>
      <c r="V68" s="486">
        <f t="shared" si="2"/>
        <v>41</v>
      </c>
      <c r="W68" s="486">
        <f t="shared" si="3"/>
        <v>0</v>
      </c>
      <c r="X68" s="486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982</v>
      </c>
      <c r="D69" s="105" t="s">
        <v>982</v>
      </c>
      <c r="E69" s="212" t="s">
        <v>43</v>
      </c>
      <c r="F69" s="213" t="s">
        <v>8</v>
      </c>
      <c r="G69" s="214">
        <v>2250810</v>
      </c>
      <c r="H69" s="214">
        <v>4255800</v>
      </c>
      <c r="I69" s="167">
        <v>4657500</v>
      </c>
      <c r="J69" s="445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5"/>
      <c r="Q69" s="87">
        <f t="shared" si="8"/>
        <v>4657500</v>
      </c>
      <c r="R69" s="486">
        <f t="shared" si="0"/>
        <v>1</v>
      </c>
      <c r="S69" s="486">
        <f t="shared" si="1"/>
        <v>0</v>
      </c>
      <c r="T69" s="486">
        <f>IF(R69=1,SUM($R$6:R69),0)</f>
        <v>42</v>
      </c>
      <c r="U69" s="486">
        <f>IF(S69=1,SUM($S$6:S69),0)</f>
        <v>0</v>
      </c>
      <c r="V69" s="486">
        <f t="shared" si="2"/>
        <v>42</v>
      </c>
      <c r="W69" s="486">
        <f t="shared" si="3"/>
        <v>0</v>
      </c>
      <c r="X69" s="486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983</v>
      </c>
      <c r="D70" s="105" t="s">
        <v>983</v>
      </c>
      <c r="E70" s="212" t="s">
        <v>43</v>
      </c>
      <c r="F70" s="213" t="s">
        <v>8</v>
      </c>
      <c r="G70" s="214">
        <v>7034000</v>
      </c>
      <c r="H70" s="214">
        <v>4677800</v>
      </c>
      <c r="I70" s="167">
        <v>5692500</v>
      </c>
      <c r="J70" s="445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5"/>
      <c r="Q70" s="87">
        <f t="shared" si="8"/>
        <v>5692500</v>
      </c>
      <c r="R70" s="486">
        <f t="shared" si="0"/>
        <v>1</v>
      </c>
      <c r="S70" s="486">
        <f t="shared" si="1"/>
        <v>0</v>
      </c>
      <c r="T70" s="486">
        <f>IF(R70=1,SUM($R$6:R70),0)</f>
        <v>43</v>
      </c>
      <c r="U70" s="486">
        <f>IF(S70=1,SUM($S$6:S70),0)</f>
        <v>0</v>
      </c>
      <c r="V70" s="486">
        <f t="shared" si="2"/>
        <v>43</v>
      </c>
      <c r="W70" s="486">
        <f t="shared" si="3"/>
        <v>0</v>
      </c>
      <c r="X70" s="486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984</v>
      </c>
      <c r="D71" s="105" t="s">
        <v>984</v>
      </c>
      <c r="E71" s="212" t="s">
        <v>43</v>
      </c>
      <c r="F71" s="213" t="s">
        <v>8</v>
      </c>
      <c r="G71" s="214">
        <v>7034000</v>
      </c>
      <c r="H71" s="214">
        <v>4677800</v>
      </c>
      <c r="I71" s="167">
        <v>5692500</v>
      </c>
      <c r="J71" s="445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5"/>
      <c r="Q71" s="87">
        <f t="shared" si="8"/>
        <v>5692500</v>
      </c>
      <c r="R71" s="486">
        <f t="shared" ref="R71:R134" si="70">IF(E71="MDU-KD",1,0)</f>
        <v>1</v>
      </c>
      <c r="S71" s="486">
        <f t="shared" ref="S71:S134" si="71">IF(E71="HDW",1,0)</f>
        <v>0</v>
      </c>
      <c r="T71" s="486">
        <f>IF(R71=1,SUM($R$6:R71),0)</f>
        <v>44</v>
      </c>
      <c r="U71" s="486">
        <f>IF(S71=1,SUM($S$6:S71),0)</f>
        <v>0</v>
      </c>
      <c r="V71" s="486">
        <f t="shared" ref="V71:V134" si="72">IF(T71=0,U71,T71)</f>
        <v>44</v>
      </c>
      <c r="W71" s="486">
        <f t="shared" ref="W71:W134" si="73">IF(F71=0,0,IF(LEFT(C71,11)="Tiang Beton",1,0))</f>
        <v>0</v>
      </c>
      <c r="X71" s="486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1021</v>
      </c>
      <c r="D72" s="105" t="s">
        <v>2104</v>
      </c>
      <c r="E72" s="212" t="s">
        <v>43</v>
      </c>
      <c r="F72" s="213" t="s">
        <v>8</v>
      </c>
      <c r="G72" s="214">
        <v>3826640</v>
      </c>
      <c r="H72" s="214">
        <v>7842800</v>
      </c>
      <c r="I72" s="167">
        <v>7994716</v>
      </c>
      <c r="J72" s="445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5"/>
      <c r="Q72" s="87">
        <f t="shared" si="8"/>
        <v>7994716</v>
      </c>
      <c r="R72" s="486">
        <f t="shared" si="70"/>
        <v>1</v>
      </c>
      <c r="S72" s="486">
        <f t="shared" si="71"/>
        <v>0</v>
      </c>
      <c r="T72" s="486">
        <f>IF(R72=1,SUM($R$6:R72),0)</f>
        <v>45</v>
      </c>
      <c r="U72" s="486">
        <f>IF(S72=1,SUM($S$6:S72),0)</f>
        <v>0</v>
      </c>
      <c r="V72" s="486">
        <f t="shared" si="72"/>
        <v>45</v>
      </c>
      <c r="W72" s="486">
        <f t="shared" si="73"/>
        <v>0</v>
      </c>
      <c r="X72" s="486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2131</v>
      </c>
      <c r="D73" s="105" t="s">
        <v>2105</v>
      </c>
      <c r="E73" s="212" t="s">
        <v>43</v>
      </c>
      <c r="F73" s="213" t="s">
        <v>8</v>
      </c>
      <c r="G73" s="214">
        <v>3826640</v>
      </c>
      <c r="H73" s="214">
        <v>7842800</v>
      </c>
      <c r="I73" s="167">
        <v>7994716</v>
      </c>
      <c r="J73" s="445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5"/>
      <c r="Q73" s="87">
        <f t="shared" si="8"/>
        <v>7994716</v>
      </c>
      <c r="R73" s="486">
        <f t="shared" si="70"/>
        <v>1</v>
      </c>
      <c r="S73" s="486">
        <f t="shared" si="71"/>
        <v>0</v>
      </c>
      <c r="T73" s="486">
        <f>IF(R73=1,SUM($R$6:R73),0)</f>
        <v>46</v>
      </c>
      <c r="U73" s="486">
        <f>IF(S73=1,SUM($S$6:S73),0)</f>
        <v>0</v>
      </c>
      <c r="V73" s="486">
        <f t="shared" si="72"/>
        <v>46</v>
      </c>
      <c r="W73" s="486">
        <f t="shared" si="73"/>
        <v>0</v>
      </c>
      <c r="X73" s="486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2132</v>
      </c>
      <c r="D74" s="105" t="s">
        <v>2106</v>
      </c>
      <c r="E74" s="212" t="s">
        <v>43</v>
      </c>
      <c r="F74" s="213" t="s">
        <v>8</v>
      </c>
      <c r="G74" s="214">
        <v>3826640</v>
      </c>
      <c r="H74" s="214">
        <v>7842800</v>
      </c>
      <c r="I74" s="167">
        <v>7994716</v>
      </c>
      <c r="J74" s="445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5"/>
      <c r="Q74" s="87">
        <f t="shared" si="8"/>
        <v>7994716</v>
      </c>
      <c r="R74" s="486">
        <f t="shared" si="70"/>
        <v>1</v>
      </c>
      <c r="S74" s="486">
        <f t="shared" si="71"/>
        <v>0</v>
      </c>
      <c r="T74" s="486">
        <f>IF(R74=1,SUM($R$6:R74),0)</f>
        <v>47</v>
      </c>
      <c r="U74" s="486">
        <f>IF(S74=1,SUM($S$6:S74),0)</f>
        <v>0</v>
      </c>
      <c r="V74" s="486">
        <f t="shared" si="72"/>
        <v>47</v>
      </c>
      <c r="W74" s="486">
        <f t="shared" si="73"/>
        <v>0</v>
      </c>
      <c r="X74" s="486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2133</v>
      </c>
      <c r="D75" s="105" t="s">
        <v>2107</v>
      </c>
      <c r="E75" s="212" t="s">
        <v>43</v>
      </c>
      <c r="F75" s="213" t="s">
        <v>8</v>
      </c>
      <c r="G75" s="214">
        <v>3826640</v>
      </c>
      <c r="H75" s="214">
        <v>7842800</v>
      </c>
      <c r="I75" s="167">
        <v>7994716</v>
      </c>
      <c r="J75" s="445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5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486">
        <f t="shared" si="70"/>
        <v>1</v>
      </c>
      <c r="S75" s="486">
        <f t="shared" si="71"/>
        <v>0</v>
      </c>
      <c r="T75" s="486">
        <f>IF(R75=1,SUM($R$6:R75),0)</f>
        <v>48</v>
      </c>
      <c r="U75" s="486">
        <f>IF(S75=1,SUM($S$6:S75),0)</f>
        <v>0</v>
      </c>
      <c r="V75" s="486">
        <f t="shared" si="72"/>
        <v>48</v>
      </c>
      <c r="W75" s="486">
        <f t="shared" si="73"/>
        <v>0</v>
      </c>
      <c r="X75" s="486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2134</v>
      </c>
      <c r="D76" s="105" t="s">
        <v>2108</v>
      </c>
      <c r="E76" s="212" t="s">
        <v>43</v>
      </c>
      <c r="F76" s="213" t="s">
        <v>8</v>
      </c>
      <c r="G76" s="214">
        <v>3826640</v>
      </c>
      <c r="H76" s="214">
        <v>7842800</v>
      </c>
      <c r="I76" s="167">
        <v>7994716</v>
      </c>
      <c r="J76" s="445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5"/>
      <c r="Q76" s="87">
        <f t="shared" si="80"/>
        <v>7994716</v>
      </c>
      <c r="R76" s="486">
        <f t="shared" si="70"/>
        <v>1</v>
      </c>
      <c r="S76" s="486">
        <f t="shared" si="71"/>
        <v>0</v>
      </c>
      <c r="T76" s="486">
        <f>IF(R76=1,SUM($R$6:R76),0)</f>
        <v>49</v>
      </c>
      <c r="U76" s="486">
        <f>IF(S76=1,SUM($S$6:S76),0)</f>
        <v>0</v>
      </c>
      <c r="V76" s="486">
        <f t="shared" si="72"/>
        <v>49</v>
      </c>
      <c r="W76" s="486">
        <f t="shared" si="73"/>
        <v>0</v>
      </c>
      <c r="X76" s="486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2135</v>
      </c>
      <c r="D77" s="105" t="s">
        <v>2109</v>
      </c>
      <c r="E77" s="212" t="s">
        <v>43</v>
      </c>
      <c r="F77" s="213" t="s">
        <v>8</v>
      </c>
      <c r="G77" s="214">
        <v>3826640</v>
      </c>
      <c r="H77" s="214">
        <v>7842800</v>
      </c>
      <c r="I77" s="167">
        <v>7994716</v>
      </c>
      <c r="J77" s="445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5"/>
      <c r="Q77" s="87">
        <f t="shared" si="80"/>
        <v>7994716</v>
      </c>
      <c r="R77" s="486">
        <f t="shared" si="70"/>
        <v>1</v>
      </c>
      <c r="S77" s="486">
        <f t="shared" si="71"/>
        <v>0</v>
      </c>
      <c r="T77" s="486">
        <f>IF(R77=1,SUM($R$6:R77),0)</f>
        <v>50</v>
      </c>
      <c r="U77" s="486">
        <f>IF(S77=1,SUM($S$6:S77),0)</f>
        <v>0</v>
      </c>
      <c r="V77" s="486">
        <f t="shared" si="72"/>
        <v>50</v>
      </c>
      <c r="W77" s="486">
        <f t="shared" si="73"/>
        <v>0</v>
      </c>
      <c r="X77" s="486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2136</v>
      </c>
      <c r="D78" s="105" t="s">
        <v>2110</v>
      </c>
      <c r="E78" s="212" t="s">
        <v>43</v>
      </c>
      <c r="F78" s="213" t="s">
        <v>8</v>
      </c>
      <c r="G78" s="214">
        <v>3826640</v>
      </c>
      <c r="H78" s="214">
        <v>7842800</v>
      </c>
      <c r="I78" s="167">
        <v>7994716</v>
      </c>
      <c r="J78" s="445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5"/>
      <c r="Q78" s="87">
        <f t="shared" si="80"/>
        <v>7994716</v>
      </c>
      <c r="R78" s="486">
        <f t="shared" si="70"/>
        <v>1</v>
      </c>
      <c r="S78" s="486">
        <f t="shared" si="71"/>
        <v>0</v>
      </c>
      <c r="T78" s="486">
        <f>IF(R78=1,SUM($R$6:R78),0)</f>
        <v>51</v>
      </c>
      <c r="U78" s="486">
        <f>IF(S78=1,SUM($S$6:S78),0)</f>
        <v>0</v>
      </c>
      <c r="V78" s="486">
        <f t="shared" si="72"/>
        <v>51</v>
      </c>
      <c r="W78" s="486">
        <f t="shared" si="73"/>
        <v>0</v>
      </c>
      <c r="X78" s="486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2137</v>
      </c>
      <c r="D79" s="105" t="s">
        <v>2111</v>
      </c>
      <c r="E79" s="212" t="s">
        <v>43</v>
      </c>
      <c r="F79" s="213" t="s">
        <v>8</v>
      </c>
      <c r="G79" s="214">
        <v>3826640</v>
      </c>
      <c r="H79" s="214">
        <v>7842800</v>
      </c>
      <c r="I79" s="167">
        <v>7994716</v>
      </c>
      <c r="J79" s="445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5"/>
      <c r="Q79" s="87">
        <f t="shared" si="80"/>
        <v>7994716</v>
      </c>
      <c r="R79" s="486">
        <f t="shared" si="70"/>
        <v>1</v>
      </c>
      <c r="S79" s="486">
        <f t="shared" si="71"/>
        <v>0</v>
      </c>
      <c r="T79" s="486">
        <f>IF(R79=1,SUM($R$6:R79),0)</f>
        <v>52</v>
      </c>
      <c r="U79" s="486">
        <f>IF(S79=1,SUM($S$6:S79),0)</f>
        <v>0</v>
      </c>
      <c r="V79" s="486">
        <f t="shared" si="72"/>
        <v>52</v>
      </c>
      <c r="W79" s="486">
        <f t="shared" si="73"/>
        <v>0</v>
      </c>
      <c r="X79" s="486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2138</v>
      </c>
      <c r="D80" s="105" t="s">
        <v>2112</v>
      </c>
      <c r="E80" s="212" t="s">
        <v>43</v>
      </c>
      <c r="F80" s="213" t="s">
        <v>8</v>
      </c>
      <c r="G80" s="214">
        <v>3826640</v>
      </c>
      <c r="H80" s="214">
        <v>7842800</v>
      </c>
      <c r="I80" s="167">
        <v>7994716</v>
      </c>
      <c r="J80" s="445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5"/>
      <c r="Q80" s="87">
        <f t="shared" si="80"/>
        <v>7994716</v>
      </c>
      <c r="R80" s="486">
        <f t="shared" si="70"/>
        <v>1</v>
      </c>
      <c r="S80" s="486">
        <f t="shared" si="71"/>
        <v>0</v>
      </c>
      <c r="T80" s="486">
        <f>IF(R80=1,SUM($R$6:R80),0)</f>
        <v>53</v>
      </c>
      <c r="U80" s="486">
        <f>IF(S80=1,SUM($S$6:S80),0)</f>
        <v>0</v>
      </c>
      <c r="V80" s="486">
        <f t="shared" si="72"/>
        <v>53</v>
      </c>
      <c r="W80" s="486">
        <f t="shared" si="73"/>
        <v>0</v>
      </c>
      <c r="X80" s="486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1022</v>
      </c>
      <c r="D81" s="105" t="s">
        <v>2113</v>
      </c>
      <c r="E81" s="212" t="s">
        <v>43</v>
      </c>
      <c r="F81" s="213" t="s">
        <v>8</v>
      </c>
      <c r="G81" s="214">
        <v>3826640</v>
      </c>
      <c r="H81" s="214">
        <v>7842800</v>
      </c>
      <c r="I81" s="167">
        <v>7994716</v>
      </c>
      <c r="J81" s="445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5"/>
      <c r="Q81" s="87">
        <f t="shared" si="80"/>
        <v>7994716</v>
      </c>
      <c r="R81" s="486">
        <f t="shared" si="70"/>
        <v>1</v>
      </c>
      <c r="S81" s="486">
        <f t="shared" si="71"/>
        <v>0</v>
      </c>
      <c r="T81" s="486">
        <f>IF(R81=1,SUM($R$6:R81),0)</f>
        <v>54</v>
      </c>
      <c r="U81" s="486">
        <f>IF(S81=1,SUM($S$6:S81),0)</f>
        <v>0</v>
      </c>
      <c r="V81" s="486">
        <f t="shared" si="72"/>
        <v>54</v>
      </c>
      <c r="W81" s="486">
        <f t="shared" si="73"/>
        <v>0</v>
      </c>
      <c r="X81" s="486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1023</v>
      </c>
      <c r="D82" s="105" t="s">
        <v>2114</v>
      </c>
      <c r="E82" s="212" t="s">
        <v>43</v>
      </c>
      <c r="F82" s="213" t="s">
        <v>8</v>
      </c>
      <c r="G82" s="214">
        <v>3826640</v>
      </c>
      <c r="H82" s="214">
        <v>7842800</v>
      </c>
      <c r="I82" s="167">
        <v>7994716</v>
      </c>
      <c r="J82" s="445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5"/>
      <c r="Q82" s="87">
        <f t="shared" si="80"/>
        <v>7994716</v>
      </c>
      <c r="R82" s="486">
        <f t="shared" si="70"/>
        <v>1</v>
      </c>
      <c r="S82" s="486">
        <f t="shared" si="71"/>
        <v>0</v>
      </c>
      <c r="T82" s="486">
        <f>IF(R82=1,SUM($R$6:R82),0)</f>
        <v>55</v>
      </c>
      <c r="U82" s="486">
        <f>IF(S82=1,SUM($S$6:S82),0)</f>
        <v>0</v>
      </c>
      <c r="V82" s="486">
        <f t="shared" si="72"/>
        <v>55</v>
      </c>
      <c r="W82" s="486">
        <f t="shared" si="73"/>
        <v>0</v>
      </c>
      <c r="X82" s="486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1024</v>
      </c>
      <c r="D83" s="105" t="s">
        <v>2115</v>
      </c>
      <c r="E83" s="212" t="s">
        <v>43</v>
      </c>
      <c r="F83" s="213" t="s">
        <v>8</v>
      </c>
      <c r="G83" s="214">
        <v>3826640</v>
      </c>
      <c r="H83" s="214">
        <v>7842800</v>
      </c>
      <c r="I83" s="167">
        <v>7994716</v>
      </c>
      <c r="J83" s="445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5"/>
      <c r="Q83" s="87">
        <f t="shared" si="80"/>
        <v>7994716</v>
      </c>
      <c r="R83" s="486">
        <f t="shared" si="70"/>
        <v>1</v>
      </c>
      <c r="S83" s="486">
        <f t="shared" si="71"/>
        <v>0</v>
      </c>
      <c r="T83" s="486">
        <f>IF(R83=1,SUM($R$6:R83),0)</f>
        <v>56</v>
      </c>
      <c r="U83" s="486">
        <f>IF(S83=1,SUM($S$6:S83),0)</f>
        <v>0</v>
      </c>
      <c r="V83" s="486">
        <f t="shared" si="72"/>
        <v>56</v>
      </c>
      <c r="W83" s="486">
        <f t="shared" si="73"/>
        <v>0</v>
      </c>
      <c r="X83" s="486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1025</v>
      </c>
      <c r="D84" s="105" t="s">
        <v>2116</v>
      </c>
      <c r="E84" s="212" t="s">
        <v>43</v>
      </c>
      <c r="F84" s="213" t="s">
        <v>8</v>
      </c>
      <c r="G84" s="214">
        <v>3826640</v>
      </c>
      <c r="H84" s="214">
        <v>7842800</v>
      </c>
      <c r="I84" s="167">
        <v>7994716</v>
      </c>
      <c r="J84" s="445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5"/>
      <c r="Q84" s="87">
        <f t="shared" si="80"/>
        <v>7994716</v>
      </c>
      <c r="R84" s="486">
        <f t="shared" si="70"/>
        <v>1</v>
      </c>
      <c r="S84" s="486">
        <f t="shared" si="71"/>
        <v>0</v>
      </c>
      <c r="T84" s="486">
        <f>IF(R84=1,SUM($R$6:R84),0)</f>
        <v>57</v>
      </c>
      <c r="U84" s="486">
        <f>IF(S84=1,SUM($S$6:S84),0)</f>
        <v>0</v>
      </c>
      <c r="V84" s="486">
        <f t="shared" si="72"/>
        <v>57</v>
      </c>
      <c r="W84" s="486">
        <f t="shared" si="73"/>
        <v>0</v>
      </c>
      <c r="X84" s="486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1026</v>
      </c>
      <c r="D85" s="105" t="s">
        <v>2117</v>
      </c>
      <c r="E85" s="212" t="s">
        <v>43</v>
      </c>
      <c r="F85" s="213" t="s">
        <v>8</v>
      </c>
      <c r="G85" s="214">
        <v>3826640</v>
      </c>
      <c r="H85" s="214">
        <v>7842800</v>
      </c>
      <c r="I85" s="167">
        <v>7994716</v>
      </c>
      <c r="J85" s="445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5"/>
      <c r="Q85" s="87">
        <f t="shared" si="80"/>
        <v>7994716</v>
      </c>
      <c r="R85" s="486">
        <f t="shared" si="70"/>
        <v>1</v>
      </c>
      <c r="S85" s="486">
        <f t="shared" si="71"/>
        <v>0</v>
      </c>
      <c r="T85" s="486">
        <f>IF(R85=1,SUM($R$6:R85),0)</f>
        <v>58</v>
      </c>
      <c r="U85" s="486">
        <f>IF(S85=1,SUM($S$6:S85),0)</f>
        <v>0</v>
      </c>
      <c r="V85" s="486">
        <f t="shared" si="72"/>
        <v>58</v>
      </c>
      <c r="W85" s="486">
        <f t="shared" si="73"/>
        <v>0</v>
      </c>
      <c r="X85" s="486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1027</v>
      </c>
      <c r="D86" s="105" t="s">
        <v>2118</v>
      </c>
      <c r="E86" s="212" t="s">
        <v>43</v>
      </c>
      <c r="F86" s="213" t="s">
        <v>8</v>
      </c>
      <c r="G86" s="214">
        <v>3826640</v>
      </c>
      <c r="H86" s="214">
        <v>7842800</v>
      </c>
      <c r="I86" s="167">
        <v>7994716</v>
      </c>
      <c r="J86" s="445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5"/>
      <c r="Q86" s="87">
        <f t="shared" si="80"/>
        <v>7994716</v>
      </c>
      <c r="R86" s="486">
        <f t="shared" si="70"/>
        <v>1</v>
      </c>
      <c r="S86" s="486">
        <f t="shared" si="71"/>
        <v>0</v>
      </c>
      <c r="T86" s="486">
        <f>IF(R86=1,SUM($R$6:R86),0)</f>
        <v>59</v>
      </c>
      <c r="U86" s="486">
        <f>IF(S86=1,SUM($S$6:S86),0)</f>
        <v>0</v>
      </c>
      <c r="V86" s="486">
        <f t="shared" si="72"/>
        <v>59</v>
      </c>
      <c r="W86" s="486">
        <f t="shared" si="73"/>
        <v>0</v>
      </c>
      <c r="X86" s="486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1028</v>
      </c>
      <c r="D87" s="105" t="s">
        <v>2119</v>
      </c>
      <c r="E87" s="212" t="s">
        <v>43</v>
      </c>
      <c r="F87" s="213" t="s">
        <v>8</v>
      </c>
      <c r="G87" s="214">
        <v>3826640</v>
      </c>
      <c r="H87" s="214">
        <v>7842800</v>
      </c>
      <c r="I87" s="167">
        <v>7994716</v>
      </c>
      <c r="J87" s="445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5"/>
      <c r="Q87" s="87">
        <f t="shared" si="80"/>
        <v>7994716</v>
      </c>
      <c r="R87" s="486">
        <f t="shared" si="70"/>
        <v>1</v>
      </c>
      <c r="S87" s="486">
        <f t="shared" si="71"/>
        <v>0</v>
      </c>
      <c r="T87" s="486">
        <f>IF(R87=1,SUM($R$6:R87),0)</f>
        <v>60</v>
      </c>
      <c r="U87" s="486">
        <f>IF(S87=1,SUM($S$6:S87),0)</f>
        <v>0</v>
      </c>
      <c r="V87" s="486">
        <f t="shared" si="72"/>
        <v>60</v>
      </c>
      <c r="W87" s="486">
        <f t="shared" si="73"/>
        <v>0</v>
      </c>
      <c r="X87" s="486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985</v>
      </c>
      <c r="D88" s="105" t="s">
        <v>985</v>
      </c>
      <c r="E88" s="212" t="s">
        <v>43</v>
      </c>
      <c r="F88" s="213" t="s">
        <v>8</v>
      </c>
      <c r="G88" s="214">
        <v>3551000</v>
      </c>
      <c r="H88" s="214">
        <v>5811500</v>
      </c>
      <c r="I88" s="167">
        <v>6006250</v>
      </c>
      <c r="J88" s="445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5"/>
      <c r="Q88" s="87">
        <f t="shared" si="80"/>
        <v>6006250</v>
      </c>
      <c r="R88" s="486">
        <f t="shared" si="70"/>
        <v>1</v>
      </c>
      <c r="S88" s="486">
        <f t="shared" si="71"/>
        <v>0</v>
      </c>
      <c r="T88" s="486">
        <f>IF(R88=1,SUM($R$6:R88),0)</f>
        <v>61</v>
      </c>
      <c r="U88" s="486">
        <f>IF(S88=1,SUM($S$6:S88),0)</f>
        <v>0</v>
      </c>
      <c r="V88" s="486">
        <f t="shared" si="72"/>
        <v>61</v>
      </c>
      <c r="W88" s="486">
        <f t="shared" si="73"/>
        <v>0</v>
      </c>
      <c r="X88" s="486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986</v>
      </c>
      <c r="D89" s="105" t="s">
        <v>986</v>
      </c>
      <c r="E89" s="212" t="s">
        <v>43</v>
      </c>
      <c r="F89" s="213" t="s">
        <v>8</v>
      </c>
      <c r="G89" s="214">
        <v>4585000</v>
      </c>
      <c r="H89" s="214">
        <v>7805600</v>
      </c>
      <c r="I89" s="167">
        <v>8079851</v>
      </c>
      <c r="J89" s="445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5"/>
      <c r="Q89" s="87">
        <f t="shared" si="80"/>
        <v>8079851</v>
      </c>
      <c r="R89" s="486">
        <f t="shared" si="70"/>
        <v>1</v>
      </c>
      <c r="S89" s="486">
        <f t="shared" si="71"/>
        <v>0</v>
      </c>
      <c r="T89" s="486">
        <f>IF(R89=1,SUM($R$6:R89),0)</f>
        <v>62</v>
      </c>
      <c r="U89" s="486">
        <f>IF(S89=1,SUM($S$6:S89),0)</f>
        <v>0</v>
      </c>
      <c r="V89" s="486">
        <f t="shared" si="72"/>
        <v>62</v>
      </c>
      <c r="W89" s="486">
        <f t="shared" si="73"/>
        <v>0</v>
      </c>
      <c r="X89" s="486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5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5"/>
      <c r="Q90" s="87">
        <f t="shared" si="80"/>
        <v>0</v>
      </c>
      <c r="R90" s="486">
        <f t="shared" si="70"/>
        <v>0</v>
      </c>
      <c r="S90" s="486">
        <f t="shared" si="71"/>
        <v>0</v>
      </c>
      <c r="T90" s="486">
        <f>IF(R90=1,SUM($R$6:R90),0)</f>
        <v>0</v>
      </c>
      <c r="U90" s="486">
        <f>IF(S90=1,SUM($S$6:S90),0)</f>
        <v>0</v>
      </c>
      <c r="V90" s="486">
        <f t="shared" si="72"/>
        <v>0</v>
      </c>
      <c r="W90" s="486">
        <f t="shared" si="73"/>
        <v>0</v>
      </c>
      <c r="X90" s="486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5" t="s">
        <v>719</v>
      </c>
      <c r="C91" s="426" t="s">
        <v>467</v>
      </c>
      <c r="D91" s="426"/>
      <c r="E91" s="212"/>
      <c r="F91" s="213"/>
      <c r="G91" s="214"/>
      <c r="H91" s="214"/>
      <c r="I91" s="167"/>
      <c r="J91" s="445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5"/>
      <c r="Q91" s="87">
        <f t="shared" si="80"/>
        <v>0</v>
      </c>
      <c r="R91" s="486">
        <f t="shared" si="70"/>
        <v>0</v>
      </c>
      <c r="S91" s="486">
        <f t="shared" si="71"/>
        <v>0</v>
      </c>
      <c r="T91" s="486">
        <f>IF(R91=1,SUM($R$6:R91),0)</f>
        <v>0</v>
      </c>
      <c r="U91" s="486">
        <f>IF(S91=1,SUM($S$6:S91),0)</f>
        <v>0</v>
      </c>
      <c r="V91" s="486">
        <f t="shared" si="72"/>
        <v>0</v>
      </c>
      <c r="W91" s="486">
        <f t="shared" si="73"/>
        <v>0</v>
      </c>
      <c r="X91" s="486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1173</v>
      </c>
      <c r="D92" s="105" t="s">
        <v>1173</v>
      </c>
      <c r="E92" s="212" t="s">
        <v>43</v>
      </c>
      <c r="F92" s="213" t="s">
        <v>14</v>
      </c>
      <c r="G92" s="405"/>
      <c r="H92" s="405"/>
      <c r="I92" s="409">
        <v>4125510</v>
      </c>
      <c r="J92" s="447">
        <v>-0.16407192347611435</v>
      </c>
      <c r="K92" s="409">
        <f t="shared" si="78"/>
        <v>4802390.3610199448</v>
      </c>
      <c r="L92" s="409">
        <f t="shared" ref="L92:O92" si="97">IF($J92&lt;0,(K92*(1-$J92)),(K92*(1+$J92)))</f>
        <v>5590327.7848356385</v>
      </c>
      <c r="M92" s="409">
        <f t="shared" si="97"/>
        <v>6507543.617355587</v>
      </c>
      <c r="N92" s="409">
        <f t="shared" si="97"/>
        <v>7575248.8157598292</v>
      </c>
      <c r="O92" s="409">
        <f t="shared" si="97"/>
        <v>8818134.4597717021</v>
      </c>
      <c r="P92" s="455"/>
      <c r="Q92" s="87">
        <f t="shared" si="80"/>
        <v>4125510</v>
      </c>
      <c r="R92" s="486">
        <f t="shared" si="70"/>
        <v>1</v>
      </c>
      <c r="S92" s="486">
        <f t="shared" si="71"/>
        <v>0</v>
      </c>
      <c r="T92" s="486">
        <f>IF(R92=1,SUM($R$6:R92),0)</f>
        <v>63</v>
      </c>
      <c r="U92" s="486">
        <f>IF(S92=1,SUM($S$6:S92),0)</f>
        <v>0</v>
      </c>
      <c r="V92" s="486">
        <f t="shared" si="72"/>
        <v>63</v>
      </c>
      <c r="W92" s="486">
        <f t="shared" si="73"/>
        <v>0</v>
      </c>
      <c r="X92" s="486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468</v>
      </c>
      <c r="D93" s="105" t="s">
        <v>468</v>
      </c>
      <c r="E93" s="212" t="s">
        <v>43</v>
      </c>
      <c r="F93" s="213" t="s">
        <v>14</v>
      </c>
      <c r="G93" s="214">
        <v>2980000</v>
      </c>
      <c r="H93" s="214">
        <v>3564900</v>
      </c>
      <c r="I93" s="167">
        <v>2980000</v>
      </c>
      <c r="J93" s="445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5"/>
      <c r="Q93" s="87">
        <f t="shared" si="80"/>
        <v>2980000</v>
      </c>
      <c r="R93" s="486">
        <f t="shared" si="70"/>
        <v>1</v>
      </c>
      <c r="S93" s="486">
        <f t="shared" si="71"/>
        <v>0</v>
      </c>
      <c r="T93" s="486">
        <f>IF(R93=1,SUM($R$6:R93),0)</f>
        <v>64</v>
      </c>
      <c r="U93" s="486">
        <f>IF(S93=1,SUM($S$6:S93),0)</f>
        <v>0</v>
      </c>
      <c r="V93" s="486">
        <f t="shared" si="72"/>
        <v>64</v>
      </c>
      <c r="W93" s="486">
        <f t="shared" si="73"/>
        <v>0</v>
      </c>
      <c r="X93" s="486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469</v>
      </c>
      <c r="D94" s="105" t="s">
        <v>469</v>
      </c>
      <c r="E94" s="212" t="s">
        <v>43</v>
      </c>
      <c r="F94" s="213" t="s">
        <v>14</v>
      </c>
      <c r="G94" s="214">
        <v>2980000</v>
      </c>
      <c r="H94" s="214">
        <v>3564900</v>
      </c>
      <c r="I94" s="167">
        <v>2980000</v>
      </c>
      <c r="J94" s="445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5"/>
      <c r="Q94" s="87">
        <f t="shared" si="80"/>
        <v>2980000</v>
      </c>
      <c r="R94" s="486">
        <f t="shared" si="70"/>
        <v>1</v>
      </c>
      <c r="S94" s="486">
        <f t="shared" si="71"/>
        <v>0</v>
      </c>
      <c r="T94" s="486">
        <f>IF(R94=1,SUM($R$6:R94),0)</f>
        <v>65</v>
      </c>
      <c r="U94" s="486">
        <f>IF(S94=1,SUM($S$6:S94),0)</f>
        <v>0</v>
      </c>
      <c r="V94" s="486">
        <f t="shared" si="72"/>
        <v>65</v>
      </c>
      <c r="W94" s="486">
        <f t="shared" si="73"/>
        <v>0</v>
      </c>
      <c r="X94" s="486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470</v>
      </c>
      <c r="D95" s="105" t="s">
        <v>470</v>
      </c>
      <c r="E95" s="212" t="s">
        <v>43</v>
      </c>
      <c r="F95" s="213" t="s">
        <v>14</v>
      </c>
      <c r="G95" s="214">
        <v>2980000</v>
      </c>
      <c r="H95" s="214">
        <v>3564900</v>
      </c>
      <c r="I95" s="167">
        <v>2980000</v>
      </c>
      <c r="J95" s="445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5"/>
      <c r="Q95" s="87">
        <f t="shared" si="80"/>
        <v>2980000</v>
      </c>
      <c r="R95" s="486">
        <f t="shared" si="70"/>
        <v>1</v>
      </c>
      <c r="S95" s="486">
        <f t="shared" si="71"/>
        <v>0</v>
      </c>
      <c r="T95" s="486">
        <f>IF(R95=1,SUM($R$6:R95),0)</f>
        <v>66</v>
      </c>
      <c r="U95" s="486">
        <f>IF(S95=1,SUM($S$6:S95),0)</f>
        <v>0</v>
      </c>
      <c r="V95" s="486">
        <f t="shared" si="72"/>
        <v>66</v>
      </c>
      <c r="W95" s="486">
        <f t="shared" si="73"/>
        <v>0</v>
      </c>
      <c r="X95" s="486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471</v>
      </c>
      <c r="D96" s="105" t="s">
        <v>471</v>
      </c>
      <c r="E96" s="212" t="s">
        <v>43</v>
      </c>
      <c r="F96" s="213" t="s">
        <v>14</v>
      </c>
      <c r="G96" s="214">
        <v>2980000</v>
      </c>
      <c r="H96" s="214">
        <v>3564900</v>
      </c>
      <c r="I96" s="167">
        <v>2980000</v>
      </c>
      <c r="J96" s="445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5"/>
      <c r="Q96" s="87">
        <f t="shared" si="80"/>
        <v>2980000</v>
      </c>
      <c r="R96" s="486">
        <f t="shared" si="70"/>
        <v>1</v>
      </c>
      <c r="S96" s="486">
        <f t="shared" si="71"/>
        <v>0</v>
      </c>
      <c r="T96" s="486">
        <f>IF(R96=1,SUM($R$6:R96),0)</f>
        <v>67</v>
      </c>
      <c r="U96" s="486">
        <f>IF(S96=1,SUM($S$6:S96),0)</f>
        <v>0</v>
      </c>
      <c r="V96" s="486">
        <f t="shared" si="72"/>
        <v>67</v>
      </c>
      <c r="W96" s="486">
        <f t="shared" si="73"/>
        <v>0</v>
      </c>
      <c r="X96" s="486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472</v>
      </c>
      <c r="D97" s="105" t="s">
        <v>472</v>
      </c>
      <c r="E97" s="212" t="s">
        <v>43</v>
      </c>
      <c r="F97" s="213" t="s">
        <v>14</v>
      </c>
      <c r="G97" s="214">
        <v>2980000</v>
      </c>
      <c r="H97" s="214">
        <v>3564900</v>
      </c>
      <c r="I97" s="167">
        <v>2980000</v>
      </c>
      <c r="J97" s="445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5"/>
      <c r="Q97" s="87">
        <f t="shared" si="80"/>
        <v>2980000</v>
      </c>
      <c r="R97" s="486">
        <f t="shared" si="70"/>
        <v>1</v>
      </c>
      <c r="S97" s="486">
        <f t="shared" si="71"/>
        <v>0</v>
      </c>
      <c r="T97" s="486">
        <f>IF(R97=1,SUM($R$6:R97),0)</f>
        <v>68</v>
      </c>
      <c r="U97" s="486">
        <f>IF(S97=1,SUM($S$6:S97),0)</f>
        <v>0</v>
      </c>
      <c r="V97" s="486">
        <f t="shared" si="72"/>
        <v>68</v>
      </c>
      <c r="W97" s="486">
        <f t="shared" si="73"/>
        <v>0</v>
      </c>
      <c r="X97" s="486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473</v>
      </c>
      <c r="D98" s="105" t="s">
        <v>473</v>
      </c>
      <c r="E98" s="212" t="s">
        <v>43</v>
      </c>
      <c r="F98" s="213" t="s">
        <v>14</v>
      </c>
      <c r="G98" s="214">
        <v>2980000</v>
      </c>
      <c r="H98" s="214">
        <v>3564900</v>
      </c>
      <c r="I98" s="167">
        <v>2980000</v>
      </c>
      <c r="J98" s="445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5"/>
      <c r="Q98" s="87">
        <f t="shared" si="80"/>
        <v>2980000</v>
      </c>
      <c r="R98" s="486">
        <f t="shared" si="70"/>
        <v>1</v>
      </c>
      <c r="S98" s="486">
        <f t="shared" si="71"/>
        <v>0</v>
      </c>
      <c r="T98" s="486">
        <f>IF(R98=1,SUM($R$6:R98),0)</f>
        <v>69</v>
      </c>
      <c r="U98" s="486">
        <f>IF(S98=1,SUM($S$6:S98),0)</f>
        <v>0</v>
      </c>
      <c r="V98" s="486">
        <f t="shared" si="72"/>
        <v>69</v>
      </c>
      <c r="W98" s="486">
        <f t="shared" si="73"/>
        <v>0</v>
      </c>
      <c r="X98" s="486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474</v>
      </c>
      <c r="D99" s="105" t="s">
        <v>474</v>
      </c>
      <c r="E99" s="212" t="s">
        <v>43</v>
      </c>
      <c r="F99" s="213" t="s">
        <v>14</v>
      </c>
      <c r="G99" s="214">
        <v>2980000</v>
      </c>
      <c r="H99" s="214">
        <v>3564900</v>
      </c>
      <c r="I99" s="167">
        <v>2980000</v>
      </c>
      <c r="J99" s="445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5"/>
      <c r="Q99" s="87">
        <f t="shared" si="80"/>
        <v>2980000</v>
      </c>
      <c r="R99" s="486">
        <f t="shared" si="70"/>
        <v>1</v>
      </c>
      <c r="S99" s="486">
        <f t="shared" si="71"/>
        <v>0</v>
      </c>
      <c r="T99" s="486">
        <f>IF(R99=1,SUM($R$6:R99),0)</f>
        <v>70</v>
      </c>
      <c r="U99" s="486">
        <f>IF(S99=1,SUM($S$6:S99),0)</f>
        <v>0</v>
      </c>
      <c r="V99" s="486">
        <f t="shared" si="72"/>
        <v>70</v>
      </c>
      <c r="W99" s="486">
        <f t="shared" si="73"/>
        <v>0</v>
      </c>
      <c r="X99" s="486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475</v>
      </c>
      <c r="D100" s="105" t="s">
        <v>475</v>
      </c>
      <c r="E100" s="212" t="s">
        <v>43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5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5"/>
      <c r="Q100" s="87">
        <f t="shared" si="80"/>
        <v>2980000</v>
      </c>
      <c r="R100" s="486">
        <f t="shared" si="70"/>
        <v>1</v>
      </c>
      <c r="S100" s="486">
        <f t="shared" si="71"/>
        <v>0</v>
      </c>
      <c r="T100" s="486">
        <f>IF(R100=1,SUM($R$6:R100),0)</f>
        <v>71</v>
      </c>
      <c r="U100" s="486">
        <f>IF(S100=1,SUM($S$6:S100),0)</f>
        <v>0</v>
      </c>
      <c r="V100" s="486">
        <f t="shared" si="72"/>
        <v>71</v>
      </c>
      <c r="W100" s="486">
        <f t="shared" si="73"/>
        <v>0</v>
      </c>
      <c r="X100" s="486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476</v>
      </c>
      <c r="D101" s="105" t="s">
        <v>476</v>
      </c>
      <c r="E101" s="212" t="s">
        <v>43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5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5"/>
      <c r="Q101" s="87">
        <f t="shared" si="80"/>
        <v>15300405</v>
      </c>
      <c r="R101" s="486">
        <f t="shared" si="70"/>
        <v>1</v>
      </c>
      <c r="S101" s="486">
        <f t="shared" si="71"/>
        <v>0</v>
      </c>
      <c r="T101" s="486">
        <f>IF(R101=1,SUM($R$6:R101),0)</f>
        <v>72</v>
      </c>
      <c r="U101" s="486">
        <f>IF(S101=1,SUM($S$6:S101),0)</f>
        <v>0</v>
      </c>
      <c r="V101" s="486">
        <f t="shared" si="72"/>
        <v>72</v>
      </c>
      <c r="W101" s="486">
        <f t="shared" si="73"/>
        <v>0</v>
      </c>
      <c r="X101" s="486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477</v>
      </c>
      <c r="D102" s="105" t="s">
        <v>477</v>
      </c>
      <c r="E102" s="212" t="s">
        <v>43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5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5"/>
      <c r="Q102" s="87">
        <f t="shared" si="80"/>
        <v>15196905</v>
      </c>
      <c r="R102" s="486">
        <f t="shared" si="70"/>
        <v>1</v>
      </c>
      <c r="S102" s="486">
        <f t="shared" si="71"/>
        <v>0</v>
      </c>
      <c r="T102" s="486">
        <f>IF(R102=1,SUM($R$6:R102),0)</f>
        <v>73</v>
      </c>
      <c r="U102" s="486">
        <f>IF(S102=1,SUM($S$6:S102),0)</f>
        <v>0</v>
      </c>
      <c r="V102" s="486">
        <f t="shared" si="72"/>
        <v>73</v>
      </c>
      <c r="W102" s="486">
        <f t="shared" si="73"/>
        <v>0</v>
      </c>
      <c r="X102" s="486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478</v>
      </c>
      <c r="D103" s="105" t="s">
        <v>478</v>
      </c>
      <c r="E103" s="212" t="s">
        <v>43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5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5"/>
      <c r="Q103" s="87">
        <f t="shared" si="80"/>
        <v>16024905</v>
      </c>
      <c r="R103" s="486">
        <f t="shared" si="70"/>
        <v>1</v>
      </c>
      <c r="S103" s="486">
        <f t="shared" si="71"/>
        <v>0</v>
      </c>
      <c r="T103" s="486">
        <f>IF(R103=1,SUM($R$6:R103),0)</f>
        <v>74</v>
      </c>
      <c r="U103" s="486">
        <f>IF(S103=1,SUM($S$6:S103),0)</f>
        <v>0</v>
      </c>
      <c r="V103" s="486">
        <f t="shared" si="72"/>
        <v>74</v>
      </c>
      <c r="W103" s="486">
        <f t="shared" si="73"/>
        <v>0</v>
      </c>
      <c r="X103" s="486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479</v>
      </c>
      <c r="D104" s="105" t="s">
        <v>479</v>
      </c>
      <c r="E104" s="212" t="s">
        <v>43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5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5"/>
      <c r="Q104" s="87">
        <f t="shared" si="80"/>
        <v>16024905</v>
      </c>
      <c r="R104" s="486">
        <f t="shared" si="70"/>
        <v>1</v>
      </c>
      <c r="S104" s="486">
        <f t="shared" si="71"/>
        <v>0</v>
      </c>
      <c r="T104" s="486">
        <f>IF(R104=1,SUM($R$6:R104),0)</f>
        <v>75</v>
      </c>
      <c r="U104" s="486">
        <f>IF(S104=1,SUM($S$6:S104),0)</f>
        <v>0</v>
      </c>
      <c r="V104" s="486">
        <f t="shared" si="72"/>
        <v>75</v>
      </c>
      <c r="W104" s="486">
        <f t="shared" si="73"/>
        <v>0</v>
      </c>
      <c r="X104" s="486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480</v>
      </c>
      <c r="D105" s="105" t="s">
        <v>480</v>
      </c>
      <c r="E105" s="212" t="s">
        <v>43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5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5"/>
      <c r="Q105" s="87">
        <f t="shared" si="80"/>
        <v>16697655</v>
      </c>
      <c r="R105" s="486">
        <f t="shared" si="70"/>
        <v>1</v>
      </c>
      <c r="S105" s="486">
        <f t="shared" si="71"/>
        <v>0</v>
      </c>
      <c r="T105" s="486">
        <f>IF(R105=1,SUM($R$6:R105),0)</f>
        <v>76</v>
      </c>
      <c r="U105" s="486">
        <f>IF(S105=1,SUM($S$6:S105),0)</f>
        <v>0</v>
      </c>
      <c r="V105" s="486">
        <f t="shared" si="72"/>
        <v>76</v>
      </c>
      <c r="W105" s="486">
        <f t="shared" si="73"/>
        <v>0</v>
      </c>
      <c r="X105" s="486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481</v>
      </c>
      <c r="D106" s="105" t="s">
        <v>481</v>
      </c>
      <c r="E106" s="212" t="s">
        <v>43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5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5"/>
      <c r="Q106" s="87">
        <f t="shared" si="80"/>
        <v>16697655</v>
      </c>
      <c r="R106" s="486">
        <f t="shared" si="70"/>
        <v>1</v>
      </c>
      <c r="S106" s="486">
        <f t="shared" si="71"/>
        <v>0</v>
      </c>
      <c r="T106" s="486">
        <f>IF(R106=1,SUM($R$6:R106),0)</f>
        <v>77</v>
      </c>
      <c r="U106" s="486">
        <f>IF(S106=1,SUM($S$6:S106),0)</f>
        <v>0</v>
      </c>
      <c r="V106" s="486">
        <f t="shared" si="72"/>
        <v>77</v>
      </c>
      <c r="W106" s="486">
        <f t="shared" si="73"/>
        <v>0</v>
      </c>
      <c r="X106" s="486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482</v>
      </c>
      <c r="D107" s="105" t="s">
        <v>482</v>
      </c>
      <c r="E107" s="212" t="s">
        <v>43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5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5"/>
      <c r="Q107" s="87">
        <f t="shared" si="80"/>
        <v>16697655</v>
      </c>
      <c r="R107" s="486">
        <f t="shared" si="70"/>
        <v>1</v>
      </c>
      <c r="S107" s="486">
        <f t="shared" si="71"/>
        <v>0</v>
      </c>
      <c r="T107" s="486">
        <f>IF(R107=1,SUM($R$6:R107),0)</f>
        <v>78</v>
      </c>
      <c r="U107" s="486">
        <f>IF(S107=1,SUM($S$6:S107),0)</f>
        <v>0</v>
      </c>
      <c r="V107" s="486">
        <f t="shared" si="72"/>
        <v>78</v>
      </c>
      <c r="W107" s="486">
        <f t="shared" si="73"/>
        <v>0</v>
      </c>
      <c r="X107" s="486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483</v>
      </c>
      <c r="D108" s="105" t="s">
        <v>483</v>
      </c>
      <c r="E108" s="212" t="s">
        <v>43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5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5"/>
      <c r="Q108" s="87">
        <f t="shared" si="80"/>
        <v>18819405</v>
      </c>
      <c r="R108" s="486">
        <f t="shared" si="70"/>
        <v>1</v>
      </c>
      <c r="S108" s="486">
        <f t="shared" si="71"/>
        <v>0</v>
      </c>
      <c r="T108" s="486">
        <f>IF(R108=1,SUM($R$6:R108),0)</f>
        <v>79</v>
      </c>
      <c r="U108" s="486">
        <f>IF(S108=1,SUM($S$6:S108),0)</f>
        <v>0</v>
      </c>
      <c r="V108" s="486">
        <f t="shared" si="72"/>
        <v>79</v>
      </c>
      <c r="W108" s="486">
        <f t="shared" si="73"/>
        <v>0</v>
      </c>
      <c r="X108" s="486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484</v>
      </c>
      <c r="D109" s="105" t="s">
        <v>484</v>
      </c>
      <c r="E109" s="212" t="s">
        <v>43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5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5"/>
      <c r="Q109" s="87">
        <f t="shared" si="80"/>
        <v>4807679</v>
      </c>
      <c r="R109" s="486">
        <f t="shared" si="70"/>
        <v>1</v>
      </c>
      <c r="S109" s="486">
        <f t="shared" si="71"/>
        <v>0</v>
      </c>
      <c r="T109" s="486">
        <f>IF(R109=1,SUM($R$6:R109),0)</f>
        <v>80</v>
      </c>
      <c r="U109" s="486">
        <f>IF(S109=1,SUM($S$6:S109),0)</f>
        <v>0</v>
      </c>
      <c r="V109" s="486">
        <f t="shared" si="72"/>
        <v>80</v>
      </c>
      <c r="W109" s="486">
        <f t="shared" si="73"/>
        <v>0</v>
      </c>
      <c r="X109" s="486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132</v>
      </c>
      <c r="D110" s="105"/>
      <c r="E110" s="212" t="s">
        <v>44</v>
      </c>
      <c r="F110" s="213" t="s">
        <v>23</v>
      </c>
      <c r="G110" s="214">
        <v>61350.369301283834</v>
      </c>
      <c r="H110" s="214">
        <v>61350.369301283834</v>
      </c>
      <c r="I110" s="443">
        <v>61350.369301283834</v>
      </c>
      <c r="J110" s="446">
        <v>-0.10000325533032522</v>
      </c>
      <c r="K110" s="443">
        <f t="shared" si="78"/>
        <v>67485.605947129865</v>
      </c>
      <c r="L110" s="443">
        <f t="shared" ref="L110:O110" si="115">IF($J110&lt;0,(K110*(1-$J110)),(K110*(1+$J110)))</f>
        <v>74234.386229782409</v>
      </c>
      <c r="M110" s="443">
        <f t="shared" si="115"/>
        <v>81658.066510209319</v>
      </c>
      <c r="N110" s="443">
        <f t="shared" si="115"/>
        <v>89824.138985210462</v>
      </c>
      <c r="O110" s="443">
        <f t="shared" si="115"/>
        <v>98806.845290975078</v>
      </c>
      <c r="P110" s="455"/>
      <c r="Q110" s="87">
        <f t="shared" si="80"/>
        <v>61350.369301283834</v>
      </c>
      <c r="R110" s="486">
        <f t="shared" si="70"/>
        <v>0</v>
      </c>
      <c r="S110" s="486">
        <f t="shared" si="71"/>
        <v>1</v>
      </c>
      <c r="T110" s="486">
        <f>IF(R110=1,SUM($R$6:R110),0)</f>
        <v>0</v>
      </c>
      <c r="U110" s="486">
        <f>IF(S110=1,SUM($S$6:S110),0)</f>
        <v>165</v>
      </c>
      <c r="V110" s="486">
        <f t="shared" si="72"/>
        <v>165</v>
      </c>
      <c r="W110" s="486">
        <f t="shared" si="73"/>
        <v>0</v>
      </c>
      <c r="X110" s="486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133</v>
      </c>
      <c r="D111" s="105"/>
      <c r="E111" s="212" t="s">
        <v>44</v>
      </c>
      <c r="F111" s="213" t="s">
        <v>23</v>
      </c>
      <c r="G111" s="214">
        <v>297606.44984038931</v>
      </c>
      <c r="H111" s="214">
        <v>297606.44984038931</v>
      </c>
      <c r="I111" s="443">
        <v>297606.44984038931</v>
      </c>
      <c r="J111" s="446">
        <v>-0.10000325533032522</v>
      </c>
      <c r="K111" s="443">
        <f t="shared" si="78"/>
        <v>327368.0636317294</v>
      </c>
      <c r="L111" s="443">
        <f t="shared" ref="L111:O111" si="116">IF($J111&lt;0,(K111*(1-$J111)),(K111*(1+$J111)))</f>
        <v>360105.93568608735</v>
      </c>
      <c r="M111" s="443">
        <f t="shared" si="116"/>
        <v>396117.70151846879</v>
      </c>
      <c r="N111" s="443">
        <f t="shared" si="116"/>
        <v>435730.76116428175</v>
      </c>
      <c r="O111" s="443">
        <f t="shared" si="116"/>
        <v>479305.25572827033</v>
      </c>
      <c r="P111" s="455"/>
      <c r="Q111" s="87">
        <f t="shared" si="80"/>
        <v>297606.44984038931</v>
      </c>
      <c r="R111" s="486">
        <f t="shared" si="70"/>
        <v>0</v>
      </c>
      <c r="S111" s="486">
        <f t="shared" si="71"/>
        <v>1</v>
      </c>
      <c r="T111" s="486">
        <f>IF(R111=1,SUM($R$6:R111),0)</f>
        <v>0</v>
      </c>
      <c r="U111" s="486">
        <f>IF(S111=1,SUM($S$6:S111),0)</f>
        <v>166</v>
      </c>
      <c r="V111" s="486">
        <f t="shared" si="72"/>
        <v>166</v>
      </c>
      <c r="W111" s="486">
        <f t="shared" si="73"/>
        <v>0</v>
      </c>
      <c r="X111" s="486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2139</v>
      </c>
      <c r="D112" s="105"/>
      <c r="E112" s="212" t="s">
        <v>44</v>
      </c>
      <c r="F112" s="213" t="s">
        <v>8</v>
      </c>
      <c r="G112" s="214">
        <v>63410.286500000002</v>
      </c>
      <c r="H112" s="214">
        <v>63410.286500000002</v>
      </c>
      <c r="I112" s="443">
        <v>63410.286500000002</v>
      </c>
      <c r="J112" s="446">
        <v>-0.10000325533032522</v>
      </c>
      <c r="K112" s="443">
        <f t="shared" si="78"/>
        <v>69751.521571428573</v>
      </c>
      <c r="L112" s="443">
        <f t="shared" ref="L112:O112" si="117">IF($J112&lt;0,(K112*(1-$J112)),(K112*(1+$J112)))</f>
        <v>76726.900792814835</v>
      </c>
      <c r="M112" s="443">
        <f t="shared" si="117"/>
        <v>84399.840643503223</v>
      </c>
      <c r="N112" s="443">
        <f t="shared" si="117"/>
        <v>92840.099457214237</v>
      </c>
      <c r="O112" s="443">
        <f t="shared" si="117"/>
        <v>102124.41162812682</v>
      </c>
      <c r="P112" s="455"/>
      <c r="Q112" s="87">
        <f t="shared" si="80"/>
        <v>63410.286500000002</v>
      </c>
      <c r="R112" s="486">
        <f t="shared" si="70"/>
        <v>0</v>
      </c>
      <c r="S112" s="486">
        <f t="shared" si="71"/>
        <v>1</v>
      </c>
      <c r="T112" s="486">
        <f>IF(R112=1,SUM($R$6:R112),0)</f>
        <v>0</v>
      </c>
      <c r="U112" s="486">
        <f>IF(S112=1,SUM($S$6:S112),0)</f>
        <v>167</v>
      </c>
      <c r="V112" s="486">
        <f t="shared" si="72"/>
        <v>167</v>
      </c>
      <c r="W112" s="486">
        <f t="shared" si="73"/>
        <v>0</v>
      </c>
      <c r="X112" s="486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2140</v>
      </c>
      <c r="D113" s="105" t="s">
        <v>1199</v>
      </c>
      <c r="E113" s="212" t="s">
        <v>44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5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5"/>
      <c r="Q113" s="87">
        <f t="shared" si="80"/>
        <v>233616</v>
      </c>
      <c r="R113" s="486">
        <f t="shared" si="70"/>
        <v>0</v>
      </c>
      <c r="S113" s="486">
        <f t="shared" si="71"/>
        <v>1</v>
      </c>
      <c r="T113" s="486">
        <f>IF(R113=1,SUM($R$6:R113),0)</f>
        <v>0</v>
      </c>
      <c r="U113" s="486">
        <f>IF(S113=1,SUM($S$6:S113),0)</f>
        <v>168</v>
      </c>
      <c r="V113" s="486">
        <f t="shared" si="72"/>
        <v>168</v>
      </c>
      <c r="W113" s="486">
        <f t="shared" si="73"/>
        <v>0</v>
      </c>
      <c r="X113" s="486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2141</v>
      </c>
      <c r="D114" s="105"/>
      <c r="E114" s="212" t="s">
        <v>44</v>
      </c>
      <c r="F114" s="213" t="s">
        <v>8</v>
      </c>
      <c r="G114" s="214">
        <v>5918293.4066666672</v>
      </c>
      <c r="H114" s="214">
        <v>5918293.4066666672</v>
      </c>
      <c r="I114" s="443">
        <v>5918293.4066666672</v>
      </c>
      <c r="J114" s="446">
        <v>-0.10000325533032522</v>
      </c>
      <c r="K114" s="443">
        <f t="shared" si="78"/>
        <v>6510142.0133333337</v>
      </c>
      <c r="L114" s="443">
        <f t="shared" ref="L114:O114" si="119">IF($J114&lt;0,(K114*(1-$J114)),(K114*(1+$J114)))</f>
        <v>7161177.4073293842</v>
      </c>
      <c r="M114" s="443">
        <f t="shared" si="119"/>
        <v>7877318.4600603003</v>
      </c>
      <c r="N114" s="443">
        <f t="shared" si="119"/>
        <v>8665075.9493399952</v>
      </c>
      <c r="O114" s="443">
        <f t="shared" si="119"/>
        <v>9531611.7519585025</v>
      </c>
      <c r="P114" s="455"/>
      <c r="Q114" s="87">
        <f t="shared" si="80"/>
        <v>5918293.4066666672</v>
      </c>
      <c r="R114" s="486">
        <f t="shared" si="70"/>
        <v>0</v>
      </c>
      <c r="S114" s="486">
        <f t="shared" si="71"/>
        <v>1</v>
      </c>
      <c r="T114" s="486">
        <f>IF(R114=1,SUM($R$6:R114),0)</f>
        <v>0</v>
      </c>
      <c r="U114" s="486">
        <f>IF(S114=1,SUM($S$6:S114),0)</f>
        <v>169</v>
      </c>
      <c r="V114" s="486">
        <f t="shared" si="72"/>
        <v>169</v>
      </c>
      <c r="W114" s="486">
        <f t="shared" si="73"/>
        <v>0</v>
      </c>
      <c r="X114" s="486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48</v>
      </c>
      <c r="D115" s="105"/>
      <c r="E115" s="212" t="s">
        <v>44</v>
      </c>
      <c r="F115" s="213" t="s">
        <v>8</v>
      </c>
      <c r="G115" s="214">
        <v>7304865.0047999993</v>
      </c>
      <c r="H115" s="214">
        <v>7304865.0047999993</v>
      </c>
      <c r="I115" s="443">
        <v>7304865.0047999993</v>
      </c>
      <c r="J115" s="446">
        <v>-0.10000325533032522</v>
      </c>
      <c r="K115" s="443">
        <f t="shared" si="78"/>
        <v>8035375.2850285703</v>
      </c>
      <c r="L115" s="443">
        <f t="shared" ref="L115:O115" si="120">IF($J115&lt;0,(K115*(1-$J115)),(K115*(1+$J115)))</f>
        <v>8838938.9713322669</v>
      </c>
      <c r="M115" s="443">
        <f t="shared" si="120"/>
        <v>9722861.6421315689</v>
      </c>
      <c r="N115" s="443">
        <f t="shared" si="120"/>
        <v>10695179.457471076</v>
      </c>
      <c r="O115" s="443">
        <f t="shared" si="120"/>
        <v>11764732.219560206</v>
      </c>
      <c r="P115" s="455"/>
      <c r="Q115" s="87">
        <f t="shared" si="80"/>
        <v>7304865.0047999993</v>
      </c>
      <c r="R115" s="486">
        <f t="shared" si="70"/>
        <v>0</v>
      </c>
      <c r="S115" s="486">
        <f t="shared" si="71"/>
        <v>1</v>
      </c>
      <c r="T115" s="486">
        <f>IF(R115=1,SUM($R$6:R115),0)</f>
        <v>0</v>
      </c>
      <c r="U115" s="486">
        <f>IF(S115=1,SUM($S$6:S115),0)</f>
        <v>170</v>
      </c>
      <c r="V115" s="486">
        <f t="shared" si="72"/>
        <v>170</v>
      </c>
      <c r="W115" s="486">
        <f t="shared" si="73"/>
        <v>0</v>
      </c>
      <c r="X115" s="486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38</v>
      </c>
      <c r="D116" s="105"/>
      <c r="E116" s="212" t="s">
        <v>44</v>
      </c>
      <c r="F116" s="213" t="s">
        <v>8</v>
      </c>
      <c r="G116" s="214">
        <v>7575415.5605333354</v>
      </c>
      <c r="H116" s="214">
        <v>7575415.5605333354</v>
      </c>
      <c r="I116" s="443">
        <v>7575415.5605333354</v>
      </c>
      <c r="J116" s="446">
        <v>-0.10000325533032522</v>
      </c>
      <c r="K116" s="443">
        <f t="shared" si="78"/>
        <v>8332981.7770666685</v>
      </c>
      <c r="L116" s="443">
        <f t="shared" ref="L116:O116" si="121">IF($J116&lt;0,(K116*(1-$J116)),(K116*(1+$J116)))</f>
        <v>9166307.0813816134</v>
      </c>
      <c r="M116" s="443">
        <f t="shared" si="121"/>
        <v>10082967.628877187</v>
      </c>
      <c r="N116" s="443">
        <f t="shared" si="121"/>
        <v>11091297.215155195</v>
      </c>
      <c r="O116" s="443">
        <f t="shared" si="121"/>
        <v>12200463.042506885</v>
      </c>
      <c r="P116" s="455"/>
      <c r="Q116" s="87">
        <f t="shared" si="80"/>
        <v>7575415.5605333354</v>
      </c>
      <c r="R116" s="486">
        <f t="shared" si="70"/>
        <v>0</v>
      </c>
      <c r="S116" s="486">
        <f t="shared" si="71"/>
        <v>1</v>
      </c>
      <c r="T116" s="486">
        <f>IF(R116=1,SUM($R$6:R116),0)</f>
        <v>0</v>
      </c>
      <c r="U116" s="486">
        <f>IF(S116=1,SUM($S$6:S116),0)</f>
        <v>171</v>
      </c>
      <c r="V116" s="486">
        <f t="shared" si="72"/>
        <v>171</v>
      </c>
      <c r="W116" s="486">
        <f t="shared" si="73"/>
        <v>0</v>
      </c>
      <c r="X116" s="486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2142</v>
      </c>
      <c r="D117" s="105"/>
      <c r="E117" s="212" t="s">
        <v>44</v>
      </c>
      <c r="F117" s="213" t="s">
        <v>8</v>
      </c>
      <c r="G117" s="214">
        <v>7034314.449066666</v>
      </c>
      <c r="H117" s="214">
        <v>7034314.449066666</v>
      </c>
      <c r="I117" s="443">
        <v>7034314.449066666</v>
      </c>
      <c r="J117" s="446">
        <v>-0.10000325533032522</v>
      </c>
      <c r="K117" s="443">
        <f t="shared" si="78"/>
        <v>7737768.792990475</v>
      </c>
      <c r="L117" s="443">
        <f t="shared" ref="L117:O117" si="122">IF($J117&lt;0,(K117*(1-$J117)),(K117*(1+$J117)))</f>
        <v>8511570.8612829242</v>
      </c>
      <c r="M117" s="443">
        <f t="shared" si="122"/>
        <v>9362755.6553859562</v>
      </c>
      <c r="N117" s="443">
        <f t="shared" si="122"/>
        <v>10299061.699786965</v>
      </c>
      <c r="O117" s="443">
        <f t="shared" si="122"/>
        <v>11329001.396613533</v>
      </c>
      <c r="P117" s="455"/>
      <c r="Q117" s="87">
        <f t="shared" si="80"/>
        <v>7034314.449066666</v>
      </c>
      <c r="R117" s="486">
        <f t="shared" si="70"/>
        <v>0</v>
      </c>
      <c r="S117" s="486">
        <f t="shared" si="71"/>
        <v>1</v>
      </c>
      <c r="T117" s="486">
        <f>IF(R117=1,SUM($R$6:R117),0)</f>
        <v>0</v>
      </c>
      <c r="U117" s="486">
        <f>IF(S117=1,SUM($S$6:S117),0)</f>
        <v>172</v>
      </c>
      <c r="V117" s="486">
        <f t="shared" si="72"/>
        <v>172</v>
      </c>
      <c r="W117" s="486">
        <f t="shared" si="73"/>
        <v>0</v>
      </c>
      <c r="X117" s="486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47</v>
      </c>
      <c r="F118" s="213"/>
      <c r="G118" s="214"/>
      <c r="H118" s="214"/>
      <c r="I118" s="167"/>
      <c r="J118" s="445"/>
      <c r="K118" s="167"/>
      <c r="L118" s="167"/>
      <c r="M118" s="167"/>
      <c r="N118" s="167"/>
      <c r="O118" s="167"/>
      <c r="P118" s="455"/>
      <c r="Q118" s="87">
        <f t="shared" si="80"/>
        <v>0</v>
      </c>
      <c r="R118" s="486">
        <f t="shared" si="70"/>
        <v>0</v>
      </c>
      <c r="S118" s="486">
        <f t="shared" si="71"/>
        <v>0</v>
      </c>
      <c r="T118" s="486">
        <f>IF(R118=1,SUM($R$6:R118),0)</f>
        <v>0</v>
      </c>
      <c r="U118" s="486">
        <f>IF(S118=1,SUM($S$6:S118),0)</f>
        <v>0</v>
      </c>
      <c r="V118" s="486">
        <f t="shared" si="72"/>
        <v>0</v>
      </c>
      <c r="W118" s="486">
        <f t="shared" si="73"/>
        <v>0</v>
      </c>
      <c r="X118" s="486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5" t="s">
        <v>719</v>
      </c>
      <c r="C119" s="426" t="s">
        <v>836</v>
      </c>
      <c r="D119" s="426"/>
      <c r="E119" s="212" t="s">
        <v>47</v>
      </c>
      <c r="F119" s="213"/>
      <c r="G119" s="214"/>
      <c r="H119" s="214"/>
      <c r="I119" s="167">
        <v>0</v>
      </c>
      <c r="J119" s="445"/>
      <c r="K119" s="167"/>
      <c r="L119" s="167"/>
      <c r="M119" s="167"/>
      <c r="N119" s="167"/>
      <c r="O119" s="167"/>
      <c r="P119" s="455"/>
      <c r="Q119" s="87">
        <f t="shared" si="80"/>
        <v>0</v>
      </c>
      <c r="R119" s="486">
        <f t="shared" si="70"/>
        <v>0</v>
      </c>
      <c r="S119" s="486">
        <f t="shared" si="71"/>
        <v>0</v>
      </c>
      <c r="T119" s="486">
        <f>IF(R119=1,SUM($R$6:R119),0)</f>
        <v>0</v>
      </c>
      <c r="U119" s="486">
        <f>IF(S119=1,SUM($S$6:S119),0)</f>
        <v>0</v>
      </c>
      <c r="V119" s="486">
        <f t="shared" si="72"/>
        <v>0</v>
      </c>
      <c r="W119" s="486">
        <f t="shared" si="73"/>
        <v>0</v>
      </c>
      <c r="X119" s="486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6" t="s">
        <v>837</v>
      </c>
      <c r="D120" s="426"/>
      <c r="E120" s="212" t="s">
        <v>44</v>
      </c>
      <c r="F120" s="213" t="s">
        <v>14</v>
      </c>
      <c r="G120" s="214"/>
      <c r="H120" s="214"/>
      <c r="I120" s="167"/>
      <c r="J120" s="445"/>
      <c r="K120" s="167"/>
      <c r="L120" s="167"/>
      <c r="M120" s="167"/>
      <c r="N120" s="167"/>
      <c r="O120" s="167"/>
      <c r="P120" s="455"/>
      <c r="Q120" s="87">
        <f t="shared" si="80"/>
        <v>0</v>
      </c>
      <c r="R120" s="486">
        <f t="shared" si="70"/>
        <v>0</v>
      </c>
      <c r="S120" s="486">
        <f t="shared" si="71"/>
        <v>1</v>
      </c>
      <c r="T120" s="486">
        <f>IF(R120=1,SUM($R$6:R120),0)</f>
        <v>0</v>
      </c>
      <c r="U120" s="486">
        <f>IF(S120=1,SUM($S$6:S120),0)</f>
        <v>173</v>
      </c>
      <c r="V120" s="486">
        <f t="shared" si="72"/>
        <v>173</v>
      </c>
      <c r="W120" s="486">
        <f t="shared" si="73"/>
        <v>0</v>
      </c>
      <c r="X120" s="486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697</v>
      </c>
      <c r="D121" s="105" t="s">
        <v>697</v>
      </c>
      <c r="E121" s="212" t="s">
        <v>43</v>
      </c>
      <c r="F121" s="213" t="s">
        <v>486</v>
      </c>
      <c r="G121" s="214">
        <v>16002920</v>
      </c>
      <c r="H121" s="214">
        <v>30518900</v>
      </c>
      <c r="I121" s="167">
        <v>45383073</v>
      </c>
      <c r="J121" s="445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5"/>
      <c r="Q121" s="87">
        <f t="shared" si="80"/>
        <v>45383073</v>
      </c>
      <c r="R121" s="486">
        <f t="shared" si="70"/>
        <v>1</v>
      </c>
      <c r="S121" s="486">
        <f t="shared" si="71"/>
        <v>0</v>
      </c>
      <c r="T121" s="486">
        <f>IF(R121=1,SUM($R$6:R121),0)</f>
        <v>81</v>
      </c>
      <c r="U121" s="486">
        <f>IF(S121=1,SUM($S$6:S121),0)</f>
        <v>0</v>
      </c>
      <c r="V121" s="486">
        <f t="shared" si="72"/>
        <v>81</v>
      </c>
      <c r="W121" s="486">
        <f t="shared" si="73"/>
        <v>0</v>
      </c>
      <c r="X121" s="486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698</v>
      </c>
      <c r="D122" s="171" t="s">
        <v>698</v>
      </c>
      <c r="E122" s="212" t="s">
        <v>43</v>
      </c>
      <c r="F122" s="213" t="s">
        <v>486</v>
      </c>
      <c r="G122" s="214">
        <v>18311920</v>
      </c>
      <c r="H122" s="214">
        <v>34969900</v>
      </c>
      <c r="I122" s="167">
        <v>51851823</v>
      </c>
      <c r="J122" s="445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5"/>
      <c r="Q122" s="87">
        <f t="shared" si="80"/>
        <v>51851823</v>
      </c>
      <c r="R122" s="486">
        <f t="shared" si="70"/>
        <v>1</v>
      </c>
      <c r="S122" s="486">
        <f t="shared" si="71"/>
        <v>0</v>
      </c>
      <c r="T122" s="486">
        <f>IF(R122=1,SUM($R$6:R122),0)</f>
        <v>82</v>
      </c>
      <c r="U122" s="486">
        <f>IF(S122=1,SUM($S$6:S122),0)</f>
        <v>0</v>
      </c>
      <c r="V122" s="486">
        <f t="shared" si="72"/>
        <v>82</v>
      </c>
      <c r="W122" s="486">
        <f t="shared" si="73"/>
        <v>0</v>
      </c>
      <c r="X122" s="486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699</v>
      </c>
      <c r="D123" s="105" t="s">
        <v>699</v>
      </c>
      <c r="E123" s="212" t="s">
        <v>43</v>
      </c>
      <c r="F123" s="213" t="s">
        <v>486</v>
      </c>
      <c r="G123" s="214">
        <v>79514150</v>
      </c>
      <c r="H123" s="214">
        <v>145312800</v>
      </c>
      <c r="I123" s="167">
        <v>254142159</v>
      </c>
      <c r="J123" s="445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5"/>
      <c r="Q123" s="87">
        <f t="shared" si="80"/>
        <v>254142159</v>
      </c>
      <c r="R123" s="486">
        <f t="shared" si="70"/>
        <v>1</v>
      </c>
      <c r="S123" s="486">
        <f t="shared" si="71"/>
        <v>0</v>
      </c>
      <c r="T123" s="486">
        <f>IF(R123=1,SUM($R$6:R123),0)</f>
        <v>83</v>
      </c>
      <c r="U123" s="486">
        <f>IF(S123=1,SUM($S$6:S123),0)</f>
        <v>0</v>
      </c>
      <c r="V123" s="486">
        <f t="shared" si="72"/>
        <v>83</v>
      </c>
      <c r="W123" s="486">
        <f t="shared" si="73"/>
        <v>0</v>
      </c>
      <c r="X123" s="486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700</v>
      </c>
      <c r="D124" s="105" t="s">
        <v>700</v>
      </c>
      <c r="E124" s="212" t="s">
        <v>43</v>
      </c>
      <c r="F124" s="213" t="s">
        <v>486</v>
      </c>
      <c r="G124" s="214">
        <v>46492920</v>
      </c>
      <c r="H124" s="214">
        <v>46492920</v>
      </c>
      <c r="I124" s="167">
        <v>57792723</v>
      </c>
      <c r="J124" s="445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5"/>
      <c r="Q124" s="87">
        <f t="shared" si="80"/>
        <v>57792723</v>
      </c>
      <c r="R124" s="486">
        <f t="shared" si="70"/>
        <v>1</v>
      </c>
      <c r="S124" s="486">
        <f t="shared" si="71"/>
        <v>0</v>
      </c>
      <c r="T124" s="486">
        <f>IF(R124=1,SUM($R$6:R124),0)</f>
        <v>84</v>
      </c>
      <c r="U124" s="486">
        <f>IF(S124=1,SUM($S$6:S124),0)</f>
        <v>0</v>
      </c>
      <c r="V124" s="486">
        <f t="shared" si="72"/>
        <v>84</v>
      </c>
      <c r="W124" s="486">
        <f t="shared" si="73"/>
        <v>0</v>
      </c>
      <c r="X124" s="486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701</v>
      </c>
      <c r="D125" s="105" t="s">
        <v>701</v>
      </c>
      <c r="E125" s="212" t="s">
        <v>43</v>
      </c>
      <c r="F125" s="213" t="s">
        <v>486</v>
      </c>
      <c r="G125" s="214">
        <v>229416150</v>
      </c>
      <c r="H125" s="214">
        <v>229416150</v>
      </c>
      <c r="I125" s="167">
        <v>255001209</v>
      </c>
      <c r="J125" s="445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5"/>
      <c r="Q125" s="87">
        <f t="shared" si="80"/>
        <v>255001209</v>
      </c>
      <c r="R125" s="486">
        <f t="shared" si="70"/>
        <v>1</v>
      </c>
      <c r="S125" s="486">
        <f t="shared" si="71"/>
        <v>0</v>
      </c>
      <c r="T125" s="486">
        <f>IF(R125=1,SUM($R$6:R125),0)</f>
        <v>85</v>
      </c>
      <c r="U125" s="486">
        <f>IF(S125=1,SUM($S$6:S125),0)</f>
        <v>0</v>
      </c>
      <c r="V125" s="486">
        <f t="shared" si="72"/>
        <v>85</v>
      </c>
      <c r="W125" s="486">
        <f t="shared" si="73"/>
        <v>0</v>
      </c>
      <c r="X125" s="486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835</v>
      </c>
      <c r="D126" s="105" t="s">
        <v>835</v>
      </c>
      <c r="E126" s="212" t="s">
        <v>43</v>
      </c>
      <c r="F126" s="213" t="s">
        <v>486</v>
      </c>
      <c r="G126" s="214">
        <v>46425420</v>
      </c>
      <c r="H126" s="214">
        <v>46425420</v>
      </c>
      <c r="I126" s="167">
        <v>52628073</v>
      </c>
      <c r="J126" s="445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5"/>
      <c r="Q126" s="87">
        <f t="shared" si="80"/>
        <v>52628073</v>
      </c>
      <c r="R126" s="486">
        <f t="shared" si="70"/>
        <v>1</v>
      </c>
      <c r="S126" s="486">
        <f t="shared" si="71"/>
        <v>0</v>
      </c>
      <c r="T126" s="486">
        <f>IF(R126=1,SUM($R$6:R126),0)</f>
        <v>86</v>
      </c>
      <c r="U126" s="486">
        <f>IF(S126=1,SUM($S$6:S126),0)</f>
        <v>0</v>
      </c>
      <c r="V126" s="486">
        <f t="shared" si="72"/>
        <v>86</v>
      </c>
      <c r="W126" s="486">
        <f t="shared" si="73"/>
        <v>0</v>
      </c>
      <c r="X126" s="486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7" t="s">
        <v>1029</v>
      </c>
      <c r="D127" s="427"/>
      <c r="E127" s="212" t="s">
        <v>47</v>
      </c>
      <c r="F127" s="213"/>
      <c r="G127" s="214"/>
      <c r="H127" s="214"/>
      <c r="I127" s="167"/>
      <c r="J127" s="445"/>
      <c r="K127" s="167"/>
      <c r="L127" s="167"/>
      <c r="M127" s="167"/>
      <c r="N127" s="167"/>
      <c r="O127" s="167"/>
      <c r="P127" s="455"/>
      <c r="Q127" s="87">
        <f t="shared" si="80"/>
        <v>0</v>
      </c>
      <c r="R127" s="486">
        <f t="shared" si="70"/>
        <v>0</v>
      </c>
      <c r="S127" s="486">
        <f t="shared" si="71"/>
        <v>0</v>
      </c>
      <c r="T127" s="486">
        <f>IF(R127=1,SUM($R$6:R127),0)</f>
        <v>0</v>
      </c>
      <c r="U127" s="486">
        <f>IF(S127=1,SUM($S$6:S127),0)</f>
        <v>0</v>
      </c>
      <c r="V127" s="486">
        <f t="shared" si="72"/>
        <v>0</v>
      </c>
      <c r="W127" s="486">
        <f t="shared" si="73"/>
        <v>0</v>
      </c>
      <c r="X127" s="486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1030</v>
      </c>
      <c r="D128" s="171" t="s">
        <v>1030</v>
      </c>
      <c r="E128" s="212" t="s">
        <v>43</v>
      </c>
      <c r="F128" s="213" t="s">
        <v>486</v>
      </c>
      <c r="G128" s="214">
        <v>241300000</v>
      </c>
      <c r="H128" s="214">
        <v>286907300</v>
      </c>
      <c r="I128" s="167">
        <v>281468250</v>
      </c>
      <c r="J128" s="445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6"/>
      <c r="Q128" s="87">
        <f t="shared" si="80"/>
        <v>281468250</v>
      </c>
      <c r="R128" s="486">
        <f t="shared" si="70"/>
        <v>1</v>
      </c>
      <c r="S128" s="486">
        <f t="shared" si="71"/>
        <v>0</v>
      </c>
      <c r="T128" s="486">
        <f>IF(R128=1,SUM($R$6:R128),0)</f>
        <v>87</v>
      </c>
      <c r="U128" s="486">
        <f>IF(S128=1,SUM($S$6:S128),0)</f>
        <v>0</v>
      </c>
      <c r="V128" s="486">
        <f t="shared" si="72"/>
        <v>87</v>
      </c>
      <c r="W128" s="486">
        <f t="shared" si="73"/>
        <v>0</v>
      </c>
      <c r="X128" s="486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1031</v>
      </c>
      <c r="D129" s="171" t="s">
        <v>1031</v>
      </c>
      <c r="E129" s="212" t="s">
        <v>43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5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6"/>
      <c r="Q129" s="87">
        <f t="shared" si="80"/>
        <v>46492200</v>
      </c>
      <c r="R129" s="486">
        <f t="shared" si="70"/>
        <v>1</v>
      </c>
      <c r="S129" s="486">
        <f t="shared" si="71"/>
        <v>0</v>
      </c>
      <c r="T129" s="486">
        <f>IF(R129=1,SUM($R$6:R129),0)</f>
        <v>88</v>
      </c>
      <c r="U129" s="486">
        <f>IF(S129=1,SUM($S$6:S129),0)</f>
        <v>0</v>
      </c>
      <c r="V129" s="486">
        <f t="shared" si="72"/>
        <v>88</v>
      </c>
      <c r="W129" s="486">
        <f t="shared" si="73"/>
        <v>0</v>
      </c>
      <c r="X129" s="486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1174</v>
      </c>
      <c r="D130" s="171" t="s">
        <v>1174</v>
      </c>
      <c r="E130" s="212" t="s">
        <v>44</v>
      </c>
      <c r="F130" s="213" t="s">
        <v>14</v>
      </c>
      <c r="G130" s="405"/>
      <c r="H130" s="405"/>
      <c r="I130" s="409">
        <v>260118000</v>
      </c>
      <c r="J130" s="447">
        <v>-1.8957345971563982E-2</v>
      </c>
      <c r="K130" s="409">
        <f t="shared" si="78"/>
        <v>265049146.91943127</v>
      </c>
      <c r="L130" s="409">
        <f t="shared" ref="L130:O130" si="131">IF($J130&lt;0,(K130*(1-$J130)),(K130*(1+$J130)))</f>
        <v>270073775.29705083</v>
      </c>
      <c r="M130" s="409">
        <f t="shared" si="131"/>
        <v>275193657.29320347</v>
      </c>
      <c r="N130" s="409">
        <f t="shared" si="131"/>
        <v>280410598.66369075</v>
      </c>
      <c r="O130" s="409">
        <f t="shared" si="131"/>
        <v>285726439.39665169</v>
      </c>
      <c r="P130" s="456"/>
      <c r="Q130" s="87">
        <f t="shared" si="80"/>
        <v>260118000</v>
      </c>
      <c r="R130" s="486">
        <f t="shared" si="70"/>
        <v>0</v>
      </c>
      <c r="S130" s="486">
        <f t="shared" si="71"/>
        <v>1</v>
      </c>
      <c r="T130" s="486">
        <f>IF(R130=1,SUM($R$6:R130),0)</f>
        <v>0</v>
      </c>
      <c r="U130" s="486">
        <f>IF(S130=1,SUM($S$6:S130),0)</f>
        <v>174</v>
      </c>
      <c r="V130" s="486">
        <f t="shared" si="72"/>
        <v>174</v>
      </c>
      <c r="W130" s="486">
        <f t="shared" si="73"/>
        <v>0</v>
      </c>
      <c r="X130" s="486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1175</v>
      </c>
      <c r="D131" s="171" t="s">
        <v>1175</v>
      </c>
      <c r="E131" s="212" t="s">
        <v>44</v>
      </c>
      <c r="F131" s="213" t="s">
        <v>14</v>
      </c>
      <c r="G131" s="405"/>
      <c r="H131" s="405"/>
      <c r="I131" s="409">
        <v>295696000</v>
      </c>
      <c r="J131" s="447">
        <v>-1.8957345971563982E-2</v>
      </c>
      <c r="K131" s="409">
        <f t="shared" si="78"/>
        <v>301301611.37440759</v>
      </c>
      <c r="L131" s="409">
        <f t="shared" ref="L131:O131" si="132">IF($J131&lt;0,(K131*(1-$J131)),(K131*(1+$J131)))</f>
        <v>307013490.26302195</v>
      </c>
      <c r="M131" s="409">
        <f t="shared" si="132"/>
        <v>312833651.21587545</v>
      </c>
      <c r="N131" s="409">
        <f t="shared" si="132"/>
        <v>318764146.97352237</v>
      </c>
      <c r="O131" s="409">
        <f t="shared" si="132"/>
        <v>324807069.19102991</v>
      </c>
      <c r="P131" s="456"/>
      <c r="Q131" s="87">
        <f t="shared" si="80"/>
        <v>295696000</v>
      </c>
      <c r="R131" s="486">
        <f t="shared" si="70"/>
        <v>0</v>
      </c>
      <c r="S131" s="486">
        <f t="shared" si="71"/>
        <v>1</v>
      </c>
      <c r="T131" s="486">
        <f>IF(R131=1,SUM($R$6:R131),0)</f>
        <v>0</v>
      </c>
      <c r="U131" s="486">
        <f>IF(S131=1,SUM($S$6:S131),0)</f>
        <v>175</v>
      </c>
      <c r="V131" s="486">
        <f t="shared" si="72"/>
        <v>175</v>
      </c>
      <c r="W131" s="486">
        <f t="shared" si="73"/>
        <v>0</v>
      </c>
      <c r="X131" s="486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5"/>
      <c r="K132" s="167"/>
      <c r="L132" s="167"/>
      <c r="M132" s="167"/>
      <c r="N132" s="167"/>
      <c r="O132" s="167"/>
      <c r="P132" s="456"/>
      <c r="Q132" s="87">
        <f t="shared" si="80"/>
        <v>0</v>
      </c>
      <c r="R132" s="486">
        <f t="shared" si="70"/>
        <v>0</v>
      </c>
      <c r="S132" s="486">
        <f t="shared" si="71"/>
        <v>0</v>
      </c>
      <c r="T132" s="486">
        <f>IF(R132=1,SUM($R$6:R132),0)</f>
        <v>0</v>
      </c>
      <c r="U132" s="486">
        <f>IF(S132=1,SUM($S$6:S132),0)</f>
        <v>0</v>
      </c>
      <c r="V132" s="486">
        <f t="shared" si="72"/>
        <v>0</v>
      </c>
      <c r="W132" s="486">
        <f t="shared" si="73"/>
        <v>0</v>
      </c>
      <c r="X132" s="486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5" t="s">
        <v>719</v>
      </c>
      <c r="C133" s="426" t="s">
        <v>487</v>
      </c>
      <c r="D133" s="426"/>
      <c r="E133" s="212" t="s">
        <v>47</v>
      </c>
      <c r="F133" s="213"/>
      <c r="G133" s="214"/>
      <c r="H133" s="214"/>
      <c r="I133" s="167">
        <v>0</v>
      </c>
      <c r="J133" s="445"/>
      <c r="K133" s="167"/>
      <c r="L133" s="167"/>
      <c r="M133" s="167"/>
      <c r="N133" s="167"/>
      <c r="O133" s="167"/>
      <c r="P133" s="456"/>
      <c r="Q133" s="87">
        <f t="shared" si="80"/>
        <v>0</v>
      </c>
      <c r="R133" s="486">
        <f t="shared" si="70"/>
        <v>0</v>
      </c>
      <c r="S133" s="486">
        <f t="shared" si="71"/>
        <v>0</v>
      </c>
      <c r="T133" s="486">
        <f>IF(R133=1,SUM($R$6:R133),0)</f>
        <v>0</v>
      </c>
      <c r="U133" s="486">
        <f>IF(S133=1,SUM($S$6:S133),0)</f>
        <v>0</v>
      </c>
      <c r="V133" s="486">
        <f t="shared" si="72"/>
        <v>0</v>
      </c>
      <c r="W133" s="486">
        <f t="shared" si="73"/>
        <v>0</v>
      </c>
      <c r="X133" s="486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488</v>
      </c>
      <c r="D134" s="105" t="s">
        <v>488</v>
      </c>
      <c r="E134" s="212" t="s">
        <v>43</v>
      </c>
      <c r="F134" s="213" t="s">
        <v>486</v>
      </c>
      <c r="G134" s="214">
        <v>126104830</v>
      </c>
      <c r="H134" s="214">
        <v>181123500</v>
      </c>
      <c r="I134" s="167">
        <v>191170110</v>
      </c>
      <c r="J134" s="445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6"/>
      <c r="Q134" s="87">
        <f t="shared" si="80"/>
        <v>191170110</v>
      </c>
      <c r="R134" s="486">
        <f t="shared" si="70"/>
        <v>1</v>
      </c>
      <c r="S134" s="486">
        <f t="shared" si="71"/>
        <v>0</v>
      </c>
      <c r="T134" s="486">
        <f>IF(R134=1,SUM($R$6:R134),0)</f>
        <v>89</v>
      </c>
      <c r="U134" s="486">
        <f>IF(S134=1,SUM($S$6:S134),0)</f>
        <v>0</v>
      </c>
      <c r="V134" s="486">
        <f t="shared" si="72"/>
        <v>89</v>
      </c>
      <c r="W134" s="486">
        <f t="shared" si="73"/>
        <v>0</v>
      </c>
      <c r="X134" s="486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489</v>
      </c>
      <c r="D135" s="105" t="s">
        <v>489</v>
      </c>
      <c r="E135" s="212" t="s">
        <v>43</v>
      </c>
      <c r="F135" s="213" t="s">
        <v>486</v>
      </c>
      <c r="G135" s="214">
        <v>191704830</v>
      </c>
      <c r="H135" s="214">
        <v>265523500</v>
      </c>
      <c r="I135" s="167">
        <v>280180110</v>
      </c>
      <c r="J135" s="445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6"/>
      <c r="Q135" s="87">
        <f t="shared" si="80"/>
        <v>280180110</v>
      </c>
      <c r="R135" s="486">
        <f t="shared" ref="R135:R198" si="135">IF(E135="MDU-KD",1,0)</f>
        <v>1</v>
      </c>
      <c r="S135" s="486">
        <f t="shared" ref="S135:S198" si="136">IF(E135="HDW",1,0)</f>
        <v>0</v>
      </c>
      <c r="T135" s="486">
        <f>IF(R135=1,SUM($R$6:R135),0)</f>
        <v>90</v>
      </c>
      <c r="U135" s="486">
        <f>IF(S135=1,SUM($S$6:S135),0)</f>
        <v>0</v>
      </c>
      <c r="V135" s="486">
        <f t="shared" ref="V135:V198" si="137">IF(T135=0,U135,T135)</f>
        <v>90</v>
      </c>
      <c r="W135" s="486">
        <f t="shared" ref="W135:W198" si="138">IF(F135=0,0,IF(LEFT(C135,11)="Tiang Beton",1,0))</f>
        <v>0</v>
      </c>
      <c r="X135" s="486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811</v>
      </c>
      <c r="D136" s="105"/>
      <c r="E136" s="212" t="s">
        <v>44</v>
      </c>
      <c r="F136" s="213" t="s">
        <v>486</v>
      </c>
      <c r="G136" s="214">
        <v>79200000</v>
      </c>
      <c r="H136" s="214">
        <v>79200000</v>
      </c>
      <c r="I136" s="443">
        <v>79200000</v>
      </c>
      <c r="J136" s="446">
        <v>5.5198918363158066E-2</v>
      </c>
      <c r="K136" s="443">
        <f t="shared" si="78"/>
        <v>83571754.334362119</v>
      </c>
      <c r="L136" s="443">
        <f t="shared" ref="L136:O136" si="139">IF($J136&lt;0,(K136*(1-$J136)),(K136*(1+$J136)))</f>
        <v>88184824.779330477</v>
      </c>
      <c r="M136" s="443">
        <f t="shared" si="139"/>
        <v>93052531.723194137</v>
      </c>
      <c r="N136" s="443">
        <f t="shared" si="139"/>
        <v>98188930.825267911</v>
      </c>
      <c r="O136" s="443">
        <f t="shared" si="139"/>
        <v>103608853.60205765</v>
      </c>
      <c r="P136" s="456"/>
      <c r="Q136" s="87">
        <f t="shared" si="80"/>
        <v>79200000</v>
      </c>
      <c r="R136" s="486">
        <f t="shared" si="135"/>
        <v>0</v>
      </c>
      <c r="S136" s="486">
        <f t="shared" si="136"/>
        <v>1</v>
      </c>
      <c r="T136" s="486">
        <f>IF(R136=1,SUM($R$6:R136),0)</f>
        <v>0</v>
      </c>
      <c r="U136" s="486">
        <f>IF(S136=1,SUM($S$6:S136),0)</f>
        <v>176</v>
      </c>
      <c r="V136" s="486">
        <f t="shared" si="137"/>
        <v>176</v>
      </c>
      <c r="W136" s="486">
        <f t="shared" si="138"/>
        <v>0</v>
      </c>
      <c r="X136" s="486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812</v>
      </c>
      <c r="D137" s="105"/>
      <c r="E137" s="212" t="s">
        <v>44</v>
      </c>
      <c r="F137" s="213" t="s">
        <v>14</v>
      </c>
      <c r="G137" s="214">
        <v>5975000</v>
      </c>
      <c r="H137" s="214">
        <v>5975000</v>
      </c>
      <c r="I137" s="443">
        <v>5975000</v>
      </c>
      <c r="J137" s="446">
        <v>5.5198918363158066E-2</v>
      </c>
      <c r="K137" s="443">
        <f t="shared" si="78"/>
        <v>6304813.537219869</v>
      </c>
      <c r="L137" s="443">
        <f t="shared" ref="L137:O137" si="140">IF($J137&lt;0,(K137*(1-$J137)),(K137*(1+$J137)))</f>
        <v>6652832.424955802</v>
      </c>
      <c r="M137" s="443">
        <f t="shared" si="140"/>
        <v>7020061.5788647085</v>
      </c>
      <c r="N137" s="443">
        <f t="shared" si="140"/>
        <v>7407561.3848608043</v>
      </c>
      <c r="O137" s="443">
        <f t="shared" si="140"/>
        <v>7816450.761013818</v>
      </c>
      <c r="P137" s="456"/>
      <c r="Q137" s="87">
        <f t="shared" si="80"/>
        <v>5975000</v>
      </c>
      <c r="R137" s="486">
        <f t="shared" si="135"/>
        <v>0</v>
      </c>
      <c r="S137" s="486">
        <f t="shared" si="136"/>
        <v>1</v>
      </c>
      <c r="T137" s="486">
        <f>IF(R137=1,SUM($R$6:R137),0)</f>
        <v>0</v>
      </c>
      <c r="U137" s="486">
        <f>IF(S137=1,SUM($S$6:S137),0)</f>
        <v>177</v>
      </c>
      <c r="V137" s="486">
        <f t="shared" si="137"/>
        <v>177</v>
      </c>
      <c r="W137" s="486">
        <f t="shared" si="138"/>
        <v>0</v>
      </c>
      <c r="X137" s="486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813</v>
      </c>
      <c r="D138" s="105"/>
      <c r="E138" s="212" t="s">
        <v>44</v>
      </c>
      <c r="F138" s="213" t="s">
        <v>23</v>
      </c>
      <c r="G138" s="214">
        <v>12500000</v>
      </c>
      <c r="H138" s="214">
        <v>12500000</v>
      </c>
      <c r="I138" s="443">
        <v>12500000</v>
      </c>
      <c r="J138" s="446">
        <v>5.5198918363158066E-2</v>
      </c>
      <c r="K138" s="443">
        <f t="shared" si="78"/>
        <v>13189986.479539476</v>
      </c>
      <c r="L138" s="443">
        <f t="shared" ref="L138:O138" si="141">IF($J138&lt;0,(K138*(1-$J138)),(K138*(1+$J138)))</f>
        <v>13918059.466434734</v>
      </c>
      <c r="M138" s="443">
        <f t="shared" si="141"/>
        <v>14686321.294696044</v>
      </c>
      <c r="N138" s="443">
        <f t="shared" si="141"/>
        <v>15496990.34489708</v>
      </c>
      <c r="O138" s="443">
        <f t="shared" si="141"/>
        <v>16352407.449819703</v>
      </c>
      <c r="P138" s="456"/>
      <c r="Q138" s="87">
        <f t="shared" si="80"/>
        <v>12500000</v>
      </c>
      <c r="R138" s="486">
        <f t="shared" si="135"/>
        <v>0</v>
      </c>
      <c r="S138" s="486">
        <f t="shared" si="136"/>
        <v>1</v>
      </c>
      <c r="T138" s="486">
        <f>IF(R138=1,SUM($R$6:R138),0)</f>
        <v>0</v>
      </c>
      <c r="U138" s="486">
        <f>IF(S138=1,SUM($S$6:S138),0)</f>
        <v>178</v>
      </c>
      <c r="V138" s="486">
        <f t="shared" si="137"/>
        <v>178</v>
      </c>
      <c r="W138" s="486">
        <f t="shared" si="138"/>
        <v>0</v>
      </c>
      <c r="X138" s="486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47</v>
      </c>
      <c r="F139" s="213"/>
      <c r="G139" s="214"/>
      <c r="H139" s="214"/>
      <c r="I139" s="167"/>
      <c r="J139" s="445"/>
      <c r="K139" s="167"/>
      <c r="L139" s="167"/>
      <c r="M139" s="167"/>
      <c r="N139" s="167"/>
      <c r="O139" s="167"/>
      <c r="P139" s="456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486">
        <f t="shared" si="135"/>
        <v>0</v>
      </c>
      <c r="S139" s="486">
        <f t="shared" si="136"/>
        <v>0</v>
      </c>
      <c r="T139" s="486">
        <f>IF(R139=1,SUM($R$6:R139),0)</f>
        <v>0</v>
      </c>
      <c r="U139" s="486">
        <f>IF(S139=1,SUM($S$6:S139),0)</f>
        <v>0</v>
      </c>
      <c r="V139" s="486">
        <f t="shared" si="137"/>
        <v>0</v>
      </c>
      <c r="W139" s="486">
        <f t="shared" si="138"/>
        <v>0</v>
      </c>
      <c r="X139" s="486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5" t="s">
        <v>719</v>
      </c>
      <c r="C140" s="426" t="s">
        <v>490</v>
      </c>
      <c r="D140" s="426"/>
      <c r="E140" s="212" t="s">
        <v>47</v>
      </c>
      <c r="F140" s="213"/>
      <c r="G140" s="214"/>
      <c r="H140" s="214"/>
      <c r="I140" s="167">
        <v>0</v>
      </c>
      <c r="J140" s="445"/>
      <c r="K140" s="167"/>
      <c r="L140" s="167"/>
      <c r="M140" s="167"/>
      <c r="N140" s="167"/>
      <c r="O140" s="167"/>
      <c r="P140" s="456"/>
      <c r="Q140" s="87">
        <f t="shared" si="142"/>
        <v>0</v>
      </c>
      <c r="R140" s="486">
        <f t="shared" si="135"/>
        <v>0</v>
      </c>
      <c r="S140" s="486">
        <f t="shared" si="136"/>
        <v>0</v>
      </c>
      <c r="T140" s="486">
        <f>IF(R140=1,SUM($R$6:R140),0)</f>
        <v>0</v>
      </c>
      <c r="U140" s="486">
        <f>IF(S140=1,SUM($S$6:S140),0)</f>
        <v>0</v>
      </c>
      <c r="V140" s="486">
        <f t="shared" si="137"/>
        <v>0</v>
      </c>
      <c r="W140" s="486">
        <f t="shared" si="138"/>
        <v>0</v>
      </c>
      <c r="X140" s="486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491</v>
      </c>
      <c r="D141" s="105" t="s">
        <v>491</v>
      </c>
      <c r="E141" s="212" t="s">
        <v>43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5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6"/>
      <c r="Q141" s="87">
        <f t="shared" si="142"/>
        <v>34184115</v>
      </c>
      <c r="R141" s="486">
        <f t="shared" si="135"/>
        <v>1</v>
      </c>
      <c r="S141" s="486">
        <f t="shared" si="136"/>
        <v>0</v>
      </c>
      <c r="T141" s="486">
        <f>IF(R141=1,SUM($R$6:R141),0)</f>
        <v>91</v>
      </c>
      <c r="U141" s="486">
        <f>IF(S141=1,SUM($S$6:S141),0)</f>
        <v>0</v>
      </c>
      <c r="V141" s="486">
        <f t="shared" si="137"/>
        <v>91</v>
      </c>
      <c r="W141" s="486">
        <f t="shared" si="138"/>
        <v>0</v>
      </c>
      <c r="X141" s="486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814</v>
      </c>
      <c r="D142" s="105" t="s">
        <v>814</v>
      </c>
      <c r="E142" s="212" t="s">
        <v>43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5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6"/>
      <c r="Q142" s="87">
        <f t="shared" si="142"/>
        <v>41739615</v>
      </c>
      <c r="R142" s="486">
        <f t="shared" si="135"/>
        <v>1</v>
      </c>
      <c r="S142" s="486">
        <f t="shared" si="136"/>
        <v>0</v>
      </c>
      <c r="T142" s="486">
        <f>IF(R142=1,SUM($R$6:R142),0)</f>
        <v>92</v>
      </c>
      <c r="U142" s="486">
        <f>IF(S142=1,SUM($S$6:S142),0)</f>
        <v>0</v>
      </c>
      <c r="V142" s="486">
        <f t="shared" si="137"/>
        <v>92</v>
      </c>
      <c r="W142" s="486">
        <f t="shared" si="138"/>
        <v>0</v>
      </c>
      <c r="X142" s="486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815</v>
      </c>
      <c r="D143" s="105" t="s">
        <v>815</v>
      </c>
      <c r="E143" s="212" t="s">
        <v>43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5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5"/>
      <c r="Q143" s="87">
        <f t="shared" si="142"/>
        <v>56796132</v>
      </c>
      <c r="R143" s="486">
        <f t="shared" si="135"/>
        <v>1</v>
      </c>
      <c r="S143" s="486">
        <f t="shared" si="136"/>
        <v>0</v>
      </c>
      <c r="T143" s="486">
        <f>IF(R143=1,SUM($R$6:R143),0)</f>
        <v>93</v>
      </c>
      <c r="U143" s="486">
        <f>IF(S143=1,SUM($S$6:S143),0)</f>
        <v>0</v>
      </c>
      <c r="V143" s="486">
        <f t="shared" si="137"/>
        <v>93</v>
      </c>
      <c r="W143" s="486">
        <f t="shared" si="138"/>
        <v>0</v>
      </c>
      <c r="X143" s="486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816</v>
      </c>
      <c r="D144" s="105" t="s">
        <v>816</v>
      </c>
      <c r="E144" s="212" t="s">
        <v>43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5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5"/>
      <c r="Q144" s="87">
        <f t="shared" si="142"/>
        <v>77593867</v>
      </c>
      <c r="R144" s="486">
        <f t="shared" si="135"/>
        <v>1</v>
      </c>
      <c r="S144" s="486">
        <f t="shared" si="136"/>
        <v>0</v>
      </c>
      <c r="T144" s="486">
        <f>IF(R144=1,SUM($R$6:R144),0)</f>
        <v>94</v>
      </c>
      <c r="U144" s="486">
        <f>IF(S144=1,SUM($S$6:S144),0)</f>
        <v>0</v>
      </c>
      <c r="V144" s="486">
        <f t="shared" si="137"/>
        <v>94</v>
      </c>
      <c r="W144" s="486">
        <f t="shared" si="138"/>
        <v>0</v>
      </c>
      <c r="X144" s="486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817</v>
      </c>
      <c r="D145" s="105"/>
      <c r="E145" s="212" t="s">
        <v>43</v>
      </c>
      <c r="F145" s="213" t="s">
        <v>8</v>
      </c>
      <c r="G145" s="214">
        <v>21530100</v>
      </c>
      <c r="H145" s="214">
        <v>21530100</v>
      </c>
      <c r="I145" s="443">
        <v>21530100</v>
      </c>
      <c r="J145" s="446">
        <v>0.33316270572525986</v>
      </c>
      <c r="K145" s="443">
        <f t="shared" si="144"/>
        <v>28703126.370535415</v>
      </c>
      <c r="L145" s="443">
        <f t="shared" ref="L145:O145" si="149">IF($J145&lt;0,(K145*(1-$J145)),(K145*(1+$J145)))</f>
        <v>38265937.614917047</v>
      </c>
      <c r="M145" s="443">
        <f t="shared" si="149"/>
        <v>51014720.927816801</v>
      </c>
      <c r="N145" s="443">
        <f t="shared" si="149"/>
        <v>68010923.383947283</v>
      </c>
      <c r="O145" s="443">
        <f t="shared" si="149"/>
        <v>90669626.637416497</v>
      </c>
      <c r="P145" s="455"/>
      <c r="Q145" s="87">
        <f t="shared" si="142"/>
        <v>21530100</v>
      </c>
      <c r="R145" s="486">
        <f t="shared" si="135"/>
        <v>1</v>
      </c>
      <c r="S145" s="486">
        <f t="shared" si="136"/>
        <v>0</v>
      </c>
      <c r="T145" s="486">
        <f>IF(R145=1,SUM($R$6:R145),0)</f>
        <v>95</v>
      </c>
      <c r="U145" s="486">
        <f>IF(S145=1,SUM($S$6:S145),0)</f>
        <v>0</v>
      </c>
      <c r="V145" s="486">
        <f t="shared" si="137"/>
        <v>95</v>
      </c>
      <c r="W145" s="486">
        <f t="shared" si="138"/>
        <v>0</v>
      </c>
      <c r="X145" s="486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818</v>
      </c>
      <c r="D146" s="105"/>
      <c r="E146" s="212" t="s">
        <v>43</v>
      </c>
      <c r="F146" s="213" t="s">
        <v>8</v>
      </c>
      <c r="G146" s="214">
        <v>31630800</v>
      </c>
      <c r="H146" s="214">
        <v>31630800</v>
      </c>
      <c r="I146" s="443">
        <v>31630800</v>
      </c>
      <c r="J146" s="446">
        <v>0.33316270572525986</v>
      </c>
      <c r="K146" s="443">
        <f t="shared" si="144"/>
        <v>42169002.91225455</v>
      </c>
      <c r="L146" s="443">
        <f t="shared" ref="L146:O146" si="150">IF($J146&lt;0,(K146*(1-$J146)),(K146*(1+$J146)))</f>
        <v>56218142.020237632</v>
      </c>
      <c r="M146" s="443">
        <f t="shared" si="150"/>
        <v>74947930.326546922</v>
      </c>
      <c r="N146" s="443">
        <f t="shared" si="150"/>
        <v>99917785.582647547</v>
      </c>
      <c r="O146" s="443">
        <f t="shared" si="150"/>
        <v>133206665.37743875</v>
      </c>
      <c r="P146" s="455"/>
      <c r="Q146" s="87">
        <f t="shared" si="142"/>
        <v>31630800</v>
      </c>
      <c r="R146" s="486">
        <f t="shared" si="135"/>
        <v>1</v>
      </c>
      <c r="S146" s="486">
        <f t="shared" si="136"/>
        <v>0</v>
      </c>
      <c r="T146" s="486">
        <f>IF(R146=1,SUM($R$6:R146),0)</f>
        <v>96</v>
      </c>
      <c r="U146" s="486">
        <f>IF(S146=1,SUM($S$6:S146),0)</f>
        <v>0</v>
      </c>
      <c r="V146" s="486">
        <f t="shared" si="137"/>
        <v>96</v>
      </c>
      <c r="W146" s="486">
        <f t="shared" si="138"/>
        <v>0</v>
      </c>
      <c r="X146" s="486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819</v>
      </c>
      <c r="D147" s="105"/>
      <c r="E147" s="212" t="s">
        <v>43</v>
      </c>
      <c r="F147" s="213" t="s">
        <v>8</v>
      </c>
      <c r="G147" s="214">
        <v>32680800</v>
      </c>
      <c r="H147" s="214">
        <v>32680800</v>
      </c>
      <c r="I147" s="443">
        <v>32680800</v>
      </c>
      <c r="J147" s="446">
        <v>0.33316270572525986</v>
      </c>
      <c r="K147" s="443">
        <f t="shared" si="144"/>
        <v>43568823.753266066</v>
      </c>
      <c r="L147" s="443">
        <f t="shared" ref="L147:O147" si="151">IF($J147&lt;0,(K147*(1-$J147)),(K147*(1+$J147)))</f>
        <v>58084330.960171156</v>
      </c>
      <c r="M147" s="443">
        <f t="shared" si="151"/>
        <v>77435863.823103249</v>
      </c>
      <c r="N147" s="443">
        <f t="shared" si="151"/>
        <v>103234605.73458108</v>
      </c>
      <c r="O147" s="443">
        <f t="shared" si="151"/>
        <v>137628526.30559453</v>
      </c>
      <c r="P147" s="455"/>
      <c r="Q147" s="87">
        <f t="shared" si="142"/>
        <v>32680800</v>
      </c>
      <c r="R147" s="486">
        <f t="shared" si="135"/>
        <v>1</v>
      </c>
      <c r="S147" s="486">
        <f t="shared" si="136"/>
        <v>0</v>
      </c>
      <c r="T147" s="486">
        <f>IF(R147=1,SUM($R$6:R147),0)</f>
        <v>97</v>
      </c>
      <c r="U147" s="486">
        <f>IF(S147=1,SUM($S$6:S147),0)</f>
        <v>0</v>
      </c>
      <c r="V147" s="486">
        <f t="shared" si="137"/>
        <v>97</v>
      </c>
      <c r="W147" s="486">
        <f t="shared" si="138"/>
        <v>0</v>
      </c>
      <c r="X147" s="486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820</v>
      </c>
      <c r="D148" s="105"/>
      <c r="E148" s="212" t="s">
        <v>43</v>
      </c>
      <c r="F148" s="213" t="s">
        <v>8</v>
      </c>
      <c r="G148" s="214">
        <v>37313100</v>
      </c>
      <c r="H148" s="214">
        <v>37313100</v>
      </c>
      <c r="I148" s="443">
        <v>37313100</v>
      </c>
      <c r="J148" s="446">
        <v>0.33316270572525986</v>
      </c>
      <c r="K148" s="443">
        <f t="shared" si="144"/>
        <v>49744433.354997188</v>
      </c>
      <c r="L148" s="443">
        <f t="shared" ref="L148:O148" si="152">IF($J148&lt;0,(K148*(1-$J148)),(K148*(1+$J148)))</f>
        <v>66317423.366317913</v>
      </c>
      <c r="M148" s="443">
        <f t="shared" si="152"/>
        <v>88411915.571767956</v>
      </c>
      <c r="N148" s="443">
        <f t="shared" si="152"/>
        <v>117867468.58201139</v>
      </c>
      <c r="O148" s="443">
        <f t="shared" si="152"/>
        <v>157136513.33178136</v>
      </c>
      <c r="P148" s="455"/>
      <c r="Q148" s="87">
        <f t="shared" si="142"/>
        <v>37313100</v>
      </c>
      <c r="R148" s="486">
        <f t="shared" si="135"/>
        <v>1</v>
      </c>
      <c r="S148" s="486">
        <f t="shared" si="136"/>
        <v>0</v>
      </c>
      <c r="T148" s="486">
        <f>IF(R148=1,SUM($R$6:R148),0)</f>
        <v>98</v>
      </c>
      <c r="U148" s="486">
        <f>IF(S148=1,SUM($S$6:S148),0)</f>
        <v>0</v>
      </c>
      <c r="V148" s="486">
        <f t="shared" si="137"/>
        <v>98</v>
      </c>
      <c r="W148" s="486">
        <f t="shared" si="138"/>
        <v>0</v>
      </c>
      <c r="X148" s="486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1081</v>
      </c>
      <c r="D149" s="105" t="s">
        <v>1081</v>
      </c>
      <c r="E149" s="212" t="s">
        <v>43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5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5"/>
      <c r="Q149" s="87">
        <f t="shared" si="142"/>
        <v>84065774</v>
      </c>
      <c r="R149" s="486">
        <f t="shared" si="135"/>
        <v>1</v>
      </c>
      <c r="S149" s="486">
        <f t="shared" si="136"/>
        <v>0</v>
      </c>
      <c r="T149" s="486">
        <f>IF(R149=1,SUM($R$6:R149),0)</f>
        <v>99</v>
      </c>
      <c r="U149" s="486">
        <f>IF(S149=1,SUM($S$6:S149),0)</f>
        <v>0</v>
      </c>
      <c r="V149" s="486">
        <f t="shared" si="137"/>
        <v>99</v>
      </c>
      <c r="W149" s="486">
        <f t="shared" si="138"/>
        <v>0</v>
      </c>
      <c r="X149" s="486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1138</v>
      </c>
      <c r="D150" s="105" t="s">
        <v>1138</v>
      </c>
      <c r="E150" s="212" t="s">
        <v>43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5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5"/>
      <c r="Q150" s="87">
        <f t="shared" si="142"/>
        <v>148905792</v>
      </c>
      <c r="R150" s="486">
        <f t="shared" si="135"/>
        <v>1</v>
      </c>
      <c r="S150" s="486">
        <f t="shared" si="136"/>
        <v>0</v>
      </c>
      <c r="T150" s="486">
        <f>IF(R150=1,SUM($R$6:R150),0)</f>
        <v>100</v>
      </c>
      <c r="U150" s="486">
        <f>IF(S150=1,SUM($S$6:S150),0)</f>
        <v>0</v>
      </c>
      <c r="V150" s="486">
        <f t="shared" si="137"/>
        <v>100</v>
      </c>
      <c r="W150" s="486">
        <f t="shared" si="138"/>
        <v>0</v>
      </c>
      <c r="X150" s="486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727</v>
      </c>
      <c r="D151" s="105" t="s">
        <v>727</v>
      </c>
      <c r="E151" s="212" t="s">
        <v>43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5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5"/>
      <c r="Q151" s="87">
        <f t="shared" si="142"/>
        <v>19002548</v>
      </c>
      <c r="R151" s="486">
        <f t="shared" si="135"/>
        <v>1</v>
      </c>
      <c r="S151" s="486">
        <f t="shared" si="136"/>
        <v>0</v>
      </c>
      <c r="T151" s="486">
        <f>IF(R151=1,SUM($R$6:R151),0)</f>
        <v>101</v>
      </c>
      <c r="U151" s="486">
        <f>IF(S151=1,SUM($S$6:S151),0)</f>
        <v>0</v>
      </c>
      <c r="V151" s="486">
        <f t="shared" si="137"/>
        <v>101</v>
      </c>
      <c r="W151" s="486">
        <f t="shared" si="138"/>
        <v>0</v>
      </c>
      <c r="X151" s="486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728</v>
      </c>
      <c r="D152" s="105" t="s">
        <v>728</v>
      </c>
      <c r="E152" s="212" t="s">
        <v>43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5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5"/>
      <c r="Q152" s="87">
        <f t="shared" si="142"/>
        <v>15765813</v>
      </c>
      <c r="R152" s="486">
        <f t="shared" si="135"/>
        <v>1</v>
      </c>
      <c r="S152" s="486">
        <f t="shared" si="136"/>
        <v>0</v>
      </c>
      <c r="T152" s="486">
        <f>IF(R152=1,SUM($R$6:R152),0)</f>
        <v>102</v>
      </c>
      <c r="U152" s="486">
        <f>IF(S152=1,SUM($S$6:S152),0)</f>
        <v>0</v>
      </c>
      <c r="V152" s="486">
        <f t="shared" si="137"/>
        <v>102</v>
      </c>
      <c r="W152" s="486">
        <f t="shared" si="138"/>
        <v>0</v>
      </c>
      <c r="X152" s="486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729</v>
      </c>
      <c r="D153" s="105" t="s">
        <v>729</v>
      </c>
      <c r="E153" s="212" t="s">
        <v>43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5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5"/>
      <c r="Q153" s="87">
        <f t="shared" si="142"/>
        <v>20297768</v>
      </c>
      <c r="R153" s="486">
        <f t="shared" si="135"/>
        <v>1</v>
      </c>
      <c r="S153" s="486">
        <f t="shared" si="136"/>
        <v>0</v>
      </c>
      <c r="T153" s="486">
        <f>IF(R153=1,SUM($R$6:R153),0)</f>
        <v>103</v>
      </c>
      <c r="U153" s="486">
        <f>IF(S153=1,SUM($S$6:S153),0)</f>
        <v>0</v>
      </c>
      <c r="V153" s="486">
        <f t="shared" si="137"/>
        <v>103</v>
      </c>
      <c r="W153" s="486">
        <f t="shared" si="138"/>
        <v>0</v>
      </c>
      <c r="X153" s="486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730</v>
      </c>
      <c r="D154" s="105" t="s">
        <v>730</v>
      </c>
      <c r="E154" s="212" t="s">
        <v>43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5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5"/>
      <c r="Q154" s="87">
        <f t="shared" si="142"/>
        <v>22496481</v>
      </c>
      <c r="R154" s="486">
        <f t="shared" si="135"/>
        <v>1</v>
      </c>
      <c r="S154" s="486">
        <f t="shared" si="136"/>
        <v>0</v>
      </c>
      <c r="T154" s="486">
        <f>IF(R154=1,SUM($R$6:R154),0)</f>
        <v>104</v>
      </c>
      <c r="U154" s="486">
        <f>IF(S154=1,SUM($S$6:S154),0)</f>
        <v>0</v>
      </c>
      <c r="V154" s="486">
        <f t="shared" si="137"/>
        <v>104</v>
      </c>
      <c r="W154" s="486">
        <f t="shared" si="138"/>
        <v>0</v>
      </c>
      <c r="X154" s="486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1139</v>
      </c>
      <c r="D155" s="170" t="s">
        <v>1139</v>
      </c>
      <c r="E155" s="212" t="s">
        <v>43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5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5"/>
      <c r="Q155" s="87">
        <f t="shared" si="142"/>
        <v>29205640</v>
      </c>
      <c r="R155" s="486">
        <f t="shared" si="135"/>
        <v>1</v>
      </c>
      <c r="S155" s="486">
        <f t="shared" si="136"/>
        <v>0</v>
      </c>
      <c r="T155" s="486">
        <f>IF(R155=1,SUM($R$6:R155),0)</f>
        <v>105</v>
      </c>
      <c r="U155" s="486">
        <f>IF(S155=1,SUM($S$6:S155),0)</f>
        <v>0</v>
      </c>
      <c r="V155" s="486">
        <f t="shared" si="137"/>
        <v>105</v>
      </c>
      <c r="W155" s="486">
        <f t="shared" si="138"/>
        <v>0</v>
      </c>
      <c r="X155" s="486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10"/>
      <c r="B156" s="411">
        <v>16</v>
      </c>
      <c r="C156" s="412" t="s">
        <v>1176</v>
      </c>
      <c r="D156" s="412" t="s">
        <v>1176</v>
      </c>
      <c r="E156" s="413" t="s">
        <v>44</v>
      </c>
      <c r="F156" s="414" t="s">
        <v>14</v>
      </c>
      <c r="G156" s="415"/>
      <c r="H156" s="415"/>
      <c r="I156" s="416">
        <v>23184000</v>
      </c>
      <c r="J156" s="448">
        <v>0.33316270572525986</v>
      </c>
      <c r="K156" s="416">
        <f t="shared" si="144"/>
        <v>30908044.169534422</v>
      </c>
      <c r="L156" s="416">
        <f t="shared" ref="L156:O156" si="160">IF($J156&lt;0,(K156*(1-$J156)),(K156*(1+$J156)))</f>
        <v>41205451.793732353</v>
      </c>
      <c r="M156" s="416">
        <f t="shared" si="160"/>
        <v>54933571.603963979</v>
      </c>
      <c r="N156" s="416">
        <f t="shared" si="160"/>
        <v>73235388.954692915</v>
      </c>
      <c r="O156" s="416">
        <f t="shared" si="160"/>
        <v>97634689.293680206</v>
      </c>
      <c r="P156" s="457"/>
      <c r="Q156" s="87">
        <f t="shared" si="142"/>
        <v>23184000</v>
      </c>
      <c r="R156" s="487">
        <f t="shared" si="135"/>
        <v>0</v>
      </c>
      <c r="S156" s="487">
        <f t="shared" si="136"/>
        <v>1</v>
      </c>
      <c r="T156" s="487">
        <f>IF(R156=1,SUM($R$6:R156),0)</f>
        <v>0</v>
      </c>
      <c r="U156" s="487">
        <f>IF(S156=1,SUM($S$6:S156),0)</f>
        <v>179</v>
      </c>
      <c r="V156" s="487">
        <f t="shared" si="137"/>
        <v>179</v>
      </c>
      <c r="W156" s="487">
        <f t="shared" si="138"/>
        <v>0</v>
      </c>
      <c r="X156" s="487">
        <f>IF(W156=1,SUM($W$6:W156),0)</f>
        <v>0</v>
      </c>
      <c r="Y156" s="417"/>
      <c r="Z156" s="417"/>
      <c r="AA156" s="417"/>
      <c r="AB156" s="417"/>
      <c r="AC156" s="418"/>
      <c r="AD156" s="418"/>
      <c r="AE156" s="418"/>
      <c r="AF156" s="419"/>
      <c r="AG156" s="418"/>
      <c r="AH156" s="418"/>
      <c r="AI156" s="163"/>
    </row>
    <row r="157" spans="1:35" s="19" customFormat="1" ht="30" customHeight="1">
      <c r="A157" s="410"/>
      <c r="B157" s="411">
        <v>17</v>
      </c>
      <c r="C157" s="412" t="s">
        <v>1177</v>
      </c>
      <c r="D157" s="412" t="s">
        <v>1177</v>
      </c>
      <c r="E157" s="413" t="s">
        <v>44</v>
      </c>
      <c r="F157" s="414" t="s">
        <v>14</v>
      </c>
      <c r="G157" s="415"/>
      <c r="H157" s="415"/>
      <c r="I157" s="416">
        <v>32602500</v>
      </c>
      <c r="J157" s="448">
        <v>0.33316270572525986</v>
      </c>
      <c r="K157" s="416">
        <f t="shared" si="144"/>
        <v>43464437.113407783</v>
      </c>
      <c r="L157" s="416">
        <f t="shared" ref="L157:O157" si="161">IF($J157&lt;0,(K157*(1-$J157)),(K157*(1+$J157)))</f>
        <v>57945166.58493612</v>
      </c>
      <c r="M157" s="416">
        <f t="shared" si="161"/>
        <v>77250335.068074346</v>
      </c>
      <c r="N157" s="416">
        <f t="shared" si="161"/>
        <v>102987265.71753691</v>
      </c>
      <c r="O157" s="416">
        <f t="shared" si="161"/>
        <v>137298781.8192378</v>
      </c>
      <c r="P157" s="457"/>
      <c r="Q157" s="87">
        <f t="shared" si="142"/>
        <v>32602500</v>
      </c>
      <c r="R157" s="487">
        <f t="shared" si="135"/>
        <v>0</v>
      </c>
      <c r="S157" s="487">
        <f t="shared" si="136"/>
        <v>1</v>
      </c>
      <c r="T157" s="487">
        <f>IF(R157=1,SUM($R$6:R157),0)</f>
        <v>0</v>
      </c>
      <c r="U157" s="487">
        <f>IF(S157=1,SUM($S$6:S157),0)</f>
        <v>180</v>
      </c>
      <c r="V157" s="487">
        <f t="shared" si="137"/>
        <v>180</v>
      </c>
      <c r="W157" s="487">
        <f t="shared" si="138"/>
        <v>0</v>
      </c>
      <c r="X157" s="487">
        <f>IF(W157=1,SUM($W$6:W157),0)</f>
        <v>0</v>
      </c>
      <c r="Y157" s="417"/>
      <c r="Z157" s="417"/>
      <c r="AA157" s="417"/>
      <c r="AB157" s="417"/>
      <c r="AC157" s="418"/>
      <c r="AD157" s="418"/>
      <c r="AE157" s="418"/>
      <c r="AF157" s="419"/>
      <c r="AG157" s="418"/>
      <c r="AH157" s="418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5"/>
      <c r="K158" s="167"/>
      <c r="L158" s="167"/>
      <c r="M158" s="167"/>
      <c r="N158" s="167"/>
      <c r="O158" s="167"/>
      <c r="P158" s="455"/>
      <c r="Q158" s="87">
        <f t="shared" si="142"/>
        <v>0</v>
      </c>
      <c r="R158" s="486">
        <f t="shared" si="135"/>
        <v>0</v>
      </c>
      <c r="S158" s="486">
        <f t="shared" si="136"/>
        <v>0</v>
      </c>
      <c r="T158" s="486">
        <f>IF(R158=1,SUM($R$6:R158),0)</f>
        <v>0</v>
      </c>
      <c r="U158" s="486">
        <f>IF(S158=1,SUM($S$6:S158),0)</f>
        <v>0</v>
      </c>
      <c r="V158" s="486">
        <f t="shared" si="137"/>
        <v>0</v>
      </c>
      <c r="W158" s="486">
        <f t="shared" si="138"/>
        <v>0</v>
      </c>
      <c r="X158" s="486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5" t="s">
        <v>719</v>
      </c>
      <c r="C159" s="426" t="s">
        <v>492</v>
      </c>
      <c r="D159" s="426"/>
      <c r="E159" s="212" t="s">
        <v>47</v>
      </c>
      <c r="F159" s="213"/>
      <c r="G159" s="214"/>
      <c r="H159" s="214"/>
      <c r="I159" s="167">
        <v>0</v>
      </c>
      <c r="J159" s="445"/>
      <c r="K159" s="167"/>
      <c r="L159" s="167"/>
      <c r="M159" s="167"/>
      <c r="N159" s="167"/>
      <c r="O159" s="167"/>
      <c r="P159" s="455"/>
      <c r="Q159" s="87">
        <f t="shared" si="142"/>
        <v>0</v>
      </c>
      <c r="R159" s="486">
        <f t="shared" si="135"/>
        <v>0</v>
      </c>
      <c r="S159" s="486">
        <f t="shared" si="136"/>
        <v>0</v>
      </c>
      <c r="T159" s="486">
        <f>IF(R159=1,SUM($R$6:R159),0)</f>
        <v>0</v>
      </c>
      <c r="U159" s="486">
        <f>IF(S159=1,SUM($S$6:S159),0)</f>
        <v>0</v>
      </c>
      <c r="V159" s="486">
        <f t="shared" si="137"/>
        <v>0</v>
      </c>
      <c r="W159" s="486">
        <f t="shared" si="138"/>
        <v>0</v>
      </c>
      <c r="X159" s="486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49</v>
      </c>
      <c r="D160" s="105" t="s">
        <v>49</v>
      </c>
      <c r="E160" s="212" t="s">
        <v>44</v>
      </c>
      <c r="F160" s="213" t="s">
        <v>8</v>
      </c>
      <c r="G160" s="214">
        <v>17500</v>
      </c>
      <c r="H160" s="214">
        <v>17500</v>
      </c>
      <c r="I160" s="167">
        <v>19609</v>
      </c>
      <c r="J160" s="445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5"/>
      <c r="Q160" s="87">
        <f t="shared" si="142"/>
        <v>19609</v>
      </c>
      <c r="R160" s="486">
        <f t="shared" si="135"/>
        <v>0</v>
      </c>
      <c r="S160" s="486">
        <f t="shared" si="136"/>
        <v>1</v>
      </c>
      <c r="T160" s="486">
        <f>IF(R160=1,SUM($R$6:R160),0)</f>
        <v>0</v>
      </c>
      <c r="U160" s="486">
        <f>IF(S160=1,SUM($S$6:S160),0)</f>
        <v>181</v>
      </c>
      <c r="V160" s="486">
        <f t="shared" si="137"/>
        <v>181</v>
      </c>
      <c r="W160" s="486">
        <f t="shared" si="138"/>
        <v>0</v>
      </c>
      <c r="X160" s="486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494</v>
      </c>
      <c r="D161" s="105" t="s">
        <v>494</v>
      </c>
      <c r="E161" s="212" t="s">
        <v>44</v>
      </c>
      <c r="F161" s="213" t="s">
        <v>8</v>
      </c>
      <c r="G161" s="214">
        <v>17500</v>
      </c>
      <c r="H161" s="214">
        <v>17500</v>
      </c>
      <c r="I161" s="167">
        <v>19609</v>
      </c>
      <c r="J161" s="445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5"/>
      <c r="Q161" s="87">
        <f t="shared" si="142"/>
        <v>19609</v>
      </c>
      <c r="R161" s="486">
        <f t="shared" si="135"/>
        <v>0</v>
      </c>
      <c r="S161" s="486">
        <f t="shared" si="136"/>
        <v>1</v>
      </c>
      <c r="T161" s="486">
        <f>IF(R161=1,SUM($R$6:R161),0)</f>
        <v>0</v>
      </c>
      <c r="U161" s="486">
        <f>IF(S161=1,SUM($S$6:S161),0)</f>
        <v>182</v>
      </c>
      <c r="V161" s="486">
        <f t="shared" si="137"/>
        <v>182</v>
      </c>
      <c r="W161" s="486">
        <f t="shared" si="138"/>
        <v>0</v>
      </c>
      <c r="X161" s="486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495</v>
      </c>
      <c r="D162" s="105" t="s">
        <v>495</v>
      </c>
      <c r="E162" s="212" t="s">
        <v>44</v>
      </c>
      <c r="F162" s="213" t="s">
        <v>8</v>
      </c>
      <c r="G162" s="214">
        <v>17500</v>
      </c>
      <c r="H162" s="214">
        <v>17500</v>
      </c>
      <c r="I162" s="167">
        <v>19609</v>
      </c>
      <c r="J162" s="445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5"/>
      <c r="Q162" s="87">
        <f t="shared" si="142"/>
        <v>19609</v>
      </c>
      <c r="R162" s="486">
        <f t="shared" si="135"/>
        <v>0</v>
      </c>
      <c r="S162" s="486">
        <f t="shared" si="136"/>
        <v>1</v>
      </c>
      <c r="T162" s="486">
        <f>IF(R162=1,SUM($R$6:R162),0)</f>
        <v>0</v>
      </c>
      <c r="U162" s="486">
        <f>IF(S162=1,SUM($S$6:S162),0)</f>
        <v>183</v>
      </c>
      <c r="V162" s="486">
        <f t="shared" si="137"/>
        <v>183</v>
      </c>
      <c r="W162" s="486">
        <f t="shared" si="138"/>
        <v>0</v>
      </c>
      <c r="X162" s="486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50</v>
      </c>
      <c r="D163" s="105" t="s">
        <v>50</v>
      </c>
      <c r="E163" s="212" t="s">
        <v>44</v>
      </c>
      <c r="F163" s="213" t="s">
        <v>8</v>
      </c>
      <c r="G163" s="214">
        <v>18000</v>
      </c>
      <c r="H163" s="214">
        <v>18000</v>
      </c>
      <c r="I163" s="167">
        <v>20170</v>
      </c>
      <c r="J163" s="445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5"/>
      <c r="Q163" s="87">
        <f t="shared" si="142"/>
        <v>20170</v>
      </c>
      <c r="R163" s="486">
        <f t="shared" si="135"/>
        <v>0</v>
      </c>
      <c r="S163" s="486">
        <f t="shared" si="136"/>
        <v>1</v>
      </c>
      <c r="T163" s="486">
        <f>IF(R163=1,SUM($R$6:R163),0)</f>
        <v>0</v>
      </c>
      <c r="U163" s="486">
        <f>IF(S163=1,SUM($S$6:S163),0)</f>
        <v>184</v>
      </c>
      <c r="V163" s="486">
        <f t="shared" si="137"/>
        <v>184</v>
      </c>
      <c r="W163" s="486">
        <f t="shared" si="138"/>
        <v>0</v>
      </c>
      <c r="X163" s="486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51</v>
      </c>
      <c r="D164" s="105" t="s">
        <v>51</v>
      </c>
      <c r="E164" s="212" t="s">
        <v>44</v>
      </c>
      <c r="F164" s="213" t="s">
        <v>8</v>
      </c>
      <c r="G164" s="214">
        <v>18000</v>
      </c>
      <c r="H164" s="214">
        <v>18000</v>
      </c>
      <c r="I164" s="167">
        <v>20170</v>
      </c>
      <c r="J164" s="445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5"/>
      <c r="Q164" s="87">
        <f t="shared" si="142"/>
        <v>20170</v>
      </c>
      <c r="R164" s="486">
        <f t="shared" si="135"/>
        <v>0</v>
      </c>
      <c r="S164" s="486">
        <f t="shared" si="136"/>
        <v>1</v>
      </c>
      <c r="T164" s="486">
        <f>IF(R164=1,SUM($R$6:R164),0)</f>
        <v>0</v>
      </c>
      <c r="U164" s="486">
        <f>IF(S164=1,SUM($S$6:S164),0)</f>
        <v>185</v>
      </c>
      <c r="V164" s="486">
        <f t="shared" si="137"/>
        <v>185</v>
      </c>
      <c r="W164" s="486">
        <f t="shared" si="138"/>
        <v>0</v>
      </c>
      <c r="X164" s="486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52</v>
      </c>
      <c r="D165" s="105" t="s">
        <v>52</v>
      </c>
      <c r="E165" s="212" t="s">
        <v>44</v>
      </c>
      <c r="F165" s="213" t="s">
        <v>8</v>
      </c>
      <c r="G165" s="214">
        <v>18000</v>
      </c>
      <c r="H165" s="214">
        <v>18000</v>
      </c>
      <c r="I165" s="167">
        <v>20170</v>
      </c>
      <c r="J165" s="445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5"/>
      <c r="Q165" s="87">
        <f t="shared" si="142"/>
        <v>20170</v>
      </c>
      <c r="R165" s="486">
        <f t="shared" si="135"/>
        <v>0</v>
      </c>
      <c r="S165" s="486">
        <f t="shared" si="136"/>
        <v>1</v>
      </c>
      <c r="T165" s="486">
        <f>IF(R165=1,SUM($R$6:R165),0)</f>
        <v>0</v>
      </c>
      <c r="U165" s="486">
        <f>IF(S165=1,SUM($S$6:S165),0)</f>
        <v>186</v>
      </c>
      <c r="V165" s="486">
        <f t="shared" si="137"/>
        <v>186</v>
      </c>
      <c r="W165" s="486">
        <f t="shared" si="138"/>
        <v>0</v>
      </c>
      <c r="X165" s="486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496</v>
      </c>
      <c r="D166" s="105"/>
      <c r="E166" s="212" t="s">
        <v>44</v>
      </c>
      <c r="F166" s="213" t="s">
        <v>8</v>
      </c>
      <c r="G166" s="214">
        <v>18000</v>
      </c>
      <c r="H166" s="214">
        <v>18000</v>
      </c>
      <c r="I166" s="443">
        <v>20170</v>
      </c>
      <c r="J166" s="446">
        <f t="shared" si="143"/>
        <v>0.12055555555555555</v>
      </c>
      <c r="K166" s="443">
        <f t="shared" si="144"/>
        <v>22601.605555555554</v>
      </c>
      <c r="L166" s="443">
        <f t="shared" ref="L166:O166" si="168">IF($J166&lt;0,(K166*(1-$J166)),(K166*(1+$J166)))</f>
        <v>25326.354669753084</v>
      </c>
      <c r="M166" s="443">
        <f t="shared" si="168"/>
        <v>28379.587427162205</v>
      </c>
      <c r="N166" s="443">
        <f t="shared" si="168"/>
        <v>31800.904355881205</v>
      </c>
      <c r="O166" s="443">
        <f t="shared" si="168"/>
        <v>35634.680047673552</v>
      </c>
      <c r="P166" s="455"/>
      <c r="Q166" s="87">
        <f t="shared" si="142"/>
        <v>20170</v>
      </c>
      <c r="R166" s="486">
        <f t="shared" si="135"/>
        <v>0</v>
      </c>
      <c r="S166" s="486">
        <f t="shared" si="136"/>
        <v>1</v>
      </c>
      <c r="T166" s="486">
        <f>IF(R166=1,SUM($R$6:R166),0)</f>
        <v>0</v>
      </c>
      <c r="U166" s="486">
        <f>IF(S166=1,SUM($S$6:S166),0)</f>
        <v>187</v>
      </c>
      <c r="V166" s="486">
        <f t="shared" si="137"/>
        <v>187</v>
      </c>
      <c r="W166" s="486">
        <f t="shared" si="138"/>
        <v>0</v>
      </c>
      <c r="X166" s="486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53</v>
      </c>
      <c r="D167" s="105" t="s">
        <v>53</v>
      </c>
      <c r="E167" s="212" t="s">
        <v>44</v>
      </c>
      <c r="F167" s="213" t="s">
        <v>8</v>
      </c>
      <c r="G167" s="214">
        <v>18000</v>
      </c>
      <c r="H167" s="214">
        <v>18000</v>
      </c>
      <c r="I167" s="167">
        <v>20170</v>
      </c>
      <c r="J167" s="445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5"/>
      <c r="Q167" s="87">
        <f t="shared" si="142"/>
        <v>20170</v>
      </c>
      <c r="R167" s="486">
        <f t="shared" si="135"/>
        <v>0</v>
      </c>
      <c r="S167" s="486">
        <f t="shared" si="136"/>
        <v>1</v>
      </c>
      <c r="T167" s="486">
        <f>IF(R167=1,SUM($R$6:R167),0)</f>
        <v>0</v>
      </c>
      <c r="U167" s="486">
        <f>IF(S167=1,SUM($S$6:S167),0)</f>
        <v>188</v>
      </c>
      <c r="V167" s="486">
        <f t="shared" si="137"/>
        <v>188</v>
      </c>
      <c r="W167" s="486">
        <f t="shared" si="138"/>
        <v>0</v>
      </c>
      <c r="X167" s="486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1178</v>
      </c>
      <c r="D168" s="105" t="s">
        <v>1178</v>
      </c>
      <c r="E168" s="212" t="s">
        <v>44</v>
      </c>
      <c r="F168" s="213" t="s">
        <v>8</v>
      </c>
      <c r="G168" s="405"/>
      <c r="H168" s="405"/>
      <c r="I168" s="409">
        <v>20170</v>
      </c>
      <c r="J168" s="447">
        <v>0.12055555555555555</v>
      </c>
      <c r="K168" s="409">
        <f t="shared" si="144"/>
        <v>22601.605555555554</v>
      </c>
      <c r="L168" s="409">
        <f t="shared" ref="L168:O168" si="170">IF($J168&lt;0,(K168*(1-$J168)),(K168*(1+$J168)))</f>
        <v>25326.354669753084</v>
      </c>
      <c r="M168" s="409">
        <f t="shared" si="170"/>
        <v>28379.587427162205</v>
      </c>
      <c r="N168" s="409">
        <f t="shared" si="170"/>
        <v>31800.904355881205</v>
      </c>
      <c r="O168" s="409">
        <f t="shared" si="170"/>
        <v>35634.680047673552</v>
      </c>
      <c r="P168" s="455"/>
      <c r="Q168" s="87">
        <f t="shared" si="142"/>
        <v>20170</v>
      </c>
      <c r="R168" s="486">
        <f t="shared" si="135"/>
        <v>0</v>
      </c>
      <c r="S168" s="486">
        <f t="shared" si="136"/>
        <v>1</v>
      </c>
      <c r="T168" s="486">
        <f>IF(R168=1,SUM($R$6:R168),0)</f>
        <v>0</v>
      </c>
      <c r="U168" s="486">
        <f>IF(S168=1,SUM($S$6:S168),0)</f>
        <v>189</v>
      </c>
      <c r="V168" s="486">
        <f t="shared" si="137"/>
        <v>189</v>
      </c>
      <c r="W168" s="486">
        <f t="shared" si="138"/>
        <v>0</v>
      </c>
      <c r="X168" s="486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54</v>
      </c>
      <c r="D169" s="105" t="s">
        <v>54</v>
      </c>
      <c r="E169" s="212" t="s">
        <v>44</v>
      </c>
      <c r="F169" s="213" t="s">
        <v>8</v>
      </c>
      <c r="G169" s="214">
        <v>20000</v>
      </c>
      <c r="H169" s="214">
        <v>20000</v>
      </c>
      <c r="I169" s="167">
        <v>22411</v>
      </c>
      <c r="J169" s="445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5"/>
      <c r="Q169" s="87">
        <f t="shared" si="142"/>
        <v>22411</v>
      </c>
      <c r="R169" s="486">
        <f t="shared" si="135"/>
        <v>0</v>
      </c>
      <c r="S169" s="486">
        <f t="shared" si="136"/>
        <v>1</v>
      </c>
      <c r="T169" s="486">
        <f>IF(R169=1,SUM($R$6:R169),0)</f>
        <v>0</v>
      </c>
      <c r="U169" s="486">
        <f>IF(S169=1,SUM($S$6:S169),0)</f>
        <v>190</v>
      </c>
      <c r="V169" s="486">
        <f t="shared" si="137"/>
        <v>190</v>
      </c>
      <c r="W169" s="486">
        <f t="shared" si="138"/>
        <v>0</v>
      </c>
      <c r="X169" s="486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55</v>
      </c>
      <c r="D170" s="105" t="s">
        <v>55</v>
      </c>
      <c r="E170" s="212" t="s">
        <v>44</v>
      </c>
      <c r="F170" s="213" t="s">
        <v>8</v>
      </c>
      <c r="G170" s="214">
        <v>23000</v>
      </c>
      <c r="H170" s="214">
        <v>23000</v>
      </c>
      <c r="I170" s="167">
        <v>25772</v>
      </c>
      <c r="J170" s="445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5"/>
      <c r="Q170" s="87">
        <f t="shared" si="142"/>
        <v>25772</v>
      </c>
      <c r="R170" s="486">
        <f t="shared" si="135"/>
        <v>0</v>
      </c>
      <c r="S170" s="486">
        <f t="shared" si="136"/>
        <v>1</v>
      </c>
      <c r="T170" s="486">
        <f>IF(R170=1,SUM($R$6:R170),0)</f>
        <v>0</v>
      </c>
      <c r="U170" s="486">
        <f>IF(S170=1,SUM($S$6:S170),0)</f>
        <v>191</v>
      </c>
      <c r="V170" s="486">
        <f t="shared" si="137"/>
        <v>191</v>
      </c>
      <c r="W170" s="486">
        <f t="shared" si="138"/>
        <v>0</v>
      </c>
      <c r="X170" s="486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56</v>
      </c>
      <c r="D171" s="105" t="s">
        <v>56</v>
      </c>
      <c r="E171" s="212" t="s">
        <v>44</v>
      </c>
      <c r="F171" s="213" t="s">
        <v>8</v>
      </c>
      <c r="G171" s="214">
        <v>23700</v>
      </c>
      <c r="H171" s="214">
        <v>23700</v>
      </c>
      <c r="I171" s="167">
        <v>26557</v>
      </c>
      <c r="J171" s="445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5"/>
      <c r="Q171" s="87">
        <f t="shared" si="142"/>
        <v>26557</v>
      </c>
      <c r="R171" s="486">
        <f t="shared" si="135"/>
        <v>0</v>
      </c>
      <c r="S171" s="486">
        <f t="shared" si="136"/>
        <v>1</v>
      </c>
      <c r="T171" s="486">
        <f>IF(R171=1,SUM($R$6:R171),0)</f>
        <v>0</v>
      </c>
      <c r="U171" s="486">
        <f>IF(S171=1,SUM($S$6:S171),0)</f>
        <v>192</v>
      </c>
      <c r="V171" s="486">
        <f t="shared" si="137"/>
        <v>192</v>
      </c>
      <c r="W171" s="486">
        <f t="shared" si="138"/>
        <v>0</v>
      </c>
      <c r="X171" s="486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57</v>
      </c>
      <c r="D172" s="105" t="s">
        <v>57</v>
      </c>
      <c r="E172" s="212" t="s">
        <v>44</v>
      </c>
      <c r="F172" s="213" t="s">
        <v>8</v>
      </c>
      <c r="G172" s="214">
        <v>32500</v>
      </c>
      <c r="H172" s="214">
        <v>32500</v>
      </c>
      <c r="I172" s="167">
        <v>36417</v>
      </c>
      <c r="J172" s="445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5"/>
      <c r="Q172" s="87">
        <f t="shared" si="142"/>
        <v>36417</v>
      </c>
      <c r="R172" s="486">
        <f t="shared" si="135"/>
        <v>0</v>
      </c>
      <c r="S172" s="486">
        <f t="shared" si="136"/>
        <v>1</v>
      </c>
      <c r="T172" s="486">
        <f>IF(R172=1,SUM($R$6:R172),0)</f>
        <v>0</v>
      </c>
      <c r="U172" s="486">
        <f>IF(S172=1,SUM($S$6:S172),0)</f>
        <v>193</v>
      </c>
      <c r="V172" s="486">
        <f t="shared" si="137"/>
        <v>193</v>
      </c>
      <c r="W172" s="486">
        <f t="shared" si="138"/>
        <v>0</v>
      </c>
      <c r="X172" s="486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58</v>
      </c>
      <c r="D173" s="105" t="s">
        <v>58</v>
      </c>
      <c r="E173" s="212" t="s">
        <v>44</v>
      </c>
      <c r="F173" s="213" t="s">
        <v>8</v>
      </c>
      <c r="G173" s="214">
        <v>32500</v>
      </c>
      <c r="H173" s="214">
        <v>32500</v>
      </c>
      <c r="I173" s="167">
        <v>36417</v>
      </c>
      <c r="J173" s="445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5"/>
      <c r="Q173" s="87">
        <f t="shared" si="142"/>
        <v>36417</v>
      </c>
      <c r="R173" s="486">
        <f t="shared" si="135"/>
        <v>0</v>
      </c>
      <c r="S173" s="486">
        <f t="shared" si="136"/>
        <v>1</v>
      </c>
      <c r="T173" s="486">
        <f>IF(R173=1,SUM($R$6:R173),0)</f>
        <v>0</v>
      </c>
      <c r="U173" s="486">
        <f>IF(S173=1,SUM($S$6:S173),0)</f>
        <v>194</v>
      </c>
      <c r="V173" s="486">
        <f t="shared" si="137"/>
        <v>194</v>
      </c>
      <c r="W173" s="486">
        <f t="shared" si="138"/>
        <v>0</v>
      </c>
      <c r="X173" s="486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2143</v>
      </c>
      <c r="D174" s="105" t="s">
        <v>1179</v>
      </c>
      <c r="E174" s="212" t="s">
        <v>44</v>
      </c>
      <c r="F174" s="213" t="s">
        <v>8</v>
      </c>
      <c r="G174" s="214">
        <v>32500</v>
      </c>
      <c r="H174" s="214">
        <v>32500</v>
      </c>
      <c r="I174" s="167">
        <v>36417</v>
      </c>
      <c r="J174" s="445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5"/>
      <c r="Q174" s="87">
        <f t="shared" si="142"/>
        <v>36417</v>
      </c>
      <c r="R174" s="486">
        <f t="shared" si="135"/>
        <v>0</v>
      </c>
      <c r="S174" s="486">
        <f t="shared" si="136"/>
        <v>1</v>
      </c>
      <c r="T174" s="486">
        <f>IF(R174=1,SUM($R$6:R174),0)</f>
        <v>0</v>
      </c>
      <c r="U174" s="486">
        <f>IF(S174=1,SUM($S$6:S174),0)</f>
        <v>195</v>
      </c>
      <c r="V174" s="486">
        <f t="shared" si="137"/>
        <v>195</v>
      </c>
      <c r="W174" s="486">
        <f t="shared" si="138"/>
        <v>0</v>
      </c>
      <c r="X174" s="486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2144</v>
      </c>
      <c r="D175" s="105" t="s">
        <v>1180</v>
      </c>
      <c r="E175" s="212" t="s">
        <v>44</v>
      </c>
      <c r="F175" s="213" t="s">
        <v>8</v>
      </c>
      <c r="G175" s="214">
        <v>32500</v>
      </c>
      <c r="H175" s="214">
        <v>32500</v>
      </c>
      <c r="I175" s="167">
        <v>36417</v>
      </c>
      <c r="J175" s="445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5"/>
      <c r="Q175" s="87">
        <f t="shared" si="142"/>
        <v>36417</v>
      </c>
      <c r="R175" s="486">
        <f t="shared" si="135"/>
        <v>0</v>
      </c>
      <c r="S175" s="486">
        <f t="shared" si="136"/>
        <v>1</v>
      </c>
      <c r="T175" s="486">
        <f>IF(R175=1,SUM($R$6:R175),0)</f>
        <v>0</v>
      </c>
      <c r="U175" s="486">
        <f>IF(S175=1,SUM($S$6:S175),0)</f>
        <v>196</v>
      </c>
      <c r="V175" s="486">
        <f t="shared" si="137"/>
        <v>196</v>
      </c>
      <c r="W175" s="486">
        <f t="shared" si="138"/>
        <v>0</v>
      </c>
      <c r="X175" s="486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499</v>
      </c>
      <c r="D176" s="105"/>
      <c r="E176" s="212" t="s">
        <v>44</v>
      </c>
      <c r="F176" s="213" t="s">
        <v>8</v>
      </c>
      <c r="G176" s="214">
        <v>38700</v>
      </c>
      <c r="H176" s="214">
        <v>38700</v>
      </c>
      <c r="I176" s="443">
        <v>38700</v>
      </c>
      <c r="J176" s="446">
        <v>0.12052307692307693</v>
      </c>
      <c r="K176" s="443">
        <f t="shared" si="144"/>
        <v>43364.243076923078</v>
      </c>
      <c r="L176" s="443">
        <f t="shared" ref="L176:O176" si="178">IF($J176&lt;0,(K176*(1-$J176)),(K176*(1+$J176)))</f>
        <v>48590.635080994085</v>
      </c>
      <c r="M176" s="443">
        <f t="shared" si="178"/>
        <v>54446.927930601894</v>
      </c>
      <c r="N176" s="443">
        <f t="shared" si="178"/>
        <v>61009.039213807053</v>
      </c>
      <c r="O176" s="443">
        <f t="shared" si="178"/>
        <v>68362.036339975733</v>
      </c>
      <c r="P176" s="455"/>
      <c r="Q176" s="87">
        <f t="shared" si="142"/>
        <v>38700</v>
      </c>
      <c r="R176" s="486">
        <f t="shared" si="135"/>
        <v>0</v>
      </c>
      <c r="S176" s="486">
        <f t="shared" si="136"/>
        <v>1</v>
      </c>
      <c r="T176" s="486">
        <f>IF(R176=1,SUM($R$6:R176),0)</f>
        <v>0</v>
      </c>
      <c r="U176" s="486">
        <f>IF(S176=1,SUM($S$6:S176),0)</f>
        <v>197</v>
      </c>
      <c r="V176" s="486">
        <f t="shared" si="137"/>
        <v>197</v>
      </c>
      <c r="W176" s="486">
        <f t="shared" si="138"/>
        <v>0</v>
      </c>
      <c r="X176" s="486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500</v>
      </c>
      <c r="D177" s="105"/>
      <c r="E177" s="212" t="s">
        <v>44</v>
      </c>
      <c r="F177" s="213" t="s">
        <v>8</v>
      </c>
      <c r="G177" s="214">
        <v>38700</v>
      </c>
      <c r="H177" s="214">
        <v>38700</v>
      </c>
      <c r="I177" s="443">
        <v>38700</v>
      </c>
      <c r="J177" s="446">
        <v>0.12052307692307693</v>
      </c>
      <c r="K177" s="443">
        <f t="shared" si="144"/>
        <v>43364.243076923078</v>
      </c>
      <c r="L177" s="443">
        <f t="shared" ref="L177:O177" si="179">IF($J177&lt;0,(K177*(1-$J177)),(K177*(1+$J177)))</f>
        <v>48590.635080994085</v>
      </c>
      <c r="M177" s="443">
        <f t="shared" si="179"/>
        <v>54446.927930601894</v>
      </c>
      <c r="N177" s="443">
        <f t="shared" si="179"/>
        <v>61009.039213807053</v>
      </c>
      <c r="O177" s="443">
        <f t="shared" si="179"/>
        <v>68362.036339975733</v>
      </c>
      <c r="P177" s="455"/>
      <c r="Q177" s="87">
        <f t="shared" si="142"/>
        <v>38700</v>
      </c>
      <c r="R177" s="486">
        <f t="shared" si="135"/>
        <v>0</v>
      </c>
      <c r="S177" s="486">
        <f t="shared" si="136"/>
        <v>1</v>
      </c>
      <c r="T177" s="486">
        <f>IF(R177=1,SUM($R$6:R177),0)</f>
        <v>0</v>
      </c>
      <c r="U177" s="486">
        <f>IF(S177=1,SUM($S$6:S177),0)</f>
        <v>198</v>
      </c>
      <c r="V177" s="486">
        <f t="shared" si="137"/>
        <v>198</v>
      </c>
      <c r="W177" s="486">
        <f t="shared" si="138"/>
        <v>0</v>
      </c>
      <c r="X177" s="486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501</v>
      </c>
      <c r="D178" s="105"/>
      <c r="E178" s="212" t="s">
        <v>44</v>
      </c>
      <c r="F178" s="213" t="s">
        <v>8</v>
      </c>
      <c r="G178" s="214">
        <v>38700</v>
      </c>
      <c r="H178" s="214">
        <v>38700</v>
      </c>
      <c r="I178" s="443">
        <v>38700</v>
      </c>
      <c r="J178" s="446">
        <v>0.12052307692307693</v>
      </c>
      <c r="K178" s="443">
        <f t="shared" si="144"/>
        <v>43364.243076923078</v>
      </c>
      <c r="L178" s="443">
        <f t="shared" ref="L178:O178" si="180">IF($J178&lt;0,(K178*(1-$J178)),(K178*(1+$J178)))</f>
        <v>48590.635080994085</v>
      </c>
      <c r="M178" s="443">
        <f t="shared" si="180"/>
        <v>54446.927930601894</v>
      </c>
      <c r="N178" s="443">
        <f t="shared" si="180"/>
        <v>61009.039213807053</v>
      </c>
      <c r="O178" s="443">
        <f t="shared" si="180"/>
        <v>68362.036339975733</v>
      </c>
      <c r="P178" s="455"/>
      <c r="Q178" s="87">
        <f t="shared" si="142"/>
        <v>38700</v>
      </c>
      <c r="R178" s="486">
        <f t="shared" si="135"/>
        <v>0</v>
      </c>
      <c r="S178" s="486">
        <f t="shared" si="136"/>
        <v>1</v>
      </c>
      <c r="T178" s="486">
        <f>IF(R178=1,SUM($R$6:R178),0)</f>
        <v>0</v>
      </c>
      <c r="U178" s="486">
        <f>IF(S178=1,SUM($S$6:S178),0)</f>
        <v>199</v>
      </c>
      <c r="V178" s="486">
        <f t="shared" si="137"/>
        <v>199</v>
      </c>
      <c r="W178" s="486">
        <f t="shared" si="138"/>
        <v>0</v>
      </c>
      <c r="X178" s="486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497</v>
      </c>
      <c r="D179" s="105" t="s">
        <v>497</v>
      </c>
      <c r="E179" s="212" t="s">
        <v>44</v>
      </c>
      <c r="F179" s="213" t="s">
        <v>8</v>
      </c>
      <c r="G179" s="214">
        <v>35700</v>
      </c>
      <c r="H179" s="214">
        <v>35700</v>
      </c>
      <c r="I179" s="167">
        <v>35700</v>
      </c>
      <c r="J179" s="452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5"/>
      <c r="Q179" s="87">
        <f t="shared" si="142"/>
        <v>35700</v>
      </c>
      <c r="R179" s="486">
        <f t="shared" si="135"/>
        <v>0</v>
      </c>
      <c r="S179" s="486">
        <f t="shared" si="136"/>
        <v>1</v>
      </c>
      <c r="T179" s="486">
        <f>IF(R179=1,SUM($R$6:R179),0)</f>
        <v>0</v>
      </c>
      <c r="U179" s="486">
        <f>IF(S179=1,SUM($S$6:S179),0)</f>
        <v>200</v>
      </c>
      <c r="V179" s="486">
        <f t="shared" si="137"/>
        <v>200</v>
      </c>
      <c r="W179" s="486">
        <f t="shared" si="138"/>
        <v>0</v>
      </c>
      <c r="X179" s="486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498</v>
      </c>
      <c r="D180" s="105" t="s">
        <v>498</v>
      </c>
      <c r="E180" s="212" t="s">
        <v>44</v>
      </c>
      <c r="F180" s="213" t="s">
        <v>8</v>
      </c>
      <c r="G180" s="214">
        <v>38700</v>
      </c>
      <c r="H180" s="214">
        <v>38700</v>
      </c>
      <c r="I180" s="167">
        <v>38700</v>
      </c>
      <c r="J180" s="452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5"/>
      <c r="Q180" s="87">
        <f t="shared" si="142"/>
        <v>38700</v>
      </c>
      <c r="R180" s="486">
        <f t="shared" si="135"/>
        <v>0</v>
      </c>
      <c r="S180" s="486">
        <f t="shared" si="136"/>
        <v>1</v>
      </c>
      <c r="T180" s="486">
        <f>IF(R180=1,SUM($R$6:R180),0)</f>
        <v>0</v>
      </c>
      <c r="U180" s="486">
        <f>IF(S180=1,SUM($S$6:S180),0)</f>
        <v>201</v>
      </c>
      <c r="V180" s="486">
        <f t="shared" si="137"/>
        <v>201</v>
      </c>
      <c r="W180" s="486">
        <f t="shared" si="138"/>
        <v>0</v>
      </c>
      <c r="X180" s="486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502</v>
      </c>
      <c r="D181" s="105" t="s">
        <v>502</v>
      </c>
      <c r="E181" s="212" t="s">
        <v>44</v>
      </c>
      <c r="F181" s="213" t="s">
        <v>8</v>
      </c>
      <c r="G181" s="214">
        <v>51000</v>
      </c>
      <c r="H181" s="214">
        <v>51000</v>
      </c>
      <c r="I181" s="167">
        <v>51000</v>
      </c>
      <c r="J181" s="452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5"/>
      <c r="Q181" s="87">
        <f t="shared" si="142"/>
        <v>51000</v>
      </c>
      <c r="R181" s="486">
        <f t="shared" si="135"/>
        <v>0</v>
      </c>
      <c r="S181" s="486">
        <f t="shared" si="136"/>
        <v>1</v>
      </c>
      <c r="T181" s="486">
        <f>IF(R181=1,SUM($R$6:R181),0)</f>
        <v>0</v>
      </c>
      <c r="U181" s="486">
        <f>IF(S181=1,SUM($S$6:S181),0)</f>
        <v>202</v>
      </c>
      <c r="V181" s="486">
        <f t="shared" si="137"/>
        <v>202</v>
      </c>
      <c r="W181" s="486">
        <f t="shared" si="138"/>
        <v>0</v>
      </c>
      <c r="X181" s="486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503</v>
      </c>
      <c r="D182" s="105" t="s">
        <v>503</v>
      </c>
      <c r="E182" s="212" t="s">
        <v>44</v>
      </c>
      <c r="F182" s="213" t="s">
        <v>8</v>
      </c>
      <c r="G182" s="214">
        <v>94200</v>
      </c>
      <c r="H182" s="214">
        <v>94200</v>
      </c>
      <c r="I182" s="167">
        <v>94200</v>
      </c>
      <c r="J182" s="452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5"/>
      <c r="Q182" s="87">
        <f t="shared" si="142"/>
        <v>94200</v>
      </c>
      <c r="R182" s="486">
        <f t="shared" si="135"/>
        <v>0</v>
      </c>
      <c r="S182" s="486">
        <f t="shared" si="136"/>
        <v>1</v>
      </c>
      <c r="T182" s="486">
        <f>IF(R182=1,SUM($R$6:R182),0)</f>
        <v>0</v>
      </c>
      <c r="U182" s="486">
        <f>IF(S182=1,SUM($S$6:S182),0)</f>
        <v>203</v>
      </c>
      <c r="V182" s="486">
        <f t="shared" si="137"/>
        <v>203</v>
      </c>
      <c r="W182" s="486">
        <f t="shared" si="138"/>
        <v>0</v>
      </c>
      <c r="X182" s="486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504</v>
      </c>
      <c r="D183" s="105" t="s">
        <v>504</v>
      </c>
      <c r="E183" s="212" t="s">
        <v>44</v>
      </c>
      <c r="F183" s="213" t="s">
        <v>8</v>
      </c>
      <c r="G183" s="214">
        <v>119300</v>
      </c>
      <c r="H183" s="214">
        <v>119300</v>
      </c>
      <c r="I183" s="167">
        <v>119300</v>
      </c>
      <c r="J183" s="452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5"/>
      <c r="Q183" s="87">
        <f t="shared" si="142"/>
        <v>119300</v>
      </c>
      <c r="R183" s="486">
        <f t="shared" si="135"/>
        <v>0</v>
      </c>
      <c r="S183" s="486">
        <f t="shared" si="136"/>
        <v>1</v>
      </c>
      <c r="T183" s="486">
        <f>IF(R183=1,SUM($R$6:R183),0)</f>
        <v>0</v>
      </c>
      <c r="U183" s="486">
        <f>IF(S183=1,SUM($S$6:S183),0)</f>
        <v>204</v>
      </c>
      <c r="V183" s="486">
        <f t="shared" si="137"/>
        <v>204</v>
      </c>
      <c r="W183" s="486">
        <f t="shared" si="138"/>
        <v>0</v>
      </c>
      <c r="X183" s="486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505</v>
      </c>
      <c r="D184" s="105" t="s">
        <v>505</v>
      </c>
      <c r="E184" s="212" t="s">
        <v>44</v>
      </c>
      <c r="F184" s="213" t="s">
        <v>8</v>
      </c>
      <c r="G184" s="214">
        <v>432900</v>
      </c>
      <c r="H184" s="214">
        <v>432900</v>
      </c>
      <c r="I184" s="167">
        <v>432900</v>
      </c>
      <c r="J184" s="452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5"/>
      <c r="Q184" s="87">
        <f t="shared" si="142"/>
        <v>432900</v>
      </c>
      <c r="R184" s="486">
        <f t="shared" si="135"/>
        <v>0</v>
      </c>
      <c r="S184" s="486">
        <f t="shared" si="136"/>
        <v>1</v>
      </c>
      <c r="T184" s="486">
        <f>IF(R184=1,SUM($R$6:R184),0)</f>
        <v>0</v>
      </c>
      <c r="U184" s="486">
        <f>IF(S184=1,SUM($S$6:S184),0)</f>
        <v>205</v>
      </c>
      <c r="V184" s="486">
        <f t="shared" si="137"/>
        <v>205</v>
      </c>
      <c r="W184" s="486">
        <f t="shared" si="138"/>
        <v>0</v>
      </c>
      <c r="X184" s="486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506</v>
      </c>
      <c r="D185" s="105" t="s">
        <v>506</v>
      </c>
      <c r="E185" s="212" t="s">
        <v>44</v>
      </c>
      <c r="F185" s="213" t="s">
        <v>8</v>
      </c>
      <c r="G185" s="214">
        <v>56700</v>
      </c>
      <c r="H185" s="214">
        <v>56700</v>
      </c>
      <c r="I185" s="167">
        <v>56700</v>
      </c>
      <c r="J185" s="452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5"/>
      <c r="Q185" s="87">
        <f t="shared" si="142"/>
        <v>56700</v>
      </c>
      <c r="R185" s="486">
        <f t="shared" si="135"/>
        <v>0</v>
      </c>
      <c r="S185" s="486">
        <f t="shared" si="136"/>
        <v>1</v>
      </c>
      <c r="T185" s="486">
        <f>IF(R185=1,SUM($R$6:R185),0)</f>
        <v>0</v>
      </c>
      <c r="U185" s="486">
        <f>IF(S185=1,SUM($S$6:S185),0)</f>
        <v>206</v>
      </c>
      <c r="V185" s="486">
        <f t="shared" si="137"/>
        <v>206</v>
      </c>
      <c r="W185" s="486">
        <f t="shared" si="138"/>
        <v>0</v>
      </c>
      <c r="X185" s="486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507</v>
      </c>
      <c r="D186" s="105" t="s">
        <v>507</v>
      </c>
      <c r="E186" s="212" t="s">
        <v>44</v>
      </c>
      <c r="F186" s="213" t="s">
        <v>8</v>
      </c>
      <c r="G186" s="214">
        <v>68300</v>
      </c>
      <c r="H186" s="214">
        <v>68300</v>
      </c>
      <c r="I186" s="167">
        <v>68300</v>
      </c>
      <c r="J186" s="452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5"/>
      <c r="Q186" s="87">
        <f t="shared" si="142"/>
        <v>68300</v>
      </c>
      <c r="R186" s="486">
        <f t="shared" si="135"/>
        <v>0</v>
      </c>
      <c r="S186" s="486">
        <f t="shared" si="136"/>
        <v>1</v>
      </c>
      <c r="T186" s="486">
        <f>IF(R186=1,SUM($R$6:R186),0)</f>
        <v>0</v>
      </c>
      <c r="U186" s="486">
        <f>IF(S186=1,SUM($S$6:S186),0)</f>
        <v>207</v>
      </c>
      <c r="V186" s="486">
        <f t="shared" si="137"/>
        <v>207</v>
      </c>
      <c r="W186" s="486">
        <f t="shared" si="138"/>
        <v>0</v>
      </c>
      <c r="X186" s="486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508</v>
      </c>
      <c r="D187" s="105" t="s">
        <v>508</v>
      </c>
      <c r="E187" s="212" t="s">
        <v>44</v>
      </c>
      <c r="F187" s="213" t="s">
        <v>8</v>
      </c>
      <c r="G187" s="214">
        <v>116200</v>
      </c>
      <c r="H187" s="214">
        <v>116200</v>
      </c>
      <c r="I187" s="167">
        <v>116200</v>
      </c>
      <c r="J187" s="452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5"/>
      <c r="Q187" s="87">
        <f t="shared" si="142"/>
        <v>116200</v>
      </c>
      <c r="R187" s="486">
        <f t="shared" si="135"/>
        <v>0</v>
      </c>
      <c r="S187" s="486">
        <f t="shared" si="136"/>
        <v>1</v>
      </c>
      <c r="T187" s="486">
        <f>IF(R187=1,SUM($R$6:R187),0)</f>
        <v>0</v>
      </c>
      <c r="U187" s="486">
        <f>IF(S187=1,SUM($S$6:S187),0)</f>
        <v>208</v>
      </c>
      <c r="V187" s="486">
        <f t="shared" si="137"/>
        <v>208</v>
      </c>
      <c r="W187" s="486">
        <f t="shared" si="138"/>
        <v>0</v>
      </c>
      <c r="X187" s="486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509</v>
      </c>
      <c r="D188" s="105" t="s">
        <v>509</v>
      </c>
      <c r="E188" s="212" t="s">
        <v>44</v>
      </c>
      <c r="F188" s="213" t="s">
        <v>8</v>
      </c>
      <c r="G188" s="214">
        <v>183000</v>
      </c>
      <c r="H188" s="214">
        <v>183000</v>
      </c>
      <c r="I188" s="167">
        <v>183000</v>
      </c>
      <c r="J188" s="452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5"/>
      <c r="Q188" s="87">
        <f t="shared" si="142"/>
        <v>183000</v>
      </c>
      <c r="R188" s="486">
        <f t="shared" si="135"/>
        <v>0</v>
      </c>
      <c r="S188" s="486">
        <f t="shared" si="136"/>
        <v>1</v>
      </c>
      <c r="T188" s="486">
        <f>IF(R188=1,SUM($R$6:R188),0)</f>
        <v>0</v>
      </c>
      <c r="U188" s="486">
        <f>IF(S188=1,SUM($S$6:S188),0)</f>
        <v>209</v>
      </c>
      <c r="V188" s="486">
        <f t="shared" si="137"/>
        <v>209</v>
      </c>
      <c r="W188" s="486">
        <f t="shared" si="138"/>
        <v>0</v>
      </c>
      <c r="X188" s="486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510</v>
      </c>
      <c r="D189" s="105" t="s">
        <v>510</v>
      </c>
      <c r="E189" s="212" t="s">
        <v>44</v>
      </c>
      <c r="F189" s="213" t="s">
        <v>8</v>
      </c>
      <c r="G189" s="214">
        <v>271100</v>
      </c>
      <c r="H189" s="214">
        <v>271100</v>
      </c>
      <c r="I189" s="167">
        <v>271100</v>
      </c>
      <c r="J189" s="452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8"/>
      <c r="Q189" s="87">
        <f t="shared" si="142"/>
        <v>271100</v>
      </c>
      <c r="R189" s="486">
        <f t="shared" si="135"/>
        <v>0</v>
      </c>
      <c r="S189" s="486">
        <f t="shared" si="136"/>
        <v>1</v>
      </c>
      <c r="T189" s="486">
        <f>IF(R189=1,SUM($R$6:R189),0)</f>
        <v>0</v>
      </c>
      <c r="U189" s="486">
        <f>IF(S189=1,SUM($S$6:S189),0)</f>
        <v>210</v>
      </c>
      <c r="V189" s="486">
        <f t="shared" si="137"/>
        <v>210</v>
      </c>
      <c r="W189" s="486">
        <f t="shared" si="138"/>
        <v>0</v>
      </c>
      <c r="X189" s="486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2145</v>
      </c>
      <c r="D190" s="105" t="s">
        <v>1181</v>
      </c>
      <c r="E190" s="212" t="s">
        <v>44</v>
      </c>
      <c r="F190" s="213" t="s">
        <v>8</v>
      </c>
      <c r="G190" s="214">
        <v>669000</v>
      </c>
      <c r="H190" s="214">
        <v>669000</v>
      </c>
      <c r="I190" s="167">
        <v>669000</v>
      </c>
      <c r="J190" s="452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5"/>
      <c r="Q190" s="87">
        <f t="shared" si="142"/>
        <v>669000</v>
      </c>
      <c r="R190" s="486">
        <f t="shared" si="135"/>
        <v>0</v>
      </c>
      <c r="S190" s="486">
        <f t="shared" si="136"/>
        <v>1</v>
      </c>
      <c r="T190" s="486">
        <f>IF(R190=1,SUM($R$6:R190),0)</f>
        <v>0</v>
      </c>
      <c r="U190" s="486">
        <f>IF(S190=1,SUM($S$6:S190),0)</f>
        <v>211</v>
      </c>
      <c r="V190" s="486">
        <f t="shared" si="137"/>
        <v>211</v>
      </c>
      <c r="W190" s="486">
        <f t="shared" si="138"/>
        <v>0</v>
      </c>
      <c r="X190" s="486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59</v>
      </c>
      <c r="D191" s="105" t="s">
        <v>59</v>
      </c>
      <c r="E191" s="212" t="s">
        <v>44</v>
      </c>
      <c r="F191" s="213" t="s">
        <v>8</v>
      </c>
      <c r="G191" s="214">
        <v>37900</v>
      </c>
      <c r="H191" s="214">
        <v>37900</v>
      </c>
      <c r="I191" s="167">
        <v>37900</v>
      </c>
      <c r="J191" s="452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5"/>
      <c r="Q191" s="87">
        <f t="shared" si="142"/>
        <v>37900</v>
      </c>
      <c r="R191" s="486">
        <f t="shared" si="135"/>
        <v>0</v>
      </c>
      <c r="S191" s="486">
        <f t="shared" si="136"/>
        <v>1</v>
      </c>
      <c r="T191" s="486">
        <f>IF(R191=1,SUM($R$6:R191),0)</f>
        <v>0</v>
      </c>
      <c r="U191" s="486">
        <f>IF(S191=1,SUM($S$6:S191),0)</f>
        <v>212</v>
      </c>
      <c r="V191" s="486">
        <f t="shared" si="137"/>
        <v>212</v>
      </c>
      <c r="W191" s="486">
        <f t="shared" si="138"/>
        <v>0</v>
      </c>
      <c r="X191" s="486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47</v>
      </c>
      <c r="D192" s="105"/>
      <c r="E192" s="212" t="s">
        <v>47</v>
      </c>
      <c r="F192" s="213"/>
      <c r="G192" s="214"/>
      <c r="H192" s="214"/>
      <c r="I192" s="167"/>
      <c r="J192" s="445"/>
      <c r="K192" s="167"/>
      <c r="L192" s="167"/>
      <c r="M192" s="167"/>
      <c r="N192" s="167"/>
      <c r="O192" s="167"/>
      <c r="P192" s="455"/>
      <c r="Q192" s="87">
        <f t="shared" si="142"/>
        <v>0</v>
      </c>
      <c r="R192" s="486">
        <f t="shared" si="135"/>
        <v>0</v>
      </c>
      <c r="S192" s="486">
        <f t="shared" si="136"/>
        <v>0</v>
      </c>
      <c r="T192" s="486">
        <f>IF(R192=1,SUM($R$6:R192),0)</f>
        <v>0</v>
      </c>
      <c r="U192" s="486">
        <f>IF(S192=1,SUM($S$6:S192),0)</f>
        <v>0</v>
      </c>
      <c r="V192" s="486">
        <f t="shared" si="137"/>
        <v>0</v>
      </c>
      <c r="W192" s="486">
        <f t="shared" si="138"/>
        <v>0</v>
      </c>
      <c r="X192" s="486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5" t="s">
        <v>719</v>
      </c>
      <c r="C193" s="426" t="s">
        <v>821</v>
      </c>
      <c r="D193" s="426"/>
      <c r="E193" s="212" t="s">
        <v>47</v>
      </c>
      <c r="F193" s="213"/>
      <c r="G193" s="214"/>
      <c r="H193" s="214"/>
      <c r="I193" s="167"/>
      <c r="J193" s="445"/>
      <c r="K193" s="167"/>
      <c r="L193" s="167"/>
      <c r="M193" s="167"/>
      <c r="N193" s="167"/>
      <c r="O193" s="167"/>
      <c r="P193" s="455"/>
      <c r="Q193" s="87">
        <f t="shared" si="142"/>
        <v>0</v>
      </c>
      <c r="R193" s="486">
        <f t="shared" si="135"/>
        <v>0</v>
      </c>
      <c r="S193" s="486">
        <f t="shared" si="136"/>
        <v>0</v>
      </c>
      <c r="T193" s="486">
        <f>IF(R193=1,SUM($R$6:R193),0)</f>
        <v>0</v>
      </c>
      <c r="U193" s="486">
        <f>IF(S193=1,SUM($S$6:S193),0)</f>
        <v>0</v>
      </c>
      <c r="V193" s="486">
        <f t="shared" si="137"/>
        <v>0</v>
      </c>
      <c r="W193" s="486">
        <f t="shared" si="138"/>
        <v>0</v>
      </c>
      <c r="X193" s="486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511</v>
      </c>
      <c r="D194" s="105" t="s">
        <v>511</v>
      </c>
      <c r="E194" s="212" t="s">
        <v>43</v>
      </c>
      <c r="F194" s="213" t="s">
        <v>23</v>
      </c>
      <c r="G194" s="214">
        <v>22250000</v>
      </c>
      <c r="H194" s="214">
        <v>24784300</v>
      </c>
      <c r="I194" s="167">
        <v>24931802</v>
      </c>
      <c r="J194" s="445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5"/>
      <c r="Q194" s="87">
        <f t="shared" si="142"/>
        <v>24931802</v>
      </c>
      <c r="R194" s="486">
        <f t="shared" si="135"/>
        <v>1</v>
      </c>
      <c r="S194" s="486">
        <f t="shared" si="136"/>
        <v>0</v>
      </c>
      <c r="T194" s="486">
        <f>IF(R194=1,SUM($R$6:R194),0)</f>
        <v>106</v>
      </c>
      <c r="U194" s="486">
        <f>IF(S194=1,SUM($S$6:S194),0)</f>
        <v>0</v>
      </c>
      <c r="V194" s="486">
        <f t="shared" si="137"/>
        <v>106</v>
      </c>
      <c r="W194" s="486">
        <f t="shared" si="138"/>
        <v>0</v>
      </c>
      <c r="X194" s="486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512</v>
      </c>
      <c r="D195" s="105" t="s">
        <v>512</v>
      </c>
      <c r="E195" s="212" t="s">
        <v>43</v>
      </c>
      <c r="F195" s="213" t="s">
        <v>23</v>
      </c>
      <c r="G195" s="214">
        <v>80895000</v>
      </c>
      <c r="H195" s="214">
        <v>90108900</v>
      </c>
      <c r="I195" s="167">
        <v>99591002</v>
      </c>
      <c r="J195" s="445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5"/>
      <c r="Q195" s="87">
        <f t="shared" si="142"/>
        <v>99591002</v>
      </c>
      <c r="R195" s="486">
        <f t="shared" si="135"/>
        <v>1</v>
      </c>
      <c r="S195" s="486">
        <f t="shared" si="136"/>
        <v>0</v>
      </c>
      <c r="T195" s="486">
        <f>IF(R195=1,SUM($R$6:R195),0)</f>
        <v>107</v>
      </c>
      <c r="U195" s="486">
        <f>IF(S195=1,SUM($S$6:S195),0)</f>
        <v>0</v>
      </c>
      <c r="V195" s="486">
        <f t="shared" si="137"/>
        <v>107</v>
      </c>
      <c r="W195" s="486">
        <f t="shared" si="138"/>
        <v>0</v>
      </c>
      <c r="X195" s="486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717</v>
      </c>
      <c r="D196" s="105" t="s">
        <v>717</v>
      </c>
      <c r="E196" s="212" t="s">
        <v>43</v>
      </c>
      <c r="F196" s="213" t="s">
        <v>23</v>
      </c>
      <c r="G196" s="214">
        <v>157800000</v>
      </c>
      <c r="H196" s="214">
        <v>175773400</v>
      </c>
      <c r="I196" s="167">
        <v>172033500</v>
      </c>
      <c r="J196" s="445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5"/>
      <c r="Q196" s="87">
        <f t="shared" si="142"/>
        <v>172033500</v>
      </c>
      <c r="R196" s="486">
        <f t="shared" si="135"/>
        <v>1</v>
      </c>
      <c r="S196" s="486">
        <f t="shared" si="136"/>
        <v>0</v>
      </c>
      <c r="T196" s="486">
        <f>IF(R196=1,SUM($R$6:R196),0)</f>
        <v>108</v>
      </c>
      <c r="U196" s="486">
        <f>IF(S196=1,SUM($S$6:S196),0)</f>
        <v>0</v>
      </c>
      <c r="V196" s="486">
        <f t="shared" si="137"/>
        <v>108</v>
      </c>
      <c r="W196" s="486">
        <f t="shared" si="138"/>
        <v>0</v>
      </c>
      <c r="X196" s="486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4" t="s">
        <v>1160</v>
      </c>
      <c r="D197" s="404"/>
      <c r="E197" s="212" t="s">
        <v>44</v>
      </c>
      <c r="F197" s="213" t="s">
        <v>23</v>
      </c>
      <c r="G197" s="214">
        <v>8595700</v>
      </c>
      <c r="H197" s="214">
        <v>8703800</v>
      </c>
      <c r="I197" s="443">
        <v>8538750</v>
      </c>
      <c r="J197" s="446">
        <f t="shared" si="143"/>
        <v>-1.8962981686160067E-2</v>
      </c>
      <c r="K197" s="443">
        <f t="shared" si="144"/>
        <v>8700670.1598726995</v>
      </c>
      <c r="L197" s="443">
        <f t="shared" ref="L197:O197" si="197">IF($J197&lt;0,(K197*(1-$J197)),(K197*(1+$J197)))</f>
        <v>8865660.8087716848</v>
      </c>
      <c r="M197" s="443">
        <f t="shared" si="197"/>
        <v>9033780.1723241284</v>
      </c>
      <c r="N197" s="443">
        <f t="shared" si="197"/>
        <v>9205087.5802887063</v>
      </c>
      <c r="O197" s="443">
        <f t="shared" si="197"/>
        <v>9379643.4874932207</v>
      </c>
      <c r="P197" s="459"/>
      <c r="Q197" s="87">
        <f t="shared" si="142"/>
        <v>8538750</v>
      </c>
      <c r="R197" s="486">
        <f t="shared" si="135"/>
        <v>0</v>
      </c>
      <c r="S197" s="486">
        <f t="shared" si="136"/>
        <v>1</v>
      </c>
      <c r="T197" s="486">
        <f>IF(R197=1,SUM($R$6:R197),0)</f>
        <v>0</v>
      </c>
      <c r="U197" s="486">
        <f>IF(S197=1,SUM($S$6:S197),0)</f>
        <v>213</v>
      </c>
      <c r="V197" s="486">
        <f t="shared" si="137"/>
        <v>213</v>
      </c>
      <c r="W197" s="486">
        <f t="shared" si="138"/>
        <v>0</v>
      </c>
      <c r="X197" s="486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2146</v>
      </c>
      <c r="D198" s="105" t="s">
        <v>1182</v>
      </c>
      <c r="E198" s="212" t="s">
        <v>44</v>
      </c>
      <c r="F198" s="213" t="s">
        <v>23</v>
      </c>
      <c r="G198" s="214">
        <v>8595700</v>
      </c>
      <c r="H198" s="214">
        <v>8703800</v>
      </c>
      <c r="I198" s="167">
        <v>8538750</v>
      </c>
      <c r="J198" s="445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9"/>
      <c r="Q198" s="87">
        <f t="shared" si="142"/>
        <v>8538750</v>
      </c>
      <c r="R198" s="486">
        <f t="shared" si="135"/>
        <v>0</v>
      </c>
      <c r="S198" s="486">
        <f t="shared" si="136"/>
        <v>1</v>
      </c>
      <c r="T198" s="486">
        <f>IF(R198=1,SUM($R$6:R198),0)</f>
        <v>0</v>
      </c>
      <c r="U198" s="486">
        <f>IF(S198=1,SUM($S$6:S198),0)</f>
        <v>214</v>
      </c>
      <c r="V198" s="486">
        <f t="shared" si="137"/>
        <v>214</v>
      </c>
      <c r="W198" s="486">
        <f t="shared" si="138"/>
        <v>0</v>
      </c>
      <c r="X198" s="486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1140</v>
      </c>
      <c r="D199" s="105" t="s">
        <v>1140</v>
      </c>
      <c r="E199" s="212" t="s">
        <v>44</v>
      </c>
      <c r="F199" s="213" t="s">
        <v>23</v>
      </c>
      <c r="G199" s="214">
        <v>8595700</v>
      </c>
      <c r="H199" s="214">
        <v>10441400</v>
      </c>
      <c r="I199" s="167">
        <v>10243395</v>
      </c>
      <c r="J199" s="445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9"/>
      <c r="Q199" s="87">
        <f t="shared" si="142"/>
        <v>10243395</v>
      </c>
      <c r="R199" s="486">
        <f t="shared" ref="R199:R262" si="200">IF(E199="MDU-KD",1,0)</f>
        <v>0</v>
      </c>
      <c r="S199" s="486">
        <f t="shared" ref="S199:S262" si="201">IF(E199="HDW",1,0)</f>
        <v>1</v>
      </c>
      <c r="T199" s="486">
        <f>IF(R199=1,SUM($R$6:R199),0)</f>
        <v>0</v>
      </c>
      <c r="U199" s="486">
        <f>IF(S199=1,SUM($S$6:S199),0)</f>
        <v>215</v>
      </c>
      <c r="V199" s="486">
        <f t="shared" ref="V199:V262" si="202">IF(T199=0,U199,T199)</f>
        <v>215</v>
      </c>
      <c r="W199" s="486">
        <f t="shared" ref="W199:W262" si="203">IF(F199=0,0,IF(LEFT(C199,11)="Tiang Beton",1,0))</f>
        <v>0</v>
      </c>
      <c r="X199" s="486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493</v>
      </c>
      <c r="D200" s="105" t="s">
        <v>493</v>
      </c>
      <c r="E200" s="212" t="s">
        <v>43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5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5"/>
      <c r="Q200" s="87">
        <f t="shared" si="142"/>
        <v>1188045</v>
      </c>
      <c r="R200" s="486">
        <f t="shared" si="200"/>
        <v>1</v>
      </c>
      <c r="S200" s="486">
        <f t="shared" si="201"/>
        <v>0</v>
      </c>
      <c r="T200" s="486">
        <f>IF(R200=1,SUM($R$6:R200),0)</f>
        <v>109</v>
      </c>
      <c r="U200" s="486">
        <f>IF(S200=1,SUM($S$6:S200),0)</f>
        <v>0</v>
      </c>
      <c r="V200" s="486">
        <f t="shared" si="202"/>
        <v>109</v>
      </c>
      <c r="W200" s="486">
        <f t="shared" si="203"/>
        <v>0</v>
      </c>
      <c r="X200" s="486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5"/>
      <c r="K201" s="167"/>
      <c r="L201" s="167"/>
      <c r="M201" s="167"/>
      <c r="N201" s="167"/>
      <c r="O201" s="167"/>
      <c r="P201" s="459"/>
      <c r="Q201" s="87">
        <f t="shared" si="142"/>
        <v>0</v>
      </c>
      <c r="R201" s="486">
        <f t="shared" si="200"/>
        <v>0</v>
      </c>
      <c r="S201" s="486">
        <f t="shared" si="201"/>
        <v>0</v>
      </c>
      <c r="T201" s="486">
        <f>IF(R201=1,SUM($R$6:R201),0)</f>
        <v>0</v>
      </c>
      <c r="U201" s="486">
        <f>IF(S201=1,SUM($S$6:S201),0)</f>
        <v>0</v>
      </c>
      <c r="V201" s="486">
        <f t="shared" si="202"/>
        <v>0</v>
      </c>
      <c r="W201" s="486">
        <f t="shared" si="203"/>
        <v>0</v>
      </c>
      <c r="X201" s="486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5" t="s">
        <v>719</v>
      </c>
      <c r="C202" s="426" t="s">
        <v>513</v>
      </c>
      <c r="D202" s="426"/>
      <c r="E202" s="212" t="s">
        <v>47</v>
      </c>
      <c r="F202" s="213"/>
      <c r="G202" s="214"/>
      <c r="H202" s="214"/>
      <c r="I202" s="167">
        <v>0</v>
      </c>
      <c r="J202" s="445"/>
      <c r="K202" s="167"/>
      <c r="L202" s="167"/>
      <c r="M202" s="167"/>
      <c r="N202" s="167"/>
      <c r="O202" s="167"/>
      <c r="P202" s="459"/>
      <c r="Q202" s="87">
        <f t="shared" si="142"/>
        <v>0</v>
      </c>
      <c r="R202" s="486">
        <f t="shared" si="200"/>
        <v>0</v>
      </c>
      <c r="S202" s="486">
        <f t="shared" si="201"/>
        <v>0</v>
      </c>
      <c r="T202" s="486">
        <f>IF(R202=1,SUM($R$6:R202),0)</f>
        <v>0</v>
      </c>
      <c r="U202" s="486">
        <f>IF(S202=1,SUM($S$6:S202),0)</f>
        <v>0</v>
      </c>
      <c r="V202" s="486">
        <f t="shared" si="202"/>
        <v>0</v>
      </c>
      <c r="W202" s="486">
        <f t="shared" si="203"/>
        <v>0</v>
      </c>
      <c r="X202" s="486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514</v>
      </c>
      <c r="D203" s="105" t="s">
        <v>514</v>
      </c>
      <c r="E203" s="212" t="s">
        <v>43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5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9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486">
        <f t="shared" si="200"/>
        <v>1</v>
      </c>
      <c r="S203" s="486">
        <f t="shared" si="201"/>
        <v>0</v>
      </c>
      <c r="T203" s="486">
        <f>IF(R203=1,SUM($R$6:R203),0)</f>
        <v>110</v>
      </c>
      <c r="U203" s="486">
        <f>IF(S203=1,SUM($S$6:S203),0)</f>
        <v>0</v>
      </c>
      <c r="V203" s="486">
        <f t="shared" si="202"/>
        <v>110</v>
      </c>
      <c r="W203" s="486">
        <f t="shared" si="203"/>
        <v>0</v>
      </c>
      <c r="X203" s="486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515</v>
      </c>
      <c r="D204" s="105" t="s">
        <v>515</v>
      </c>
      <c r="E204" s="212" t="s">
        <v>43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5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9"/>
      <c r="Q204" s="87">
        <f t="shared" si="208"/>
        <v>658367</v>
      </c>
      <c r="R204" s="486">
        <f t="shared" si="200"/>
        <v>1</v>
      </c>
      <c r="S204" s="486">
        <f t="shared" si="201"/>
        <v>0</v>
      </c>
      <c r="T204" s="486">
        <f>IF(R204=1,SUM($R$6:R204),0)</f>
        <v>111</v>
      </c>
      <c r="U204" s="486">
        <f>IF(S204=1,SUM($S$6:S204),0)</f>
        <v>0</v>
      </c>
      <c r="V204" s="486">
        <f t="shared" si="202"/>
        <v>111</v>
      </c>
      <c r="W204" s="486">
        <f t="shared" si="203"/>
        <v>0</v>
      </c>
      <c r="X204" s="486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102</v>
      </c>
      <c r="D205" s="105"/>
      <c r="E205" s="212" t="s">
        <v>44</v>
      </c>
      <c r="F205" s="213" t="s">
        <v>8</v>
      </c>
      <c r="G205" s="214">
        <v>42100</v>
      </c>
      <c r="H205" s="214">
        <v>42100</v>
      </c>
      <c r="I205" s="443">
        <v>42100</v>
      </c>
      <c r="J205" s="446">
        <v>-0.12346292104912794</v>
      </c>
      <c r="K205" s="443">
        <f t="shared" si="206"/>
        <v>47297.788976168289</v>
      </c>
      <c r="L205" s="443">
        <f t="shared" ref="L205:O205" si="210">IF($J205&lt;0,(K205*(1-$J205)),(K205*(1+$J205)))</f>
        <v>53137.312162331276</v>
      </c>
      <c r="M205" s="443">
        <f t="shared" si="210"/>
        <v>59697.799938592056</v>
      </c>
      <c r="N205" s="443">
        <f t="shared" si="210"/>
        <v>67068.264699217092</v>
      </c>
      <c r="O205" s="443">
        <f t="shared" si="210"/>
        <v>75348.708568678558</v>
      </c>
      <c r="P205" s="459"/>
      <c r="Q205" s="87">
        <f t="shared" si="208"/>
        <v>42100</v>
      </c>
      <c r="R205" s="486">
        <f t="shared" si="200"/>
        <v>0</v>
      </c>
      <c r="S205" s="486">
        <f t="shared" si="201"/>
        <v>1</v>
      </c>
      <c r="T205" s="486">
        <f>IF(R205=1,SUM($R$6:R205),0)</f>
        <v>0</v>
      </c>
      <c r="U205" s="486">
        <f>IF(S205=1,SUM($S$6:S205),0)</f>
        <v>216</v>
      </c>
      <c r="V205" s="486">
        <f t="shared" si="202"/>
        <v>216</v>
      </c>
      <c r="W205" s="486">
        <f t="shared" si="203"/>
        <v>0</v>
      </c>
      <c r="X205" s="486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103</v>
      </c>
      <c r="D206" s="105"/>
      <c r="E206" s="212" t="s">
        <v>44</v>
      </c>
      <c r="F206" s="213" t="s">
        <v>8</v>
      </c>
      <c r="G206" s="214">
        <v>42100</v>
      </c>
      <c r="H206" s="214">
        <v>42100</v>
      </c>
      <c r="I206" s="443">
        <v>42100</v>
      </c>
      <c r="J206" s="446">
        <v>-0.12346292104912794</v>
      </c>
      <c r="K206" s="443">
        <f t="shared" si="206"/>
        <v>47297.788976168289</v>
      </c>
      <c r="L206" s="443">
        <f t="shared" ref="L206:O206" si="211">IF($J206&lt;0,(K206*(1-$J206)),(K206*(1+$J206)))</f>
        <v>53137.312162331276</v>
      </c>
      <c r="M206" s="443">
        <f t="shared" si="211"/>
        <v>59697.799938592056</v>
      </c>
      <c r="N206" s="443">
        <f t="shared" si="211"/>
        <v>67068.264699217092</v>
      </c>
      <c r="O206" s="443">
        <f t="shared" si="211"/>
        <v>75348.708568678558</v>
      </c>
      <c r="P206" s="459"/>
      <c r="Q206" s="87">
        <f t="shared" si="208"/>
        <v>42100</v>
      </c>
      <c r="R206" s="486">
        <f t="shared" si="200"/>
        <v>0</v>
      </c>
      <c r="S206" s="486">
        <f t="shared" si="201"/>
        <v>1</v>
      </c>
      <c r="T206" s="486">
        <f>IF(R206=1,SUM($R$6:R206),0)</f>
        <v>0</v>
      </c>
      <c r="U206" s="486">
        <f>IF(S206=1,SUM($S$6:S206),0)</f>
        <v>217</v>
      </c>
      <c r="V206" s="486">
        <f t="shared" si="202"/>
        <v>217</v>
      </c>
      <c r="W206" s="486">
        <f t="shared" si="203"/>
        <v>0</v>
      </c>
      <c r="X206" s="486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2147</v>
      </c>
      <c r="D207" s="105" t="s">
        <v>1183</v>
      </c>
      <c r="E207" s="212" t="s">
        <v>44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5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5"/>
      <c r="Q207" s="87">
        <f t="shared" si="208"/>
        <v>4140000</v>
      </c>
      <c r="R207" s="486">
        <f t="shared" si="200"/>
        <v>0</v>
      </c>
      <c r="S207" s="486">
        <f t="shared" si="201"/>
        <v>1</v>
      </c>
      <c r="T207" s="486">
        <f>IF(R207=1,SUM($R$6:R207),0)</f>
        <v>0</v>
      </c>
      <c r="U207" s="486">
        <f>IF(S207=1,SUM($S$6:S207),0)</f>
        <v>218</v>
      </c>
      <c r="V207" s="486">
        <f t="shared" si="202"/>
        <v>218</v>
      </c>
      <c r="W207" s="486">
        <f t="shared" si="203"/>
        <v>0</v>
      </c>
      <c r="X207" s="486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5"/>
      <c r="K208" s="167"/>
      <c r="L208" s="167"/>
      <c r="M208" s="167"/>
      <c r="N208" s="167"/>
      <c r="O208" s="167"/>
      <c r="P208" s="455"/>
      <c r="Q208" s="87">
        <f t="shared" si="208"/>
        <v>0</v>
      </c>
      <c r="R208" s="486">
        <f t="shared" si="200"/>
        <v>0</v>
      </c>
      <c r="S208" s="486">
        <f t="shared" si="201"/>
        <v>0</v>
      </c>
      <c r="T208" s="486">
        <f>IF(R208=1,SUM($R$6:R208),0)</f>
        <v>0</v>
      </c>
      <c r="U208" s="486">
        <f>IF(S208=1,SUM($S$6:S208),0)</f>
        <v>0</v>
      </c>
      <c r="V208" s="486">
        <f t="shared" si="202"/>
        <v>0</v>
      </c>
      <c r="W208" s="486">
        <f t="shared" si="203"/>
        <v>0</v>
      </c>
      <c r="X208" s="486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5" t="s">
        <v>719</v>
      </c>
      <c r="C209" s="426" t="s">
        <v>516</v>
      </c>
      <c r="D209" s="426"/>
      <c r="E209" s="212" t="s">
        <v>47</v>
      </c>
      <c r="F209" s="213"/>
      <c r="G209" s="214"/>
      <c r="H209" s="214"/>
      <c r="I209" s="167">
        <v>0</v>
      </c>
      <c r="J209" s="445"/>
      <c r="K209" s="167"/>
      <c r="L209" s="167"/>
      <c r="M209" s="167"/>
      <c r="N209" s="167"/>
      <c r="O209" s="167"/>
      <c r="P209" s="455"/>
      <c r="Q209" s="87">
        <f t="shared" si="208"/>
        <v>0</v>
      </c>
      <c r="R209" s="486">
        <f t="shared" si="200"/>
        <v>0</v>
      </c>
      <c r="S209" s="486">
        <f t="shared" si="201"/>
        <v>0</v>
      </c>
      <c r="T209" s="486">
        <f>IF(R209=1,SUM($R$6:R209),0)</f>
        <v>0</v>
      </c>
      <c r="U209" s="486">
        <f>IF(S209=1,SUM($S$6:S209),0)</f>
        <v>0</v>
      </c>
      <c r="V209" s="486">
        <f t="shared" si="202"/>
        <v>0</v>
      </c>
      <c r="W209" s="486">
        <f t="shared" si="203"/>
        <v>0</v>
      </c>
      <c r="X209" s="486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96</v>
      </c>
      <c r="D210" s="105" t="s">
        <v>96</v>
      </c>
      <c r="E210" s="212" t="s">
        <v>44</v>
      </c>
      <c r="F210" s="213" t="s">
        <v>95</v>
      </c>
      <c r="G210" s="214">
        <v>3036730</v>
      </c>
      <c r="H210" s="214">
        <v>3382600</v>
      </c>
      <c r="I210" s="167">
        <v>3275796</v>
      </c>
      <c r="J210" s="445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5"/>
      <c r="Q210" s="87">
        <f t="shared" si="208"/>
        <v>3275796</v>
      </c>
      <c r="R210" s="486">
        <f t="shared" si="200"/>
        <v>0</v>
      </c>
      <c r="S210" s="486">
        <f t="shared" si="201"/>
        <v>1</v>
      </c>
      <c r="T210" s="486">
        <f>IF(R210=1,SUM($R$6:R210),0)</f>
        <v>0</v>
      </c>
      <c r="U210" s="486">
        <f>IF(S210=1,SUM($S$6:S210),0)</f>
        <v>219</v>
      </c>
      <c r="V210" s="486">
        <f t="shared" si="202"/>
        <v>219</v>
      </c>
      <c r="W210" s="486">
        <f>IF(F210=0,0,IF(LEFT(C210,11)="Tiang Beton",1,0))</f>
        <v>1</v>
      </c>
      <c r="X210" s="486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97</v>
      </c>
      <c r="D211" s="105" t="s">
        <v>97</v>
      </c>
      <c r="E211" s="212" t="s">
        <v>44</v>
      </c>
      <c r="F211" s="215" t="s">
        <v>95</v>
      </c>
      <c r="G211" s="214">
        <v>4137730</v>
      </c>
      <c r="H211" s="214">
        <v>4609000</v>
      </c>
      <c r="I211" s="167">
        <v>4439239</v>
      </c>
      <c r="J211" s="445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5"/>
      <c r="Q211" s="87">
        <f t="shared" si="208"/>
        <v>4439239</v>
      </c>
      <c r="R211" s="486">
        <f t="shared" si="200"/>
        <v>0</v>
      </c>
      <c r="S211" s="486">
        <f t="shared" si="201"/>
        <v>1</v>
      </c>
      <c r="T211" s="486">
        <f>IF(R211=1,SUM($R$6:R211),0)</f>
        <v>0</v>
      </c>
      <c r="U211" s="486">
        <f>IF(S211=1,SUM($S$6:S211),0)</f>
        <v>220</v>
      </c>
      <c r="V211" s="486">
        <f t="shared" si="202"/>
        <v>220</v>
      </c>
      <c r="W211" s="486">
        <f t="shared" si="203"/>
        <v>1</v>
      </c>
      <c r="X211" s="486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98</v>
      </c>
      <c r="D212" s="105" t="s">
        <v>98</v>
      </c>
      <c r="E212" s="212" t="s">
        <v>44</v>
      </c>
      <c r="F212" s="213" t="s">
        <v>95</v>
      </c>
      <c r="G212" s="214">
        <v>5206920</v>
      </c>
      <c r="H212" s="214">
        <v>5800000</v>
      </c>
      <c r="I212" s="167">
        <v>5579043</v>
      </c>
      <c r="J212" s="445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5"/>
      <c r="Q212" s="87">
        <f t="shared" si="208"/>
        <v>5579043</v>
      </c>
      <c r="R212" s="486">
        <f t="shared" si="200"/>
        <v>0</v>
      </c>
      <c r="S212" s="486">
        <f t="shared" si="201"/>
        <v>1</v>
      </c>
      <c r="T212" s="486">
        <f>IF(R212=1,SUM($R$6:R212),0)</f>
        <v>0</v>
      </c>
      <c r="U212" s="486">
        <f>IF(S212=1,SUM($S$6:S212),0)</f>
        <v>221</v>
      </c>
      <c r="V212" s="486">
        <f t="shared" si="202"/>
        <v>221</v>
      </c>
      <c r="W212" s="486">
        <f t="shared" si="203"/>
        <v>1</v>
      </c>
      <c r="X212" s="486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99</v>
      </c>
      <c r="D213" s="105" t="s">
        <v>99</v>
      </c>
      <c r="E213" s="212" t="s">
        <v>44</v>
      </c>
      <c r="F213" s="213" t="s">
        <v>95</v>
      </c>
      <c r="G213" s="214">
        <v>5453270</v>
      </c>
      <c r="H213" s="214">
        <v>6074400</v>
      </c>
      <c r="I213" s="167">
        <v>5852615</v>
      </c>
      <c r="J213" s="445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5"/>
      <c r="Q213" s="87">
        <f t="shared" si="208"/>
        <v>5852615</v>
      </c>
      <c r="R213" s="486">
        <f t="shared" si="200"/>
        <v>0</v>
      </c>
      <c r="S213" s="486">
        <f t="shared" si="201"/>
        <v>1</v>
      </c>
      <c r="T213" s="486">
        <f>IF(R213=1,SUM($R$6:R213),0)</f>
        <v>0</v>
      </c>
      <c r="U213" s="486">
        <f>IF(S213=1,SUM($S$6:S213),0)</f>
        <v>222</v>
      </c>
      <c r="V213" s="486">
        <f t="shared" si="202"/>
        <v>222</v>
      </c>
      <c r="W213" s="486">
        <f t="shared" si="203"/>
        <v>1</v>
      </c>
      <c r="X213" s="486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100</v>
      </c>
      <c r="D214" s="105" t="s">
        <v>100</v>
      </c>
      <c r="E214" s="212" t="s">
        <v>44</v>
      </c>
      <c r="F214" s="213" t="s">
        <v>95</v>
      </c>
      <c r="G214" s="214">
        <v>6453770</v>
      </c>
      <c r="H214" s="214">
        <v>7188900</v>
      </c>
      <c r="I214" s="167">
        <v>6900076</v>
      </c>
      <c r="J214" s="445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5"/>
      <c r="Q214" s="87">
        <f t="shared" si="208"/>
        <v>6900076</v>
      </c>
      <c r="R214" s="486">
        <f t="shared" si="200"/>
        <v>0</v>
      </c>
      <c r="S214" s="486">
        <f t="shared" si="201"/>
        <v>1</v>
      </c>
      <c r="T214" s="486">
        <f>IF(R214=1,SUM($R$6:R214),0)</f>
        <v>0</v>
      </c>
      <c r="U214" s="486">
        <f>IF(S214=1,SUM($S$6:S214),0)</f>
        <v>223</v>
      </c>
      <c r="V214" s="486">
        <f t="shared" si="202"/>
        <v>223</v>
      </c>
      <c r="W214" s="486">
        <f t="shared" si="203"/>
        <v>1</v>
      </c>
      <c r="X214" s="486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101</v>
      </c>
      <c r="D215" s="105" t="s">
        <v>101</v>
      </c>
      <c r="E215" s="212" t="s">
        <v>44</v>
      </c>
      <c r="F215" s="213" t="s">
        <v>95</v>
      </c>
      <c r="G215" s="214">
        <v>7728790</v>
      </c>
      <c r="H215" s="214">
        <v>8609100</v>
      </c>
      <c r="I215" s="167">
        <v>8259559</v>
      </c>
      <c r="J215" s="445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5"/>
      <c r="Q215" s="87">
        <f t="shared" si="208"/>
        <v>8259559</v>
      </c>
      <c r="R215" s="486">
        <f t="shared" si="200"/>
        <v>0</v>
      </c>
      <c r="S215" s="486">
        <f t="shared" si="201"/>
        <v>1</v>
      </c>
      <c r="T215" s="486">
        <f>IF(R215=1,SUM($R$6:R215),0)</f>
        <v>0</v>
      </c>
      <c r="U215" s="486">
        <f>IF(S215=1,SUM($S$6:S215),0)</f>
        <v>224</v>
      </c>
      <c r="V215" s="486">
        <f t="shared" si="202"/>
        <v>224</v>
      </c>
      <c r="W215" s="486">
        <f t="shared" si="203"/>
        <v>1</v>
      </c>
      <c r="X215" s="486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46</v>
      </c>
      <c r="F216" s="213" t="s">
        <v>95</v>
      </c>
      <c r="G216" s="214">
        <v>10066.666666666668</v>
      </c>
      <c r="H216" s="214">
        <v>10066.666666666668</v>
      </c>
      <c r="I216" s="167">
        <v>12498.75</v>
      </c>
      <c r="J216" s="445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5"/>
      <c r="Q216" s="87">
        <f t="shared" si="208"/>
        <v>12498.75</v>
      </c>
      <c r="R216" s="486">
        <f t="shared" si="200"/>
        <v>0</v>
      </c>
      <c r="S216" s="486">
        <f t="shared" si="201"/>
        <v>0</v>
      </c>
      <c r="T216" s="486">
        <f>IF(R216=1,SUM($R$6:R216),0)</f>
        <v>0</v>
      </c>
      <c r="U216" s="486">
        <f>IF(S216=1,SUM($S$6:S216),0)</f>
        <v>0</v>
      </c>
      <c r="V216" s="486">
        <f t="shared" si="202"/>
        <v>0</v>
      </c>
      <c r="W216" s="486">
        <f t="shared" si="203"/>
        <v>0</v>
      </c>
      <c r="X216" s="486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424</v>
      </c>
      <c r="D217" s="105" t="s">
        <v>424</v>
      </c>
      <c r="E217" s="212" t="s">
        <v>44</v>
      </c>
      <c r="F217" s="213" t="s">
        <v>23</v>
      </c>
      <c r="G217" s="214">
        <v>200000</v>
      </c>
      <c r="H217" s="214">
        <v>200000</v>
      </c>
      <c r="I217" s="167">
        <v>249187.5</v>
      </c>
      <c r="J217" s="445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5"/>
      <c r="Q217" s="87">
        <f t="shared" si="208"/>
        <v>249187.5</v>
      </c>
      <c r="R217" s="486">
        <f t="shared" si="200"/>
        <v>0</v>
      </c>
      <c r="S217" s="486">
        <f t="shared" si="201"/>
        <v>1</v>
      </c>
      <c r="T217" s="486">
        <f>IF(R217=1,SUM($R$6:R217),0)</f>
        <v>0</v>
      </c>
      <c r="U217" s="486">
        <f>IF(S217=1,SUM($S$6:S217),0)</f>
        <v>225</v>
      </c>
      <c r="V217" s="486">
        <f t="shared" si="202"/>
        <v>225</v>
      </c>
      <c r="W217" s="486">
        <f t="shared" si="203"/>
        <v>0</v>
      </c>
      <c r="X217" s="486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2371</v>
      </c>
      <c r="D218" s="105"/>
      <c r="E218" s="212" t="s">
        <v>46</v>
      </c>
      <c r="F218" s="213" t="s">
        <v>14</v>
      </c>
      <c r="G218" s="214">
        <v>13000</v>
      </c>
      <c r="H218" s="214">
        <v>14900</v>
      </c>
      <c r="I218" s="444">
        <v>14900</v>
      </c>
      <c r="J218" s="449">
        <v>0.2459375</v>
      </c>
      <c r="K218" s="444">
        <f t="shared" si="206"/>
        <v>18564.46875</v>
      </c>
      <c r="L218" s="444">
        <f t="shared" ref="L218:O218" si="221">IF($J218&lt;0,(K218*(1-$J218)),(K218*(1+$J218)))</f>
        <v>23130.167783203124</v>
      </c>
      <c r="M218" s="444">
        <f t="shared" si="221"/>
        <v>28818.743422384639</v>
      </c>
      <c r="N218" s="444">
        <f t="shared" si="221"/>
        <v>35906.35313282736</v>
      </c>
      <c r="O218" s="444">
        <f t="shared" si="221"/>
        <v>44737.071856432085</v>
      </c>
      <c r="P218" s="455"/>
      <c r="Q218" s="87">
        <f t="shared" si="208"/>
        <v>14900</v>
      </c>
      <c r="R218" s="486">
        <f t="shared" si="200"/>
        <v>0</v>
      </c>
      <c r="S218" s="486">
        <f t="shared" si="201"/>
        <v>0</v>
      </c>
      <c r="T218" s="486">
        <f>IF(R218=1,SUM($R$6:R218),0)</f>
        <v>0</v>
      </c>
      <c r="U218" s="486">
        <f>IF(S218=1,SUM($S$6:S218),0)</f>
        <v>0</v>
      </c>
      <c r="V218" s="486">
        <f t="shared" si="202"/>
        <v>0</v>
      </c>
      <c r="W218" s="486">
        <f t="shared" si="203"/>
        <v>0</v>
      </c>
      <c r="X218" s="486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2372</v>
      </c>
      <c r="D219" s="105"/>
      <c r="E219" s="212" t="s">
        <v>46</v>
      </c>
      <c r="F219" s="213" t="s">
        <v>14</v>
      </c>
      <c r="G219" s="214">
        <v>6360</v>
      </c>
      <c r="H219" s="214">
        <v>6360</v>
      </c>
      <c r="I219" s="444">
        <v>6360</v>
      </c>
      <c r="J219" s="449">
        <v>0.2459375</v>
      </c>
      <c r="K219" s="444">
        <f t="shared" si="206"/>
        <v>7924.1624999999995</v>
      </c>
      <c r="L219" s="444">
        <f t="shared" ref="L219:O219" si="222">IF($J219&lt;0,(K219*(1-$J219)),(K219*(1+$J219)))</f>
        <v>9873.0112148437493</v>
      </c>
      <c r="M219" s="444">
        <f t="shared" si="222"/>
        <v>12301.154910494382</v>
      </c>
      <c r="N219" s="444">
        <f t="shared" si="222"/>
        <v>15326.470196294094</v>
      </c>
      <c r="O219" s="444">
        <f t="shared" si="222"/>
        <v>19095.823960195172</v>
      </c>
      <c r="P219" s="455"/>
      <c r="Q219" s="87">
        <f t="shared" si="208"/>
        <v>6360</v>
      </c>
      <c r="R219" s="486">
        <f t="shared" si="200"/>
        <v>0</v>
      </c>
      <c r="S219" s="486">
        <f t="shared" si="201"/>
        <v>0</v>
      </c>
      <c r="T219" s="486">
        <f>IF(R219=1,SUM($R$6:R219),0)</f>
        <v>0</v>
      </c>
      <c r="U219" s="486">
        <f>IF(S219=1,SUM($S$6:S219),0)</f>
        <v>0</v>
      </c>
      <c r="V219" s="486">
        <f t="shared" si="202"/>
        <v>0</v>
      </c>
      <c r="W219" s="486">
        <f t="shared" si="203"/>
        <v>0</v>
      </c>
      <c r="X219" s="486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5"/>
      <c r="K220" s="167"/>
      <c r="L220" s="167"/>
      <c r="M220" s="167"/>
      <c r="N220" s="167"/>
      <c r="O220" s="167"/>
      <c r="P220" s="455"/>
      <c r="Q220" s="87">
        <f t="shared" si="208"/>
        <v>0</v>
      </c>
      <c r="R220" s="486">
        <f t="shared" si="200"/>
        <v>0</v>
      </c>
      <c r="S220" s="486">
        <f t="shared" si="201"/>
        <v>0</v>
      </c>
      <c r="T220" s="486">
        <f>IF(R220=1,SUM($R$6:R220),0)</f>
        <v>0</v>
      </c>
      <c r="U220" s="486">
        <f>IF(S220=1,SUM($S$6:S220),0)</f>
        <v>0</v>
      </c>
      <c r="V220" s="486">
        <f t="shared" si="202"/>
        <v>0</v>
      </c>
      <c r="W220" s="486">
        <f t="shared" si="203"/>
        <v>0</v>
      </c>
      <c r="X220" s="486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5" t="s">
        <v>719</v>
      </c>
      <c r="C221" s="426" t="s">
        <v>517</v>
      </c>
      <c r="D221" s="426"/>
      <c r="E221" s="212" t="s">
        <v>47</v>
      </c>
      <c r="F221" s="213"/>
      <c r="G221" s="214"/>
      <c r="H221" s="214"/>
      <c r="I221" s="167">
        <v>0</v>
      </c>
      <c r="J221" s="445"/>
      <c r="K221" s="167"/>
      <c r="L221" s="167"/>
      <c r="M221" s="167"/>
      <c r="N221" s="167"/>
      <c r="O221" s="167"/>
      <c r="P221" s="455"/>
      <c r="Q221" s="87">
        <f t="shared" si="208"/>
        <v>0</v>
      </c>
      <c r="R221" s="486">
        <f t="shared" si="200"/>
        <v>0</v>
      </c>
      <c r="S221" s="486">
        <f t="shared" si="201"/>
        <v>0</v>
      </c>
      <c r="T221" s="486">
        <f>IF(R221=1,SUM($R$6:R221),0)</f>
        <v>0</v>
      </c>
      <c r="U221" s="486">
        <f>IF(S221=1,SUM($S$6:S221),0)</f>
        <v>0</v>
      </c>
      <c r="V221" s="486">
        <f t="shared" si="202"/>
        <v>0</v>
      </c>
      <c r="W221" s="486">
        <f t="shared" si="203"/>
        <v>0</v>
      </c>
      <c r="X221" s="486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22" t="s">
        <v>1152</v>
      </c>
      <c r="D222" s="422" t="s">
        <v>1152</v>
      </c>
      <c r="E222" s="212" t="s">
        <v>43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5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5"/>
      <c r="Q222" s="87">
        <f t="shared" si="208"/>
        <v>243753</v>
      </c>
      <c r="R222" s="486">
        <f t="shared" si="200"/>
        <v>1</v>
      </c>
      <c r="S222" s="486">
        <f t="shared" si="201"/>
        <v>0</v>
      </c>
      <c r="T222" s="486">
        <f>IF(R222=1,SUM($R$6:R222),0)</f>
        <v>112</v>
      </c>
      <c r="U222" s="486">
        <f>IF(S222=1,SUM($S$6:S222),0)</f>
        <v>0</v>
      </c>
      <c r="V222" s="486">
        <f t="shared" si="202"/>
        <v>112</v>
      </c>
      <c r="W222" s="486">
        <f t="shared" si="203"/>
        <v>0</v>
      </c>
      <c r="X222" s="486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22" t="s">
        <v>1184</v>
      </c>
      <c r="D223" s="422" t="s">
        <v>1184</v>
      </c>
      <c r="E223" s="212" t="s">
        <v>43</v>
      </c>
      <c r="F223" s="213" t="s">
        <v>8</v>
      </c>
      <c r="G223" s="405"/>
      <c r="H223" s="405"/>
      <c r="I223" s="409">
        <v>243753</v>
      </c>
      <c r="J223" s="447">
        <v>3.328952946163629E-2</v>
      </c>
      <c r="K223" s="409">
        <f t="shared" si="206"/>
        <v>251867.4226748622</v>
      </c>
      <c r="L223" s="409">
        <f t="shared" ref="L223:O223" si="224">IF($J223&lt;0,(K223*(1-$J223)),(K223*(1+$J223)))</f>
        <v>260251.97066242341</v>
      </c>
      <c r="M223" s="409">
        <f t="shared" si="224"/>
        <v>268915.63630723901</v>
      </c>
      <c r="N223" s="409">
        <f t="shared" si="224"/>
        <v>277867.71130478347</v>
      </c>
      <c r="O223" s="409">
        <f t="shared" si="224"/>
        <v>287117.7966667015</v>
      </c>
      <c r="P223" s="455"/>
      <c r="Q223" s="87">
        <f t="shared" si="208"/>
        <v>243753</v>
      </c>
      <c r="R223" s="486">
        <f t="shared" si="200"/>
        <v>1</v>
      </c>
      <c r="S223" s="486">
        <f t="shared" si="201"/>
        <v>0</v>
      </c>
      <c r="T223" s="486">
        <f>IF(R223=1,SUM($R$6:R223),0)</f>
        <v>113</v>
      </c>
      <c r="U223" s="486">
        <f>IF(S223=1,SUM($S$6:S223),0)</f>
        <v>0</v>
      </c>
      <c r="V223" s="486">
        <f t="shared" si="202"/>
        <v>113</v>
      </c>
      <c r="W223" s="486">
        <f t="shared" si="203"/>
        <v>0</v>
      </c>
      <c r="X223" s="486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22" t="s">
        <v>1151</v>
      </c>
      <c r="D224" s="422" t="s">
        <v>1151</v>
      </c>
      <c r="E224" s="212" t="s">
        <v>43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5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5"/>
      <c r="Q224" s="87">
        <f t="shared" si="208"/>
        <v>235202</v>
      </c>
      <c r="R224" s="486">
        <f t="shared" si="200"/>
        <v>1</v>
      </c>
      <c r="S224" s="486">
        <f t="shared" si="201"/>
        <v>0</v>
      </c>
      <c r="T224" s="486">
        <f>IF(R224=1,SUM($R$6:R224),0)</f>
        <v>114</v>
      </c>
      <c r="U224" s="486">
        <f>IF(S224=1,SUM($S$6:S224),0)</f>
        <v>0</v>
      </c>
      <c r="V224" s="486">
        <f t="shared" si="202"/>
        <v>114</v>
      </c>
      <c r="W224" s="486">
        <f t="shared" si="203"/>
        <v>0</v>
      </c>
      <c r="X224" s="486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22" t="s">
        <v>1185</v>
      </c>
      <c r="D225" s="422" t="s">
        <v>1185</v>
      </c>
      <c r="E225" s="212" t="s">
        <v>43</v>
      </c>
      <c r="F225" s="213" t="s">
        <v>8</v>
      </c>
      <c r="G225" s="405"/>
      <c r="H225" s="405"/>
      <c r="I225" s="409">
        <v>235202</v>
      </c>
      <c r="J225" s="447">
        <v>0.329576031656303</v>
      </c>
      <c r="K225" s="409">
        <f t="shared" si="206"/>
        <v>312718.9417976258</v>
      </c>
      <c r="L225" s="409">
        <f t="shared" ref="L225:O225" si="226">IF($J225&lt;0,(K225*(1-$J225)),(K225*(1+$J225)))</f>
        <v>415783.6096590457</v>
      </c>
      <c r="M225" s="409">
        <f t="shared" si="226"/>
        <v>552815.92175820726</v>
      </c>
      <c r="N225" s="409">
        <f t="shared" si="226"/>
        <v>735010.79948769847</v>
      </c>
      <c r="O225" s="409">
        <f t="shared" si="226"/>
        <v>977252.74200738082</v>
      </c>
      <c r="P225" s="455"/>
      <c r="Q225" s="87">
        <f t="shared" si="208"/>
        <v>235202</v>
      </c>
      <c r="R225" s="486">
        <f t="shared" si="200"/>
        <v>1</v>
      </c>
      <c r="S225" s="486">
        <f t="shared" si="201"/>
        <v>0</v>
      </c>
      <c r="T225" s="486">
        <f>IF(R225=1,SUM($R$6:R225),0)</f>
        <v>115</v>
      </c>
      <c r="U225" s="486">
        <f>IF(S225=1,SUM($S$6:S225),0)</f>
        <v>0</v>
      </c>
      <c r="V225" s="486">
        <f t="shared" si="202"/>
        <v>115</v>
      </c>
      <c r="W225" s="486">
        <f t="shared" si="203"/>
        <v>0</v>
      </c>
      <c r="X225" s="486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3" t="s">
        <v>1141</v>
      </c>
      <c r="D226" s="423" t="s">
        <v>1141</v>
      </c>
      <c r="E226" s="212" t="s">
        <v>43</v>
      </c>
      <c r="F226" s="213" t="s">
        <v>23</v>
      </c>
      <c r="G226" s="214">
        <v>394550</v>
      </c>
      <c r="H226" s="214">
        <v>430000</v>
      </c>
      <c r="I226" s="167">
        <v>557575</v>
      </c>
      <c r="J226" s="445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5"/>
      <c r="Q226" s="87">
        <f t="shared" si="208"/>
        <v>557575</v>
      </c>
      <c r="R226" s="486">
        <f t="shared" si="200"/>
        <v>1</v>
      </c>
      <c r="S226" s="486">
        <f t="shared" si="201"/>
        <v>0</v>
      </c>
      <c r="T226" s="486">
        <f>IF(R226=1,SUM($R$6:R226),0)</f>
        <v>116</v>
      </c>
      <c r="U226" s="486">
        <f>IF(S226=1,SUM($S$6:S226),0)</f>
        <v>0</v>
      </c>
      <c r="V226" s="486">
        <f t="shared" si="202"/>
        <v>116</v>
      </c>
      <c r="W226" s="486">
        <f t="shared" si="203"/>
        <v>0</v>
      </c>
      <c r="X226" s="486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22" t="s">
        <v>1159</v>
      </c>
      <c r="D227" s="422" t="s">
        <v>1159</v>
      </c>
      <c r="E227" s="212" t="s">
        <v>43</v>
      </c>
      <c r="F227" s="213" t="s">
        <v>23</v>
      </c>
      <c r="G227" s="214">
        <v>220800</v>
      </c>
      <c r="H227" s="214">
        <v>205700</v>
      </c>
      <c r="I227" s="167">
        <v>557575</v>
      </c>
      <c r="J227" s="445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5"/>
      <c r="Q227" s="87">
        <f t="shared" si="208"/>
        <v>557575</v>
      </c>
      <c r="R227" s="486">
        <f t="shared" si="200"/>
        <v>1</v>
      </c>
      <c r="S227" s="486">
        <f t="shared" si="201"/>
        <v>0</v>
      </c>
      <c r="T227" s="486">
        <f>IF(R227=1,SUM($R$6:R227),0)</f>
        <v>117</v>
      </c>
      <c r="U227" s="486">
        <f>IF(S227=1,SUM($S$6:S227),0)</f>
        <v>0</v>
      </c>
      <c r="V227" s="486">
        <f t="shared" si="202"/>
        <v>117</v>
      </c>
      <c r="W227" s="486">
        <f t="shared" si="203"/>
        <v>0</v>
      </c>
      <c r="X227" s="486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22" t="s">
        <v>1186</v>
      </c>
      <c r="D228" s="422" t="s">
        <v>1186</v>
      </c>
      <c r="E228" s="212" t="s">
        <v>43</v>
      </c>
      <c r="F228" s="213" t="s">
        <v>23</v>
      </c>
      <c r="G228" s="405"/>
      <c r="H228" s="405"/>
      <c r="I228" s="409">
        <v>557575</v>
      </c>
      <c r="J228" s="447">
        <v>1.7106222654350998</v>
      </c>
      <c r="K228" s="409">
        <f t="shared" si="206"/>
        <v>1511375.2096499756</v>
      </c>
      <c r="L228" s="409">
        <f t="shared" ref="L228:O228" si="229">IF($J228&lt;0,(K228*(1-$J228)),(K228*(1+$J228)))</f>
        <v>4096767.2947038654</v>
      </c>
      <c r="M228" s="409">
        <f t="shared" si="229"/>
        <v>11104788.645330615</v>
      </c>
      <c r="N228" s="409">
        <f t="shared" si="229"/>
        <v>30100887.354984041</v>
      </c>
      <c r="O228" s="409">
        <f t="shared" si="229"/>
        <v>81592135.473773584</v>
      </c>
      <c r="P228" s="455"/>
      <c r="Q228" s="87">
        <f t="shared" si="208"/>
        <v>557575</v>
      </c>
      <c r="R228" s="486">
        <f t="shared" si="200"/>
        <v>1</v>
      </c>
      <c r="S228" s="486">
        <f t="shared" si="201"/>
        <v>0</v>
      </c>
      <c r="T228" s="486">
        <f>IF(R228=1,SUM($R$6:R228),0)</f>
        <v>118</v>
      </c>
      <c r="U228" s="486">
        <f>IF(S228=1,SUM($S$6:S228),0)</f>
        <v>0</v>
      </c>
      <c r="V228" s="486">
        <f t="shared" si="202"/>
        <v>118</v>
      </c>
      <c r="W228" s="486">
        <f t="shared" si="203"/>
        <v>0</v>
      </c>
      <c r="X228" s="486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3" t="s">
        <v>1142</v>
      </c>
      <c r="D229" s="423" t="s">
        <v>1142</v>
      </c>
      <c r="E229" s="212" t="s">
        <v>43</v>
      </c>
      <c r="F229" s="213" t="s">
        <v>23</v>
      </c>
      <c r="G229" s="214">
        <v>220800</v>
      </c>
      <c r="H229" s="214">
        <v>205700</v>
      </c>
      <c r="I229" s="167">
        <v>217609</v>
      </c>
      <c r="J229" s="445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5"/>
      <c r="Q229" s="87">
        <f t="shared" si="208"/>
        <v>217609</v>
      </c>
      <c r="R229" s="486">
        <f t="shared" si="200"/>
        <v>1</v>
      </c>
      <c r="S229" s="486">
        <f t="shared" si="201"/>
        <v>0</v>
      </c>
      <c r="T229" s="486">
        <f>IF(R229=1,SUM($R$6:R229),0)</f>
        <v>119</v>
      </c>
      <c r="U229" s="486">
        <f>IF(S229=1,SUM($S$6:S229),0)</f>
        <v>0</v>
      </c>
      <c r="V229" s="486">
        <f t="shared" si="202"/>
        <v>119</v>
      </c>
      <c r="W229" s="486">
        <f t="shared" si="203"/>
        <v>0</v>
      </c>
      <c r="X229" s="486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3" t="s">
        <v>1187</v>
      </c>
      <c r="D230" s="423" t="s">
        <v>1187</v>
      </c>
      <c r="E230" s="212" t="s">
        <v>43</v>
      </c>
      <c r="F230" s="213" t="s">
        <v>23</v>
      </c>
      <c r="G230" s="405"/>
      <c r="H230" s="405"/>
      <c r="I230" s="409">
        <v>217609</v>
      </c>
      <c r="J230" s="447">
        <v>5.7894992707826935E-2</v>
      </c>
      <c r="K230" s="409">
        <f t="shared" si="206"/>
        <v>230207.47146815751</v>
      </c>
      <c r="L230" s="409">
        <f t="shared" ref="L230:O230" si="231">IF($J230&lt;0,(K230*(1-$J230)),(K230*(1+$J230)))</f>
        <v>243535.33135009377</v>
      </c>
      <c r="M230" s="409">
        <f t="shared" si="231"/>
        <v>257634.80758270566</v>
      </c>
      <c r="N230" s="409">
        <f t="shared" si="231"/>
        <v>272550.57288898883</v>
      </c>
      <c r="O230" s="409">
        <f t="shared" si="231"/>
        <v>288329.88631891087</v>
      </c>
      <c r="P230" s="455"/>
      <c r="Q230" s="87">
        <f t="shared" si="208"/>
        <v>217609</v>
      </c>
      <c r="R230" s="486">
        <f t="shared" si="200"/>
        <v>1</v>
      </c>
      <c r="S230" s="486">
        <f t="shared" si="201"/>
        <v>0</v>
      </c>
      <c r="T230" s="486">
        <f>IF(R230=1,SUM($R$6:R230),0)</f>
        <v>120</v>
      </c>
      <c r="U230" s="486">
        <f>IF(S230=1,SUM($S$6:S230),0)</f>
        <v>0</v>
      </c>
      <c r="V230" s="486">
        <f t="shared" si="202"/>
        <v>120</v>
      </c>
      <c r="W230" s="486">
        <f t="shared" si="203"/>
        <v>0</v>
      </c>
      <c r="X230" s="486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3" t="s">
        <v>1188</v>
      </c>
      <c r="D231" s="423" t="s">
        <v>1188</v>
      </c>
      <c r="E231" s="212" t="s">
        <v>43</v>
      </c>
      <c r="F231" s="213" t="s">
        <v>23</v>
      </c>
      <c r="G231" s="405"/>
      <c r="H231" s="405"/>
      <c r="I231" s="409">
        <v>217609</v>
      </c>
      <c r="J231" s="447">
        <v>5.7894992707826935E-2</v>
      </c>
      <c r="K231" s="409">
        <f t="shared" si="206"/>
        <v>230207.47146815751</v>
      </c>
      <c r="L231" s="409">
        <f t="shared" ref="L231:O231" si="232">IF($J231&lt;0,(K231*(1-$J231)),(K231*(1+$J231)))</f>
        <v>243535.33135009377</v>
      </c>
      <c r="M231" s="409">
        <f t="shared" si="232"/>
        <v>257634.80758270566</v>
      </c>
      <c r="N231" s="409">
        <f t="shared" si="232"/>
        <v>272550.57288898883</v>
      </c>
      <c r="O231" s="409">
        <f t="shared" si="232"/>
        <v>288329.88631891087</v>
      </c>
      <c r="P231" s="455"/>
      <c r="Q231" s="87">
        <f t="shared" si="208"/>
        <v>217609</v>
      </c>
      <c r="R231" s="486">
        <f t="shared" si="200"/>
        <v>1</v>
      </c>
      <c r="S231" s="486">
        <f t="shared" si="201"/>
        <v>0</v>
      </c>
      <c r="T231" s="486">
        <f>IF(R231=1,SUM($R$6:R231),0)</f>
        <v>121</v>
      </c>
      <c r="U231" s="486">
        <f>IF(S231=1,SUM($S$6:S231),0)</f>
        <v>0</v>
      </c>
      <c r="V231" s="486">
        <f t="shared" si="202"/>
        <v>121</v>
      </c>
      <c r="W231" s="486">
        <f t="shared" si="203"/>
        <v>0</v>
      </c>
      <c r="X231" s="486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47</v>
      </c>
      <c r="F232" s="213"/>
      <c r="G232" s="214"/>
      <c r="H232" s="214"/>
      <c r="I232" s="167"/>
      <c r="J232" s="445"/>
      <c r="K232" s="167"/>
      <c r="L232" s="167"/>
      <c r="M232" s="167"/>
      <c r="N232" s="167"/>
      <c r="O232" s="167"/>
      <c r="P232" s="455"/>
      <c r="Q232" s="87">
        <f t="shared" si="208"/>
        <v>0</v>
      </c>
      <c r="R232" s="486">
        <f t="shared" si="200"/>
        <v>0</v>
      </c>
      <c r="S232" s="486">
        <f t="shared" si="201"/>
        <v>0</v>
      </c>
      <c r="T232" s="486">
        <f>IF(R232=1,SUM($R$6:R232),0)</f>
        <v>0</v>
      </c>
      <c r="U232" s="486">
        <f>IF(S232=1,SUM($S$6:S232),0)</f>
        <v>0</v>
      </c>
      <c r="V232" s="486">
        <f t="shared" si="202"/>
        <v>0</v>
      </c>
      <c r="W232" s="486">
        <f t="shared" si="203"/>
        <v>0</v>
      </c>
      <c r="X232" s="486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5" t="s">
        <v>719</v>
      </c>
      <c r="C233" s="426" t="s">
        <v>531</v>
      </c>
      <c r="D233" s="426"/>
      <c r="E233" s="212" t="s">
        <v>47</v>
      </c>
      <c r="F233" s="213"/>
      <c r="G233" s="214"/>
      <c r="H233" s="214"/>
      <c r="I233" s="167"/>
      <c r="J233" s="445"/>
      <c r="K233" s="167"/>
      <c r="L233" s="167"/>
      <c r="M233" s="167"/>
      <c r="N233" s="167"/>
      <c r="O233" s="167"/>
      <c r="P233" s="455"/>
      <c r="Q233" s="87">
        <f t="shared" si="208"/>
        <v>0</v>
      </c>
      <c r="R233" s="486">
        <f t="shared" si="200"/>
        <v>0</v>
      </c>
      <c r="S233" s="486">
        <f t="shared" si="201"/>
        <v>0</v>
      </c>
      <c r="T233" s="486">
        <f>IF(R233=1,SUM($R$6:R233),0)</f>
        <v>0</v>
      </c>
      <c r="U233" s="486">
        <f>IF(S233=1,SUM($S$6:S233),0)</f>
        <v>0</v>
      </c>
      <c r="V233" s="486">
        <f t="shared" si="202"/>
        <v>0</v>
      </c>
      <c r="W233" s="486">
        <f t="shared" si="203"/>
        <v>0</v>
      </c>
      <c r="X233" s="486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532</v>
      </c>
      <c r="D234" s="105"/>
      <c r="E234" s="212" t="s">
        <v>44</v>
      </c>
      <c r="F234" s="213" t="s">
        <v>23</v>
      </c>
      <c r="G234" s="214">
        <v>280800000</v>
      </c>
      <c r="H234" s="214">
        <v>280800000</v>
      </c>
      <c r="I234" s="443">
        <v>280800000</v>
      </c>
      <c r="J234" s="446">
        <v>3.328952946163629E-2</v>
      </c>
      <c r="K234" s="443">
        <f t="shared" si="206"/>
        <v>290147699.87282747</v>
      </c>
      <c r="L234" s="443">
        <f t="shared" ref="L234:O234" si="233">IF($J234&lt;0,(K234*(1-$J234)),(K234*(1+$J234)))</f>
        <v>299806580.27596992</v>
      </c>
      <c r="M234" s="443">
        <f t="shared" si="233"/>
        <v>309787000.26285923</v>
      </c>
      <c r="N234" s="443">
        <f t="shared" si="233"/>
        <v>320099663.7349416</v>
      </c>
      <c r="O234" s="443">
        <f t="shared" si="233"/>
        <v>330755630.92150581</v>
      </c>
      <c r="P234" s="455"/>
      <c r="Q234" s="87">
        <f t="shared" si="208"/>
        <v>280800000</v>
      </c>
      <c r="R234" s="486">
        <f t="shared" si="200"/>
        <v>0</v>
      </c>
      <c r="S234" s="486">
        <f t="shared" si="201"/>
        <v>1</v>
      </c>
      <c r="T234" s="486">
        <f>IF(R234=1,SUM($R$6:R234),0)</f>
        <v>0</v>
      </c>
      <c r="U234" s="486">
        <f>IF(S234=1,SUM($S$6:S234),0)</f>
        <v>226</v>
      </c>
      <c r="V234" s="486">
        <f t="shared" si="202"/>
        <v>226</v>
      </c>
      <c r="W234" s="486">
        <f t="shared" si="203"/>
        <v>0</v>
      </c>
      <c r="X234" s="486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104</v>
      </c>
      <c r="D235" s="105"/>
      <c r="E235" s="212" t="s">
        <v>44</v>
      </c>
      <c r="F235" s="213" t="s">
        <v>8</v>
      </c>
      <c r="G235" s="214">
        <v>34688200</v>
      </c>
      <c r="H235" s="214">
        <v>34688200</v>
      </c>
      <c r="I235" s="443">
        <v>34688200</v>
      </c>
      <c r="J235" s="446">
        <v>3.328952946163629E-2</v>
      </c>
      <c r="K235" s="443">
        <f t="shared" si="206"/>
        <v>35842953.855871126</v>
      </c>
      <c r="L235" s="443">
        <f t="shared" ref="L235:O235" si="234">IF($J235&lt;0,(K235*(1-$J235)),(K235*(1+$J235)))</f>
        <v>37036148.924248219</v>
      </c>
      <c r="M235" s="443">
        <f t="shared" si="234"/>
        <v>38269064.895007528</v>
      </c>
      <c r="N235" s="443">
        <f t="shared" si="234"/>
        <v>39543024.058299147</v>
      </c>
      <c r="O235" s="443">
        <f t="shared" si="234"/>
        <v>40859392.722690083</v>
      </c>
      <c r="P235" s="455"/>
      <c r="Q235" s="87">
        <f t="shared" si="208"/>
        <v>34688200</v>
      </c>
      <c r="R235" s="486">
        <f t="shared" si="200"/>
        <v>0</v>
      </c>
      <c r="S235" s="486">
        <f t="shared" si="201"/>
        <v>1</v>
      </c>
      <c r="T235" s="486">
        <f>IF(R235=1,SUM($R$6:R235),0)</f>
        <v>0</v>
      </c>
      <c r="U235" s="486">
        <f>IF(S235=1,SUM($S$6:S235),0)</f>
        <v>227</v>
      </c>
      <c r="V235" s="486">
        <f t="shared" si="202"/>
        <v>227</v>
      </c>
      <c r="W235" s="486">
        <f t="shared" si="203"/>
        <v>0</v>
      </c>
      <c r="X235" s="486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105</v>
      </c>
      <c r="D236" s="105"/>
      <c r="E236" s="212" t="s">
        <v>44</v>
      </c>
      <c r="F236" s="213" t="s">
        <v>8</v>
      </c>
      <c r="G236" s="214">
        <v>24774500</v>
      </c>
      <c r="H236" s="214">
        <v>24774500</v>
      </c>
      <c r="I236" s="443">
        <v>24774500</v>
      </c>
      <c r="J236" s="446">
        <v>3.328952946163629E-2</v>
      </c>
      <c r="K236" s="443">
        <f t="shared" si="206"/>
        <v>25599231.447647307</v>
      </c>
      <c r="L236" s="443">
        <f t="shared" ref="L236:O236" si="235">IF($J236&lt;0,(K236*(1-$J236)),(K236*(1+$J236)))</f>
        <v>26451417.817119006</v>
      </c>
      <c r="M236" s="443">
        <f t="shared" si="235"/>
        <v>27331973.069844037</v>
      </c>
      <c r="N236" s="443">
        <f t="shared" si="235"/>
        <v>28241841.592597257</v>
      </c>
      <c r="O236" s="443">
        <f t="shared" si="235"/>
        <v>29181999.210344888</v>
      </c>
      <c r="P236" s="455"/>
      <c r="Q236" s="87">
        <f t="shared" si="208"/>
        <v>24774500</v>
      </c>
      <c r="R236" s="486">
        <f t="shared" si="200"/>
        <v>0</v>
      </c>
      <c r="S236" s="486">
        <f t="shared" si="201"/>
        <v>1</v>
      </c>
      <c r="T236" s="486">
        <f>IF(R236=1,SUM($R$6:R236),0)</f>
        <v>0</v>
      </c>
      <c r="U236" s="486">
        <f>IF(S236=1,SUM($S$6:S236),0)</f>
        <v>228</v>
      </c>
      <c r="V236" s="486">
        <f t="shared" si="202"/>
        <v>228</v>
      </c>
      <c r="W236" s="486">
        <f t="shared" si="203"/>
        <v>0</v>
      </c>
      <c r="X236" s="486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5"/>
      <c r="K237" s="167"/>
      <c r="L237" s="167"/>
      <c r="M237" s="167"/>
      <c r="N237" s="167"/>
      <c r="O237" s="167"/>
      <c r="P237" s="455"/>
      <c r="Q237" s="87">
        <f t="shared" si="208"/>
        <v>0</v>
      </c>
      <c r="R237" s="486">
        <f t="shared" si="200"/>
        <v>0</v>
      </c>
      <c r="S237" s="486">
        <f t="shared" si="201"/>
        <v>0</v>
      </c>
      <c r="T237" s="486">
        <f>IF(R237=1,SUM($R$6:R237),0)</f>
        <v>0</v>
      </c>
      <c r="U237" s="486">
        <f>IF(S237=1,SUM($S$6:S237),0)</f>
        <v>0</v>
      </c>
      <c r="V237" s="486">
        <f t="shared" si="202"/>
        <v>0</v>
      </c>
      <c r="W237" s="486">
        <f t="shared" si="203"/>
        <v>0</v>
      </c>
      <c r="X237" s="486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5" t="s">
        <v>719</v>
      </c>
      <c r="C238" s="426" t="s">
        <v>1577</v>
      </c>
      <c r="D238" s="426"/>
      <c r="E238" s="212" t="s">
        <v>47</v>
      </c>
      <c r="F238" s="213"/>
      <c r="G238" s="214"/>
      <c r="H238" s="214"/>
      <c r="I238" s="167"/>
      <c r="J238" s="445"/>
      <c r="K238" s="167"/>
      <c r="L238" s="167"/>
      <c r="M238" s="167"/>
      <c r="N238" s="167"/>
      <c r="O238" s="167"/>
      <c r="P238" s="455"/>
      <c r="Q238" s="87">
        <f t="shared" si="208"/>
        <v>0</v>
      </c>
      <c r="R238" s="486">
        <f t="shared" si="200"/>
        <v>0</v>
      </c>
      <c r="S238" s="486">
        <f t="shared" si="201"/>
        <v>0</v>
      </c>
      <c r="T238" s="486">
        <f>IF(R238=1,SUM($R$6:R238),0)</f>
        <v>0</v>
      </c>
      <c r="U238" s="486">
        <f>IF(S238=1,SUM($S$6:S238),0)</f>
        <v>0</v>
      </c>
      <c r="V238" s="486">
        <f t="shared" si="202"/>
        <v>0</v>
      </c>
      <c r="W238" s="486">
        <f t="shared" si="203"/>
        <v>0</v>
      </c>
      <c r="X238" s="486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60</v>
      </c>
      <c r="D239" s="105" t="s">
        <v>60</v>
      </c>
      <c r="E239" s="212" t="s">
        <v>43</v>
      </c>
      <c r="F239" s="213" t="s">
        <v>7</v>
      </c>
      <c r="G239" s="214">
        <v>9831</v>
      </c>
      <c r="H239" s="214">
        <v>14200</v>
      </c>
      <c r="I239" s="167">
        <v>13967</v>
      </c>
      <c r="J239" s="445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5"/>
      <c r="Q239" s="87">
        <f t="shared" si="208"/>
        <v>13967</v>
      </c>
      <c r="R239" s="486">
        <f t="shared" si="200"/>
        <v>1</v>
      </c>
      <c r="S239" s="486">
        <f t="shared" si="201"/>
        <v>0</v>
      </c>
      <c r="T239" s="486">
        <f>IF(R239=1,SUM($R$6:R239),0)</f>
        <v>122</v>
      </c>
      <c r="U239" s="486">
        <f>IF(S239=1,SUM($S$6:S239),0)</f>
        <v>0</v>
      </c>
      <c r="V239" s="486">
        <f t="shared" si="202"/>
        <v>122</v>
      </c>
      <c r="W239" s="486">
        <f t="shared" si="203"/>
        <v>0</v>
      </c>
      <c r="X239" s="486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61</v>
      </c>
      <c r="D240" s="105" t="s">
        <v>61</v>
      </c>
      <c r="E240" s="212" t="s">
        <v>43</v>
      </c>
      <c r="F240" s="213" t="s">
        <v>7</v>
      </c>
      <c r="G240" s="214">
        <v>19368</v>
      </c>
      <c r="H240" s="214">
        <v>25300</v>
      </c>
      <c r="I240" s="167">
        <v>24827</v>
      </c>
      <c r="J240" s="445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5"/>
      <c r="Q240" s="87">
        <f t="shared" si="208"/>
        <v>24827</v>
      </c>
      <c r="R240" s="486">
        <f t="shared" si="200"/>
        <v>1</v>
      </c>
      <c r="S240" s="486">
        <f t="shared" si="201"/>
        <v>0</v>
      </c>
      <c r="T240" s="486">
        <f>IF(R240=1,SUM($R$6:R240),0)</f>
        <v>123</v>
      </c>
      <c r="U240" s="486">
        <f>IF(S240=1,SUM($S$6:S240),0)</f>
        <v>0</v>
      </c>
      <c r="V240" s="486">
        <f t="shared" si="202"/>
        <v>123</v>
      </c>
      <c r="W240" s="486">
        <f t="shared" si="203"/>
        <v>0</v>
      </c>
      <c r="X240" s="486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62</v>
      </c>
      <c r="D241" s="105" t="s">
        <v>62</v>
      </c>
      <c r="E241" s="212" t="s">
        <v>43</v>
      </c>
      <c r="F241" s="213" t="s">
        <v>7</v>
      </c>
      <c r="G241" s="214">
        <v>32428</v>
      </c>
      <c r="H241" s="214">
        <v>36900</v>
      </c>
      <c r="I241" s="167">
        <v>36183</v>
      </c>
      <c r="J241" s="445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5"/>
      <c r="Q241" s="87">
        <f t="shared" si="208"/>
        <v>36183</v>
      </c>
      <c r="R241" s="486">
        <f t="shared" si="200"/>
        <v>1</v>
      </c>
      <c r="S241" s="486">
        <f t="shared" si="201"/>
        <v>0</v>
      </c>
      <c r="T241" s="486">
        <f>IF(R241=1,SUM($R$6:R241),0)</f>
        <v>124</v>
      </c>
      <c r="U241" s="486">
        <f>IF(S241=1,SUM($S$6:S241),0)</f>
        <v>0</v>
      </c>
      <c r="V241" s="486">
        <f t="shared" si="202"/>
        <v>124</v>
      </c>
      <c r="W241" s="486">
        <f t="shared" si="203"/>
        <v>0</v>
      </c>
      <c r="X241" s="486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63</v>
      </c>
      <c r="D242" s="105" t="s">
        <v>63</v>
      </c>
      <c r="E242" s="212" t="s">
        <v>43</v>
      </c>
      <c r="F242" s="213" t="s">
        <v>7</v>
      </c>
      <c r="G242" s="214">
        <v>13740</v>
      </c>
      <c r="H242" s="214">
        <v>16600</v>
      </c>
      <c r="I242" s="167">
        <v>16324</v>
      </c>
      <c r="J242" s="445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5"/>
      <c r="Q242" s="87">
        <f t="shared" si="208"/>
        <v>16324</v>
      </c>
      <c r="R242" s="486">
        <f t="shared" si="200"/>
        <v>1</v>
      </c>
      <c r="S242" s="486">
        <f t="shared" si="201"/>
        <v>0</v>
      </c>
      <c r="T242" s="486">
        <f>IF(R242=1,SUM($R$6:R242),0)</f>
        <v>125</v>
      </c>
      <c r="U242" s="486">
        <f>IF(S242=1,SUM($S$6:S242),0)</f>
        <v>0</v>
      </c>
      <c r="V242" s="486">
        <f t="shared" si="202"/>
        <v>125</v>
      </c>
      <c r="W242" s="486">
        <f t="shared" si="203"/>
        <v>0</v>
      </c>
      <c r="X242" s="486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64</v>
      </c>
      <c r="D243" s="105" t="s">
        <v>64</v>
      </c>
      <c r="E243" s="212" t="s">
        <v>43</v>
      </c>
      <c r="F243" s="213" t="s">
        <v>7</v>
      </c>
      <c r="G243" s="214">
        <v>24590</v>
      </c>
      <c r="H243" s="214">
        <v>29000</v>
      </c>
      <c r="I243" s="167">
        <v>28486</v>
      </c>
      <c r="J243" s="445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5"/>
      <c r="Q243" s="87">
        <f t="shared" si="208"/>
        <v>28486</v>
      </c>
      <c r="R243" s="486">
        <f t="shared" si="200"/>
        <v>1</v>
      </c>
      <c r="S243" s="486">
        <f t="shared" si="201"/>
        <v>0</v>
      </c>
      <c r="T243" s="486">
        <f>IF(R243=1,SUM($R$6:R243),0)</f>
        <v>126</v>
      </c>
      <c r="U243" s="486">
        <f>IF(S243=1,SUM($S$6:S243),0)</f>
        <v>0</v>
      </c>
      <c r="V243" s="486">
        <f t="shared" si="202"/>
        <v>126</v>
      </c>
      <c r="W243" s="486">
        <f t="shared" si="203"/>
        <v>0</v>
      </c>
      <c r="X243" s="486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65</v>
      </c>
      <c r="D244" s="105" t="s">
        <v>65</v>
      </c>
      <c r="E244" s="212" t="s">
        <v>43</v>
      </c>
      <c r="F244" s="213" t="s">
        <v>7</v>
      </c>
      <c r="G244" s="214">
        <v>39175</v>
      </c>
      <c r="H244" s="214">
        <v>44300</v>
      </c>
      <c r="I244" s="167">
        <v>43466</v>
      </c>
      <c r="J244" s="445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5"/>
      <c r="Q244" s="87">
        <f t="shared" si="208"/>
        <v>43466</v>
      </c>
      <c r="R244" s="486">
        <f t="shared" si="200"/>
        <v>1</v>
      </c>
      <c r="S244" s="486">
        <f t="shared" si="201"/>
        <v>0</v>
      </c>
      <c r="T244" s="486">
        <f>IF(R244=1,SUM($R$6:R244),0)</f>
        <v>127</v>
      </c>
      <c r="U244" s="486">
        <f>IF(S244=1,SUM($S$6:S244),0)</f>
        <v>0</v>
      </c>
      <c r="V244" s="486">
        <f t="shared" si="202"/>
        <v>127</v>
      </c>
      <c r="W244" s="486">
        <f t="shared" si="203"/>
        <v>0</v>
      </c>
      <c r="X244" s="486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47</v>
      </c>
      <c r="F245" s="213"/>
      <c r="G245" s="214"/>
      <c r="H245" s="214"/>
      <c r="I245" s="167"/>
      <c r="J245" s="445"/>
      <c r="K245" s="167"/>
      <c r="L245" s="167"/>
      <c r="M245" s="167"/>
      <c r="N245" s="167"/>
      <c r="O245" s="167"/>
      <c r="P245" s="455"/>
      <c r="Q245" s="87">
        <f t="shared" si="208"/>
        <v>0</v>
      </c>
      <c r="R245" s="486">
        <f t="shared" si="200"/>
        <v>0</v>
      </c>
      <c r="S245" s="486">
        <f t="shared" si="201"/>
        <v>0</v>
      </c>
      <c r="T245" s="486">
        <f>IF(R245=1,SUM($R$6:R245),0)</f>
        <v>0</v>
      </c>
      <c r="U245" s="486">
        <f>IF(S245=1,SUM($S$6:S245),0)</f>
        <v>0</v>
      </c>
      <c r="V245" s="486">
        <f t="shared" si="202"/>
        <v>0</v>
      </c>
      <c r="W245" s="486">
        <f t="shared" si="203"/>
        <v>0</v>
      </c>
      <c r="X245" s="486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5" t="s">
        <v>719</v>
      </c>
      <c r="C246" s="426" t="s">
        <v>518</v>
      </c>
      <c r="D246" s="426"/>
      <c r="E246" s="212" t="s">
        <v>47</v>
      </c>
      <c r="F246" s="213"/>
      <c r="G246" s="214"/>
      <c r="H246" s="214"/>
      <c r="I246" s="167">
        <v>0</v>
      </c>
      <c r="J246" s="445"/>
      <c r="K246" s="167"/>
      <c r="L246" s="167"/>
      <c r="M246" s="167"/>
      <c r="N246" s="167"/>
      <c r="O246" s="167"/>
      <c r="P246" s="455"/>
      <c r="Q246" s="87">
        <f t="shared" si="208"/>
        <v>0</v>
      </c>
      <c r="R246" s="486">
        <f t="shared" si="200"/>
        <v>0</v>
      </c>
      <c r="S246" s="486">
        <f t="shared" si="201"/>
        <v>0</v>
      </c>
      <c r="T246" s="486">
        <f>IF(R246=1,SUM($R$6:R246),0)</f>
        <v>0</v>
      </c>
      <c r="U246" s="486">
        <f>IF(S246=1,SUM($S$6:S246),0)</f>
        <v>0</v>
      </c>
      <c r="V246" s="486">
        <f t="shared" si="202"/>
        <v>0</v>
      </c>
      <c r="W246" s="486">
        <f t="shared" si="203"/>
        <v>0</v>
      </c>
      <c r="X246" s="486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1155</v>
      </c>
      <c r="D247" s="105"/>
      <c r="E247" s="212" t="s">
        <v>43</v>
      </c>
      <c r="F247" s="213" t="s">
        <v>7</v>
      </c>
      <c r="G247" s="214">
        <v>47850</v>
      </c>
      <c r="H247" s="214">
        <v>53300</v>
      </c>
      <c r="I247" s="443">
        <v>49525</v>
      </c>
      <c r="J247" s="446">
        <f t="shared" si="205"/>
        <v>-7.0825515947467166E-2</v>
      </c>
      <c r="K247" s="443">
        <f t="shared" si="206"/>
        <v>53032.633677298312</v>
      </c>
      <c r="L247" s="443">
        <f t="shared" ref="L247:O247" si="242">IF($J247&lt;0,(K247*(1-$J247)),(K247*(1+$J247)))</f>
        <v>56788.697319545987</v>
      </c>
      <c r="M247" s="443">
        <f t="shared" si="242"/>
        <v>60810.78610718737</v>
      </c>
      <c r="N247" s="443">
        <f t="shared" si="242"/>
        <v>65117.741408399983</v>
      </c>
      <c r="O247" s="443">
        <f t="shared" si="242"/>
        <v>69729.739040983652</v>
      </c>
      <c r="P247" s="455"/>
      <c r="Q247" s="87">
        <f t="shared" si="208"/>
        <v>49525</v>
      </c>
      <c r="R247" s="486">
        <f t="shared" si="200"/>
        <v>1</v>
      </c>
      <c r="S247" s="486">
        <f t="shared" si="201"/>
        <v>0</v>
      </c>
      <c r="T247" s="486">
        <f>IF(R247=1,SUM($R$6:R247),0)</f>
        <v>128</v>
      </c>
      <c r="U247" s="486">
        <f>IF(S247=1,SUM($S$6:S247),0)</f>
        <v>0</v>
      </c>
      <c r="V247" s="486">
        <f t="shared" si="202"/>
        <v>128</v>
      </c>
      <c r="W247" s="486">
        <f t="shared" si="203"/>
        <v>0</v>
      </c>
      <c r="X247" s="486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1032</v>
      </c>
      <c r="D248" s="105" t="s">
        <v>1032</v>
      </c>
      <c r="E248" s="212" t="s">
        <v>43</v>
      </c>
      <c r="F248" s="213" t="s">
        <v>7</v>
      </c>
      <c r="G248" s="214">
        <v>47850</v>
      </c>
      <c r="H248" s="214">
        <v>53300</v>
      </c>
      <c r="I248" s="167">
        <v>49525</v>
      </c>
      <c r="J248" s="445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5"/>
      <c r="Q248" s="87">
        <f t="shared" si="208"/>
        <v>49525</v>
      </c>
      <c r="R248" s="486">
        <f t="shared" si="200"/>
        <v>1</v>
      </c>
      <c r="S248" s="486">
        <f t="shared" si="201"/>
        <v>0</v>
      </c>
      <c r="T248" s="486">
        <f>IF(R248=1,SUM($R$6:R248),0)</f>
        <v>129</v>
      </c>
      <c r="U248" s="486">
        <f>IF(S248=1,SUM($S$6:S248),0)</f>
        <v>0</v>
      </c>
      <c r="V248" s="486">
        <f t="shared" si="202"/>
        <v>129</v>
      </c>
      <c r="W248" s="486">
        <f t="shared" si="203"/>
        <v>0</v>
      </c>
      <c r="X248" s="486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2148</v>
      </c>
      <c r="D249" s="105" t="s">
        <v>1189</v>
      </c>
      <c r="E249" s="212" t="s">
        <v>43</v>
      </c>
      <c r="F249" s="213" t="s">
        <v>7</v>
      </c>
      <c r="G249" s="214">
        <v>27280</v>
      </c>
      <c r="H249" s="214">
        <v>30400</v>
      </c>
      <c r="I249" s="167">
        <v>34807</v>
      </c>
      <c r="J249" s="445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5"/>
      <c r="Q249" s="87">
        <f t="shared" si="208"/>
        <v>34807</v>
      </c>
      <c r="R249" s="486">
        <f t="shared" si="200"/>
        <v>1</v>
      </c>
      <c r="S249" s="486">
        <f t="shared" si="201"/>
        <v>0</v>
      </c>
      <c r="T249" s="486">
        <f>IF(R249=1,SUM($R$6:R249),0)</f>
        <v>130</v>
      </c>
      <c r="U249" s="486">
        <f>IF(S249=1,SUM($S$6:S249),0)</f>
        <v>0</v>
      </c>
      <c r="V249" s="486">
        <f t="shared" si="202"/>
        <v>130</v>
      </c>
      <c r="W249" s="486">
        <f t="shared" si="203"/>
        <v>0</v>
      </c>
      <c r="X249" s="486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1157</v>
      </c>
      <c r="D250" s="105"/>
      <c r="E250" s="212" t="s">
        <v>43</v>
      </c>
      <c r="F250" s="213" t="s">
        <v>7</v>
      </c>
      <c r="G250" s="214">
        <v>48905</v>
      </c>
      <c r="H250" s="214">
        <v>54500</v>
      </c>
      <c r="I250" s="443">
        <v>59966</v>
      </c>
      <c r="J250" s="446">
        <f t="shared" si="205"/>
        <v>0.10029357798165138</v>
      </c>
      <c r="K250" s="443">
        <f t="shared" si="206"/>
        <v>65980.204697247711</v>
      </c>
      <c r="L250" s="443">
        <f t="shared" ref="L250:O250" si="245">IF($J250&lt;0,(K250*(1-$J250)),(K250*(1+$J250)))</f>
        <v>72597.595502296448</v>
      </c>
      <c r="M250" s="443">
        <f t="shared" si="245"/>
        <v>79878.668108086407</v>
      </c>
      <c r="N250" s="443">
        <f t="shared" si="245"/>
        <v>87889.985537055225</v>
      </c>
      <c r="O250" s="443">
        <f t="shared" si="245"/>
        <v>96704.786655322081</v>
      </c>
      <c r="P250" s="455"/>
      <c r="Q250" s="87">
        <f t="shared" si="208"/>
        <v>59966</v>
      </c>
      <c r="R250" s="486">
        <f t="shared" si="200"/>
        <v>1</v>
      </c>
      <c r="S250" s="486">
        <f t="shared" si="201"/>
        <v>0</v>
      </c>
      <c r="T250" s="486">
        <f>IF(R250=1,SUM($R$6:R250),0)</f>
        <v>131</v>
      </c>
      <c r="U250" s="486">
        <f>IF(S250=1,SUM($S$6:S250),0)</f>
        <v>0</v>
      </c>
      <c r="V250" s="486">
        <f t="shared" si="202"/>
        <v>131</v>
      </c>
      <c r="W250" s="486">
        <f t="shared" si="203"/>
        <v>0</v>
      </c>
      <c r="X250" s="486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2149</v>
      </c>
      <c r="D251" s="105" t="s">
        <v>1190</v>
      </c>
      <c r="E251" s="212" t="s">
        <v>43</v>
      </c>
      <c r="F251" s="213" t="s">
        <v>7</v>
      </c>
      <c r="G251" s="214">
        <v>48905</v>
      </c>
      <c r="H251" s="214">
        <v>54500</v>
      </c>
      <c r="I251" s="167">
        <v>59966</v>
      </c>
      <c r="J251" s="445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5"/>
      <c r="Q251" s="87">
        <f t="shared" si="208"/>
        <v>59966</v>
      </c>
      <c r="R251" s="486">
        <f t="shared" si="200"/>
        <v>1</v>
      </c>
      <c r="S251" s="486">
        <f t="shared" si="201"/>
        <v>0</v>
      </c>
      <c r="T251" s="486">
        <f>IF(R251=1,SUM($R$6:R251),0)</f>
        <v>132</v>
      </c>
      <c r="U251" s="486">
        <f>IF(S251=1,SUM($S$6:S251),0)</f>
        <v>0</v>
      </c>
      <c r="V251" s="486">
        <f t="shared" si="202"/>
        <v>132</v>
      </c>
      <c r="W251" s="486">
        <f t="shared" si="203"/>
        <v>0</v>
      </c>
      <c r="X251" s="486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68</v>
      </c>
      <c r="D252" s="105" t="s">
        <v>68</v>
      </c>
      <c r="E252" s="212" t="s">
        <v>43</v>
      </c>
      <c r="F252" s="213" t="s">
        <v>7</v>
      </c>
      <c r="G252" s="214">
        <v>3780</v>
      </c>
      <c r="H252" s="214">
        <v>4300</v>
      </c>
      <c r="I252" s="167">
        <v>4753</v>
      </c>
      <c r="J252" s="445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5"/>
      <c r="Q252" s="87">
        <f t="shared" si="208"/>
        <v>4753</v>
      </c>
      <c r="R252" s="486">
        <f t="shared" si="200"/>
        <v>1</v>
      </c>
      <c r="S252" s="486">
        <f t="shared" si="201"/>
        <v>0</v>
      </c>
      <c r="T252" s="486">
        <f>IF(R252=1,SUM($R$6:R252),0)</f>
        <v>133</v>
      </c>
      <c r="U252" s="486">
        <f>IF(S252=1,SUM($S$6:S252),0)</f>
        <v>0</v>
      </c>
      <c r="V252" s="486">
        <f t="shared" si="202"/>
        <v>133</v>
      </c>
      <c r="W252" s="486">
        <f t="shared" si="203"/>
        <v>0</v>
      </c>
      <c r="X252" s="486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69</v>
      </c>
      <c r="D253" s="105" t="s">
        <v>69</v>
      </c>
      <c r="E253" s="212" t="s">
        <v>43</v>
      </c>
      <c r="F253" s="213" t="s">
        <v>7</v>
      </c>
      <c r="G253" s="214">
        <v>5890</v>
      </c>
      <c r="H253" s="214">
        <v>6600</v>
      </c>
      <c r="I253" s="167">
        <v>7271</v>
      </c>
      <c r="J253" s="445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5"/>
      <c r="Q253" s="87">
        <f t="shared" si="208"/>
        <v>7271</v>
      </c>
      <c r="R253" s="486">
        <f t="shared" si="200"/>
        <v>1</v>
      </c>
      <c r="S253" s="486">
        <f t="shared" si="201"/>
        <v>0</v>
      </c>
      <c r="T253" s="486">
        <f>IF(R253=1,SUM($R$6:R253),0)</f>
        <v>134</v>
      </c>
      <c r="U253" s="486">
        <f>IF(S253=1,SUM($S$6:S253),0)</f>
        <v>0</v>
      </c>
      <c r="V253" s="486">
        <f t="shared" si="202"/>
        <v>134</v>
      </c>
      <c r="W253" s="486">
        <f t="shared" si="203"/>
        <v>0</v>
      </c>
      <c r="X253" s="486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70</v>
      </c>
      <c r="D254" s="105"/>
      <c r="E254" s="212" t="s">
        <v>44</v>
      </c>
      <c r="F254" s="213" t="s">
        <v>7</v>
      </c>
      <c r="G254" s="214">
        <v>8900</v>
      </c>
      <c r="H254" s="214">
        <v>8900</v>
      </c>
      <c r="I254" s="443">
        <v>8900</v>
      </c>
      <c r="J254" s="446">
        <v>0.10166666666666667</v>
      </c>
      <c r="K254" s="443">
        <f t="shared" si="206"/>
        <v>9804.8333333333321</v>
      </c>
      <c r="L254" s="443">
        <f t="shared" ref="L254:O254" si="249">IF($J254&lt;0,(K254*(1-$J254)),(K254*(1+$J254)))</f>
        <v>10801.658055555554</v>
      </c>
      <c r="M254" s="443">
        <f t="shared" si="249"/>
        <v>11899.826624537034</v>
      </c>
      <c r="N254" s="443">
        <f t="shared" si="249"/>
        <v>13109.642331364965</v>
      </c>
      <c r="O254" s="443">
        <f t="shared" si="249"/>
        <v>14442.455968387068</v>
      </c>
      <c r="P254" s="455"/>
      <c r="Q254" s="87">
        <f t="shared" si="208"/>
        <v>8900</v>
      </c>
      <c r="R254" s="486">
        <f t="shared" si="200"/>
        <v>0</v>
      </c>
      <c r="S254" s="486">
        <f t="shared" si="201"/>
        <v>1</v>
      </c>
      <c r="T254" s="486">
        <f>IF(R254=1,SUM($R$6:R254),0)</f>
        <v>0</v>
      </c>
      <c r="U254" s="486">
        <f>IF(S254=1,SUM($S$6:S254),0)</f>
        <v>229</v>
      </c>
      <c r="V254" s="486">
        <f t="shared" si="202"/>
        <v>229</v>
      </c>
      <c r="W254" s="486">
        <f t="shared" si="203"/>
        <v>0</v>
      </c>
      <c r="X254" s="486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71</v>
      </c>
      <c r="D255" s="105"/>
      <c r="E255" s="212" t="s">
        <v>44</v>
      </c>
      <c r="F255" s="213" t="s">
        <v>7</v>
      </c>
      <c r="G255" s="214">
        <v>10000</v>
      </c>
      <c r="H255" s="214">
        <v>10000</v>
      </c>
      <c r="I255" s="443">
        <v>10000</v>
      </c>
      <c r="J255" s="446">
        <v>5.6444444444444443E-2</v>
      </c>
      <c r="K255" s="443">
        <f t="shared" si="206"/>
        <v>10564.444444444445</v>
      </c>
      <c r="L255" s="443">
        <f t="shared" ref="L255:O255" si="250">IF($J255&lt;0,(K255*(1-$J255)),(K255*(1+$J255)))</f>
        <v>11160.74864197531</v>
      </c>
      <c r="M255" s="443">
        <f t="shared" si="250"/>
        <v>11790.710898655694</v>
      </c>
      <c r="N255" s="443">
        <f t="shared" si="250"/>
        <v>12456.231024935372</v>
      </c>
      <c r="O255" s="443">
        <f t="shared" si="250"/>
        <v>13159.316065009503</v>
      </c>
      <c r="P255" s="455"/>
      <c r="Q255" s="87">
        <f t="shared" si="208"/>
        <v>10000</v>
      </c>
      <c r="R255" s="486">
        <f t="shared" si="200"/>
        <v>0</v>
      </c>
      <c r="S255" s="486">
        <f t="shared" si="201"/>
        <v>1</v>
      </c>
      <c r="T255" s="486">
        <f>IF(R255=1,SUM($R$6:R255),0)</f>
        <v>0</v>
      </c>
      <c r="U255" s="486">
        <f>IF(S255=1,SUM($S$6:S255),0)</f>
        <v>230</v>
      </c>
      <c r="V255" s="486">
        <f t="shared" si="202"/>
        <v>230</v>
      </c>
      <c r="W255" s="486">
        <f t="shared" si="203"/>
        <v>0</v>
      </c>
      <c r="X255" s="486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72</v>
      </c>
      <c r="D256" s="105" t="s">
        <v>72</v>
      </c>
      <c r="E256" s="212" t="s">
        <v>43</v>
      </c>
      <c r="F256" s="213" t="s">
        <v>7</v>
      </c>
      <c r="G256" s="214">
        <v>12120</v>
      </c>
      <c r="H256" s="214">
        <v>13500</v>
      </c>
      <c r="I256" s="167">
        <v>14262</v>
      </c>
      <c r="J256" s="445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5"/>
      <c r="Q256" s="87">
        <f t="shared" si="208"/>
        <v>14262</v>
      </c>
      <c r="R256" s="486">
        <f t="shared" si="200"/>
        <v>1</v>
      </c>
      <c r="S256" s="486">
        <f t="shared" si="201"/>
        <v>0</v>
      </c>
      <c r="T256" s="486">
        <f>IF(R256=1,SUM($R$6:R256),0)</f>
        <v>135</v>
      </c>
      <c r="U256" s="486">
        <f>IF(S256=1,SUM($S$6:S256),0)</f>
        <v>0</v>
      </c>
      <c r="V256" s="486">
        <f t="shared" si="202"/>
        <v>135</v>
      </c>
      <c r="W256" s="486">
        <f t="shared" si="203"/>
        <v>0</v>
      </c>
      <c r="X256" s="486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73</v>
      </c>
      <c r="D257" s="105"/>
      <c r="E257" s="212" t="s">
        <v>44</v>
      </c>
      <c r="F257" s="213" t="s">
        <v>7</v>
      </c>
      <c r="G257" s="214">
        <v>23600</v>
      </c>
      <c r="H257" s="214">
        <v>23600</v>
      </c>
      <c r="I257" s="443">
        <v>23600</v>
      </c>
      <c r="J257" s="446">
        <v>5.6444444444444443E-2</v>
      </c>
      <c r="K257" s="443">
        <f t="shared" si="206"/>
        <v>24932.088888888891</v>
      </c>
      <c r="L257" s="443">
        <f t="shared" ref="L257:O257" si="252">IF($J257&lt;0,(K257*(1-$J257)),(K257*(1+$J257)))</f>
        <v>26339.366795061731</v>
      </c>
      <c r="M257" s="443">
        <f t="shared" si="252"/>
        <v>27826.077720827441</v>
      </c>
      <c r="N257" s="443">
        <f t="shared" si="252"/>
        <v>29396.705218847481</v>
      </c>
      <c r="O257" s="443">
        <f t="shared" si="252"/>
        <v>31055.985913422428</v>
      </c>
      <c r="P257" s="455"/>
      <c r="Q257" s="87">
        <f t="shared" si="208"/>
        <v>23600</v>
      </c>
      <c r="R257" s="486">
        <f t="shared" si="200"/>
        <v>0</v>
      </c>
      <c r="S257" s="486">
        <f t="shared" si="201"/>
        <v>1</v>
      </c>
      <c r="T257" s="486">
        <f>IF(R257=1,SUM($R$6:R257),0)</f>
        <v>0</v>
      </c>
      <c r="U257" s="486">
        <f>IF(S257=1,SUM($S$6:S257),0)</f>
        <v>231</v>
      </c>
      <c r="V257" s="486">
        <f t="shared" si="202"/>
        <v>231</v>
      </c>
      <c r="W257" s="486">
        <f t="shared" si="203"/>
        <v>0</v>
      </c>
      <c r="X257" s="486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74</v>
      </c>
      <c r="D258" s="105"/>
      <c r="E258" s="212" t="s">
        <v>43</v>
      </c>
      <c r="F258" s="213" t="s">
        <v>7</v>
      </c>
      <c r="G258" s="214">
        <v>290975</v>
      </c>
      <c r="H258" s="214">
        <v>290975</v>
      </c>
      <c r="I258" s="443">
        <v>290975</v>
      </c>
      <c r="J258" s="446">
        <v>5.6444444444444443E-2</v>
      </c>
      <c r="K258" s="443">
        <f t="shared" si="206"/>
        <v>307398.92222222226</v>
      </c>
      <c r="L258" s="443">
        <f t="shared" ref="L258:O258" si="253">IF($J258&lt;0,(K258*(1-$J258)),(K258*(1+$J258)))</f>
        <v>324749.88360987662</v>
      </c>
      <c r="M258" s="443">
        <f t="shared" si="253"/>
        <v>343080.21037363412</v>
      </c>
      <c r="N258" s="443">
        <f t="shared" si="253"/>
        <v>362445.18224805704</v>
      </c>
      <c r="O258" s="443">
        <f t="shared" si="253"/>
        <v>382903.19920161407</v>
      </c>
      <c r="P258" s="455"/>
      <c r="Q258" s="87">
        <f t="shared" si="208"/>
        <v>290975</v>
      </c>
      <c r="R258" s="486">
        <f t="shared" si="200"/>
        <v>1</v>
      </c>
      <c r="S258" s="486">
        <f t="shared" si="201"/>
        <v>0</v>
      </c>
      <c r="T258" s="486">
        <f>IF(R258=1,SUM($R$6:R258),0)</f>
        <v>136</v>
      </c>
      <c r="U258" s="486">
        <f>IF(S258=1,SUM($S$6:S258),0)</f>
        <v>0</v>
      </c>
      <c r="V258" s="486">
        <f t="shared" si="202"/>
        <v>136</v>
      </c>
      <c r="W258" s="486">
        <f t="shared" si="203"/>
        <v>0</v>
      </c>
      <c r="X258" s="486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1082</v>
      </c>
      <c r="D259" s="105" t="s">
        <v>1082</v>
      </c>
      <c r="E259" s="212" t="s">
        <v>44</v>
      </c>
      <c r="F259" s="213" t="s">
        <v>7</v>
      </c>
      <c r="G259" s="214">
        <v>62800</v>
      </c>
      <c r="H259" s="214">
        <v>70000</v>
      </c>
      <c r="I259" s="167">
        <v>70369</v>
      </c>
      <c r="J259" s="445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5"/>
      <c r="Q259" s="87">
        <f t="shared" si="208"/>
        <v>70369</v>
      </c>
      <c r="R259" s="486">
        <f t="shared" si="200"/>
        <v>0</v>
      </c>
      <c r="S259" s="486">
        <f t="shared" si="201"/>
        <v>1</v>
      </c>
      <c r="T259" s="486">
        <f>IF(R259=1,SUM($R$6:R259),0)</f>
        <v>0</v>
      </c>
      <c r="U259" s="486">
        <f>IF(S259=1,SUM($S$6:S259),0)</f>
        <v>232</v>
      </c>
      <c r="V259" s="486">
        <f t="shared" si="202"/>
        <v>232</v>
      </c>
      <c r="W259" s="486">
        <f t="shared" si="203"/>
        <v>0</v>
      </c>
      <c r="X259" s="486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1191</v>
      </c>
      <c r="D260" s="105" t="s">
        <v>1191</v>
      </c>
      <c r="E260" s="212" t="s">
        <v>44</v>
      </c>
      <c r="F260" s="213" t="s">
        <v>7</v>
      </c>
      <c r="G260" s="405"/>
      <c r="H260" s="405"/>
      <c r="I260" s="409">
        <v>120060</v>
      </c>
      <c r="J260" s="447">
        <v>6.1338912133891213E-3</v>
      </c>
      <c r="K260" s="409">
        <f t="shared" si="206"/>
        <v>120796.43497907948</v>
      </c>
      <c r="L260" s="409">
        <f t="shared" ref="L260:O260" si="255">IF($J260&lt;0,(K260*(1-$J260)),(K260*(1+$J260)))</f>
        <v>121537.38717020638</v>
      </c>
      <c r="M260" s="409">
        <f t="shared" si="255"/>
        <v>122282.88428146797</v>
      </c>
      <c r="N260" s="409">
        <f t="shared" si="255"/>
        <v>123032.95419090994</v>
      </c>
      <c r="O260" s="409">
        <f t="shared" si="255"/>
        <v>123787.62494757885</v>
      </c>
      <c r="P260" s="455"/>
      <c r="Q260" s="87">
        <f t="shared" si="208"/>
        <v>120060</v>
      </c>
      <c r="R260" s="486">
        <f t="shared" si="200"/>
        <v>0</v>
      </c>
      <c r="S260" s="486">
        <f t="shared" si="201"/>
        <v>1</v>
      </c>
      <c r="T260" s="486">
        <f>IF(R260=1,SUM($R$6:R260),0)</f>
        <v>0</v>
      </c>
      <c r="U260" s="486">
        <f>IF(S260=1,SUM($S$6:S260),0)</f>
        <v>233</v>
      </c>
      <c r="V260" s="486">
        <f t="shared" si="202"/>
        <v>233</v>
      </c>
      <c r="W260" s="486">
        <f t="shared" si="203"/>
        <v>0</v>
      </c>
      <c r="X260" s="486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1192</v>
      </c>
      <c r="D261" s="105" t="s">
        <v>1192</v>
      </c>
      <c r="E261" s="212" t="s">
        <v>44</v>
      </c>
      <c r="F261" s="213" t="s">
        <v>7</v>
      </c>
      <c r="G261" s="405"/>
      <c r="H261" s="405"/>
      <c r="I261" s="409">
        <v>150075</v>
      </c>
      <c r="J261" s="447">
        <v>6.1338912133891213E-3</v>
      </c>
      <c r="K261" s="409">
        <f t="shared" si="206"/>
        <v>150995.54372384935</v>
      </c>
      <c r="L261" s="409">
        <f t="shared" ref="L261:O261" si="256">IF($J261&lt;0,(K261*(1-$J261)),(K261*(1+$J261)))</f>
        <v>151921.73396275798</v>
      </c>
      <c r="M261" s="409">
        <f t="shared" si="256"/>
        <v>152853.60535183497</v>
      </c>
      <c r="N261" s="409">
        <f t="shared" si="256"/>
        <v>153791.19273863742</v>
      </c>
      <c r="O261" s="409">
        <f t="shared" si="256"/>
        <v>154734.53118447357</v>
      </c>
      <c r="P261" s="455"/>
      <c r="Q261" s="87">
        <f t="shared" si="208"/>
        <v>150075</v>
      </c>
      <c r="R261" s="486">
        <f t="shared" si="200"/>
        <v>0</v>
      </c>
      <c r="S261" s="486">
        <f t="shared" si="201"/>
        <v>1</v>
      </c>
      <c r="T261" s="486">
        <f>IF(R261=1,SUM($R$6:R261),0)</f>
        <v>0</v>
      </c>
      <c r="U261" s="486">
        <f>IF(S261=1,SUM($S$6:S261),0)</f>
        <v>234</v>
      </c>
      <c r="V261" s="486">
        <f t="shared" si="202"/>
        <v>234</v>
      </c>
      <c r="W261" s="486">
        <f t="shared" si="203"/>
        <v>0</v>
      </c>
      <c r="X261" s="486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1193</v>
      </c>
      <c r="D262" s="105" t="s">
        <v>1193</v>
      </c>
      <c r="E262" s="212" t="s">
        <v>44</v>
      </c>
      <c r="F262" s="213" t="s">
        <v>7</v>
      </c>
      <c r="G262" s="405"/>
      <c r="H262" s="405"/>
      <c r="I262" s="409">
        <v>217350</v>
      </c>
      <c r="J262" s="447">
        <v>6.1338912133891213E-3</v>
      </c>
      <c r="K262" s="409">
        <f t="shared" si="206"/>
        <v>218683.20125523012</v>
      </c>
      <c r="L262" s="409">
        <f t="shared" ref="L262:O262" si="257">IF($J262&lt;0,(K262*(1-$J262)),(K262*(1+$J262)))</f>
        <v>220024.58022192537</v>
      </c>
      <c r="M262" s="409">
        <f t="shared" si="257"/>
        <v>221374.18706127824</v>
      </c>
      <c r="N262" s="409">
        <f t="shared" si="257"/>
        <v>222732.07224216455</v>
      </c>
      <c r="O262" s="409">
        <f t="shared" si="257"/>
        <v>224098.2865430307</v>
      </c>
      <c r="P262" s="455"/>
      <c r="Q262" s="87">
        <f t="shared" si="208"/>
        <v>217350</v>
      </c>
      <c r="R262" s="486">
        <f t="shared" si="200"/>
        <v>0</v>
      </c>
      <c r="S262" s="486">
        <f t="shared" si="201"/>
        <v>1</v>
      </c>
      <c r="T262" s="486">
        <f>IF(R262=1,SUM($R$6:R262),0)</f>
        <v>0</v>
      </c>
      <c r="U262" s="486">
        <f>IF(S262=1,SUM($S$6:S262),0)</f>
        <v>235</v>
      </c>
      <c r="V262" s="486">
        <f t="shared" si="202"/>
        <v>235</v>
      </c>
      <c r="W262" s="486">
        <f t="shared" si="203"/>
        <v>0</v>
      </c>
      <c r="X262" s="486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1194</v>
      </c>
      <c r="D263" s="105" t="s">
        <v>1194</v>
      </c>
      <c r="E263" s="212" t="s">
        <v>44</v>
      </c>
      <c r="F263" s="213" t="s">
        <v>7</v>
      </c>
      <c r="G263" s="405"/>
      <c r="H263" s="405"/>
      <c r="I263" s="409">
        <v>296010</v>
      </c>
      <c r="J263" s="447">
        <v>6.1338912133891213E-3</v>
      </c>
      <c r="K263" s="409">
        <f t="shared" si="206"/>
        <v>297825.69313807529</v>
      </c>
      <c r="L263" s="409">
        <f t="shared" ref="L263:O263" si="258">IF($J263&lt;0,(K263*(1-$J263)),(K263*(1+$J263)))</f>
        <v>299652.52354033641</v>
      </c>
      <c r="M263" s="409">
        <f t="shared" si="258"/>
        <v>301490.55952155031</v>
      </c>
      <c r="N263" s="409">
        <f t="shared" si="258"/>
        <v>303339.86981551931</v>
      </c>
      <c r="O263" s="409">
        <f t="shared" si="258"/>
        <v>305200.5235776513</v>
      </c>
      <c r="P263" s="455"/>
      <c r="Q263" s="87">
        <f t="shared" si="208"/>
        <v>296010</v>
      </c>
      <c r="R263" s="486">
        <f t="shared" ref="R263:R326" si="259">IF(E263="MDU-KD",1,0)</f>
        <v>0</v>
      </c>
      <c r="S263" s="486">
        <f t="shared" ref="S263:S326" si="260">IF(E263="HDW",1,0)</f>
        <v>1</v>
      </c>
      <c r="T263" s="486">
        <f>IF(R263=1,SUM($R$6:R263),0)</f>
        <v>0</v>
      </c>
      <c r="U263" s="486">
        <f>IF(S263=1,SUM($S$6:S263),0)</f>
        <v>236</v>
      </c>
      <c r="V263" s="486">
        <f t="shared" ref="V263:V326" si="261">IF(T263=0,U263,T263)</f>
        <v>236</v>
      </c>
      <c r="W263" s="486">
        <f t="shared" ref="W263:W326" si="262">IF(F263=0,0,IF(LEFT(C263,11)="Tiang Beton",1,0))</f>
        <v>0</v>
      </c>
      <c r="X263" s="486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1195</v>
      </c>
      <c r="D264" s="105" t="s">
        <v>1195</v>
      </c>
      <c r="E264" s="212" t="s">
        <v>44</v>
      </c>
      <c r="F264" s="213" t="s">
        <v>7</v>
      </c>
      <c r="G264" s="405"/>
      <c r="H264" s="405"/>
      <c r="I264" s="409">
        <v>396405</v>
      </c>
      <c r="J264" s="447">
        <v>6.1338912133891213E-3</v>
      </c>
      <c r="K264" s="409">
        <f t="shared" si="206"/>
        <v>398836.50514644349</v>
      </c>
      <c r="L264" s="409">
        <f t="shared" ref="L264:O264" si="263">IF($J264&lt;0,(K264*(1-$J264)),(K264*(1+$J264)))</f>
        <v>401282.92488094006</v>
      </c>
      <c r="M264" s="409">
        <f t="shared" si="263"/>
        <v>403744.35068795033</v>
      </c>
      <c r="N264" s="409">
        <f t="shared" si="263"/>
        <v>406220.87461309059</v>
      </c>
      <c r="O264" s="409">
        <f t="shared" si="263"/>
        <v>408712.58926657506</v>
      </c>
      <c r="P264" s="455"/>
      <c r="Q264" s="87">
        <f t="shared" si="208"/>
        <v>396405</v>
      </c>
      <c r="R264" s="486">
        <f t="shared" si="259"/>
        <v>0</v>
      </c>
      <c r="S264" s="486">
        <f t="shared" si="260"/>
        <v>1</v>
      </c>
      <c r="T264" s="486">
        <f>IF(R264=1,SUM($R$6:R264),0)</f>
        <v>0</v>
      </c>
      <c r="U264" s="486">
        <f>IF(S264=1,SUM($S$6:S264),0)</f>
        <v>237</v>
      </c>
      <c r="V264" s="486">
        <f t="shared" si="261"/>
        <v>237</v>
      </c>
      <c r="W264" s="486">
        <f t="shared" si="262"/>
        <v>0</v>
      </c>
      <c r="X264" s="486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519</v>
      </c>
      <c r="D265" s="105" t="s">
        <v>519</v>
      </c>
      <c r="E265" s="212" t="s">
        <v>44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5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5"/>
      <c r="Q265" s="87">
        <f t="shared" si="208"/>
        <v>120233</v>
      </c>
      <c r="R265" s="486">
        <f t="shared" si="259"/>
        <v>0</v>
      </c>
      <c r="S265" s="486">
        <f t="shared" si="260"/>
        <v>1</v>
      </c>
      <c r="T265" s="486">
        <f>IF(R265=1,SUM($R$6:R265),0)</f>
        <v>0</v>
      </c>
      <c r="U265" s="486">
        <f>IF(S265=1,SUM($S$6:S265),0)</f>
        <v>238</v>
      </c>
      <c r="V265" s="486">
        <f t="shared" si="261"/>
        <v>238</v>
      </c>
      <c r="W265" s="486">
        <f t="shared" si="262"/>
        <v>0</v>
      </c>
      <c r="X265" s="486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1196</v>
      </c>
      <c r="D266" s="105" t="s">
        <v>1196</v>
      </c>
      <c r="E266" s="212" t="s">
        <v>44</v>
      </c>
      <c r="F266" s="213" t="s">
        <v>7</v>
      </c>
      <c r="G266" s="405"/>
      <c r="H266" s="405"/>
      <c r="I266" s="409">
        <v>214763</v>
      </c>
      <c r="J266" s="447">
        <v>6.1338912133891213E-3</v>
      </c>
      <c r="K266" s="409">
        <f t="shared" si="206"/>
        <v>216080.33287866108</v>
      </c>
      <c r="L266" s="409">
        <f t="shared" ref="L266:O266" si="265">IF($J266&lt;0,(K266*(1-$J266)),(K266*(1+$J266)))</f>
        <v>217405.74613389166</v>
      </c>
      <c r="M266" s="409">
        <f t="shared" si="265"/>
        <v>218739.28932984264</v>
      </c>
      <c r="N266" s="409">
        <f t="shared" si="265"/>
        <v>220081.01233468592</v>
      </c>
      <c r="O266" s="409">
        <f t="shared" si="265"/>
        <v>221430.9653224794</v>
      </c>
      <c r="P266" s="455"/>
      <c r="Q266" s="87">
        <f t="shared" si="208"/>
        <v>214763</v>
      </c>
      <c r="R266" s="486">
        <f t="shared" si="259"/>
        <v>0</v>
      </c>
      <c r="S266" s="486">
        <f t="shared" si="260"/>
        <v>1</v>
      </c>
      <c r="T266" s="486">
        <f>IF(R266=1,SUM($R$6:R266),0)</f>
        <v>0</v>
      </c>
      <c r="U266" s="486">
        <f>IF(S266=1,SUM($S$6:S266),0)</f>
        <v>239</v>
      </c>
      <c r="V266" s="486">
        <f t="shared" si="261"/>
        <v>239</v>
      </c>
      <c r="W266" s="486">
        <f t="shared" si="262"/>
        <v>0</v>
      </c>
      <c r="X266" s="486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1197</v>
      </c>
      <c r="D267" s="105" t="s">
        <v>1197</v>
      </c>
      <c r="E267" s="212" t="s">
        <v>44</v>
      </c>
      <c r="F267" s="213" t="s">
        <v>7</v>
      </c>
      <c r="G267" s="405"/>
      <c r="H267" s="405"/>
      <c r="I267" s="409">
        <v>285660</v>
      </c>
      <c r="J267" s="447">
        <v>6.1338912133891213E-3</v>
      </c>
      <c r="K267" s="409">
        <f t="shared" ref="K267:K330" si="266">IF($J267&lt;0,(I267*(1-$J267)),(I267*(1+$J267)))</f>
        <v>287412.20736401674</v>
      </c>
      <c r="L267" s="409">
        <f t="shared" ref="L267:O267" si="267">IF($J267&lt;0,(K267*(1-$J267)),(K267*(1+$J267)))</f>
        <v>289175.16257738764</v>
      </c>
      <c r="M267" s="409">
        <f t="shared" si="267"/>
        <v>290948.93156625144</v>
      </c>
      <c r="N267" s="409">
        <f t="shared" si="267"/>
        <v>292733.5806611306</v>
      </c>
      <c r="O267" s="409">
        <f t="shared" si="267"/>
        <v>294529.17659941182</v>
      </c>
      <c r="P267" s="455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486">
        <f t="shared" si="259"/>
        <v>0</v>
      </c>
      <c r="S267" s="486">
        <f t="shared" si="260"/>
        <v>1</v>
      </c>
      <c r="T267" s="486">
        <f>IF(R267=1,SUM($R$6:R267),0)</f>
        <v>0</v>
      </c>
      <c r="U267" s="486">
        <f>IF(S267=1,SUM($S$6:S267),0)</f>
        <v>240</v>
      </c>
      <c r="V267" s="486">
        <f t="shared" si="261"/>
        <v>240</v>
      </c>
      <c r="W267" s="486">
        <f t="shared" si="262"/>
        <v>0</v>
      </c>
      <c r="X267" s="486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1198</v>
      </c>
      <c r="D268" s="105" t="s">
        <v>1198</v>
      </c>
      <c r="E268" s="212" t="s">
        <v>44</v>
      </c>
      <c r="F268" s="213" t="s">
        <v>7</v>
      </c>
      <c r="G268" s="405"/>
      <c r="H268" s="405"/>
      <c r="I268" s="409">
        <v>401580</v>
      </c>
      <c r="J268" s="447">
        <v>6.1338912133891213E-3</v>
      </c>
      <c r="K268" s="409">
        <f t="shared" si="266"/>
        <v>404043.24803347274</v>
      </c>
      <c r="L268" s="409">
        <f t="shared" ref="L268:O268" si="269">IF($J268&lt;0,(K268*(1-$J268)),(K268*(1+$J268)))</f>
        <v>406521.60536241444</v>
      </c>
      <c r="M268" s="409">
        <f t="shared" si="269"/>
        <v>409015.16466559976</v>
      </c>
      <c r="N268" s="409">
        <f t="shared" si="269"/>
        <v>411524.01919028495</v>
      </c>
      <c r="O268" s="409">
        <f t="shared" si="269"/>
        <v>414048.2627556948</v>
      </c>
      <c r="P268" s="455"/>
      <c r="Q268" s="87">
        <f t="shared" si="268"/>
        <v>401580</v>
      </c>
      <c r="R268" s="486">
        <f t="shared" si="259"/>
        <v>0</v>
      </c>
      <c r="S268" s="486">
        <f t="shared" si="260"/>
        <v>1</v>
      </c>
      <c r="T268" s="486">
        <f>IF(R268=1,SUM($R$6:R268),0)</f>
        <v>0</v>
      </c>
      <c r="U268" s="486">
        <f>IF(S268=1,SUM($S$6:S268),0)</f>
        <v>241</v>
      </c>
      <c r="V268" s="486">
        <f t="shared" si="261"/>
        <v>241</v>
      </c>
      <c r="W268" s="486">
        <f t="shared" si="262"/>
        <v>0</v>
      </c>
      <c r="X268" s="486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520</v>
      </c>
      <c r="D269" s="105" t="s">
        <v>520</v>
      </c>
      <c r="E269" s="212" t="s">
        <v>44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5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5"/>
      <c r="Q269" s="87">
        <f t="shared" si="268"/>
        <v>538200</v>
      </c>
      <c r="R269" s="486">
        <f t="shared" si="259"/>
        <v>0</v>
      </c>
      <c r="S269" s="486">
        <f t="shared" si="260"/>
        <v>1</v>
      </c>
      <c r="T269" s="486">
        <f>IF(R269=1,SUM($R$6:R269),0)</f>
        <v>0</v>
      </c>
      <c r="U269" s="486">
        <f>IF(S269=1,SUM($S$6:S269),0)</f>
        <v>242</v>
      </c>
      <c r="V269" s="486">
        <f t="shared" si="261"/>
        <v>242</v>
      </c>
      <c r="W269" s="486">
        <f t="shared" si="262"/>
        <v>0</v>
      </c>
      <c r="X269" s="486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521</v>
      </c>
      <c r="D270" s="105" t="s">
        <v>521</v>
      </c>
      <c r="E270" s="212" t="s">
        <v>44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5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5"/>
      <c r="Q270" s="87">
        <f t="shared" si="268"/>
        <v>709856</v>
      </c>
      <c r="R270" s="486">
        <f t="shared" si="259"/>
        <v>0</v>
      </c>
      <c r="S270" s="486">
        <f t="shared" si="260"/>
        <v>1</v>
      </c>
      <c r="T270" s="486">
        <f>IF(R270=1,SUM($R$6:R270),0)</f>
        <v>0</v>
      </c>
      <c r="U270" s="486">
        <f>IF(S270=1,SUM($S$6:S270),0)</f>
        <v>243</v>
      </c>
      <c r="V270" s="486">
        <f t="shared" si="261"/>
        <v>243</v>
      </c>
      <c r="W270" s="486">
        <f t="shared" si="262"/>
        <v>0</v>
      </c>
      <c r="X270" s="486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522</v>
      </c>
      <c r="D271" s="105" t="s">
        <v>522</v>
      </c>
      <c r="E271" s="212" t="s">
        <v>44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5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5"/>
      <c r="Q271" s="87">
        <f t="shared" si="268"/>
        <v>1102042</v>
      </c>
      <c r="R271" s="486">
        <f t="shared" si="259"/>
        <v>0</v>
      </c>
      <c r="S271" s="486">
        <f t="shared" si="260"/>
        <v>1</v>
      </c>
      <c r="T271" s="486">
        <f>IF(R271=1,SUM($R$6:R271),0)</f>
        <v>0</v>
      </c>
      <c r="U271" s="486">
        <f>IF(S271=1,SUM($S$6:S271),0)</f>
        <v>244</v>
      </c>
      <c r="V271" s="486">
        <f t="shared" si="261"/>
        <v>244</v>
      </c>
      <c r="W271" s="486">
        <f t="shared" si="262"/>
        <v>0</v>
      </c>
      <c r="X271" s="486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75</v>
      </c>
      <c r="D272" s="105" t="s">
        <v>75</v>
      </c>
      <c r="E272" s="212" t="s">
        <v>43</v>
      </c>
      <c r="F272" s="213" t="s">
        <v>7</v>
      </c>
      <c r="G272" s="214">
        <v>84991</v>
      </c>
      <c r="H272" s="214">
        <v>94700</v>
      </c>
      <c r="I272" s="167">
        <v>121773</v>
      </c>
      <c r="J272" s="445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5"/>
      <c r="Q272" s="87">
        <f t="shared" si="268"/>
        <v>121773</v>
      </c>
      <c r="R272" s="486">
        <f t="shared" si="259"/>
        <v>1</v>
      </c>
      <c r="S272" s="486">
        <f t="shared" si="260"/>
        <v>0</v>
      </c>
      <c r="T272" s="486">
        <f>IF(R272=1,SUM($R$6:R272),0)</f>
        <v>137</v>
      </c>
      <c r="U272" s="486">
        <f>IF(S272=1,SUM($S$6:S272),0)</f>
        <v>0</v>
      </c>
      <c r="V272" s="486">
        <f t="shared" si="261"/>
        <v>137</v>
      </c>
      <c r="W272" s="486">
        <f t="shared" si="262"/>
        <v>0</v>
      </c>
      <c r="X272" s="486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76</v>
      </c>
      <c r="D273" s="105" t="s">
        <v>76</v>
      </c>
      <c r="E273" s="212" t="s">
        <v>43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5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5"/>
      <c r="Q273" s="87">
        <f t="shared" si="268"/>
        <v>177309</v>
      </c>
      <c r="R273" s="486">
        <f t="shared" si="259"/>
        <v>1</v>
      </c>
      <c r="S273" s="486">
        <f t="shared" si="260"/>
        <v>0</v>
      </c>
      <c r="T273" s="486">
        <f>IF(R273=1,SUM($R$6:R273),0)</f>
        <v>138</v>
      </c>
      <c r="U273" s="486">
        <f>IF(S273=1,SUM($S$6:S273),0)</f>
        <v>0</v>
      </c>
      <c r="V273" s="486">
        <f t="shared" si="261"/>
        <v>138</v>
      </c>
      <c r="W273" s="486">
        <f t="shared" si="262"/>
        <v>0</v>
      </c>
      <c r="X273" s="486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77</v>
      </c>
      <c r="D274" s="105" t="s">
        <v>77</v>
      </c>
      <c r="E274" s="212" t="s">
        <v>43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5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5"/>
      <c r="Q274" s="87">
        <f t="shared" si="268"/>
        <v>271147</v>
      </c>
      <c r="R274" s="486">
        <f t="shared" si="259"/>
        <v>1</v>
      </c>
      <c r="S274" s="486">
        <f t="shared" si="260"/>
        <v>0</v>
      </c>
      <c r="T274" s="486">
        <f>IF(R274=1,SUM($R$6:R274),0)</f>
        <v>139</v>
      </c>
      <c r="U274" s="486">
        <f>IF(S274=1,SUM($S$6:S274),0)</f>
        <v>0</v>
      </c>
      <c r="V274" s="486">
        <f t="shared" si="261"/>
        <v>139</v>
      </c>
      <c r="W274" s="486">
        <f t="shared" si="262"/>
        <v>0</v>
      </c>
      <c r="X274" s="486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78</v>
      </c>
      <c r="D275" s="105" t="s">
        <v>78</v>
      </c>
      <c r="E275" s="212" t="s">
        <v>43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5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5"/>
      <c r="Q275" s="87">
        <f t="shared" si="268"/>
        <v>436690</v>
      </c>
      <c r="R275" s="486">
        <f t="shared" si="259"/>
        <v>1</v>
      </c>
      <c r="S275" s="486">
        <f t="shared" si="260"/>
        <v>0</v>
      </c>
      <c r="T275" s="486">
        <f>IF(R275=1,SUM($R$6:R275),0)</f>
        <v>140</v>
      </c>
      <c r="U275" s="486">
        <f>IF(S275=1,SUM($S$6:S275),0)</f>
        <v>0</v>
      </c>
      <c r="V275" s="486">
        <f t="shared" si="261"/>
        <v>140</v>
      </c>
      <c r="W275" s="486">
        <f t="shared" si="262"/>
        <v>0</v>
      </c>
      <c r="X275" s="486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523</v>
      </c>
      <c r="D276" s="105"/>
      <c r="E276" s="212" t="s">
        <v>44</v>
      </c>
      <c r="F276" s="213" t="s">
        <v>7</v>
      </c>
      <c r="G276" s="214">
        <v>121560.8</v>
      </c>
      <c r="H276" s="214">
        <v>121560.8</v>
      </c>
      <c r="I276" s="443">
        <v>121560.8</v>
      </c>
      <c r="J276" s="446">
        <v>0.12253203607024205</v>
      </c>
      <c r="K276" s="443">
        <f t="shared" si="266"/>
        <v>136455.89233032748</v>
      </c>
      <c r="L276" s="443">
        <f t="shared" ref="L276:O276" si="278">IF($J276&lt;0,(K276*(1-$J276)),(K276*(1+$J276)))</f>
        <v>153176.11065134424</v>
      </c>
      <c r="M276" s="443">
        <f t="shared" si="278"/>
        <v>171945.09136677411</v>
      </c>
      <c r="N276" s="443">
        <f t="shared" si="278"/>
        <v>193013.87350422874</v>
      </c>
      <c r="O276" s="443">
        <f t="shared" si="278"/>
        <v>216664.25641450603</v>
      </c>
      <c r="P276" s="455"/>
      <c r="Q276" s="87">
        <f t="shared" si="268"/>
        <v>121560.8</v>
      </c>
      <c r="R276" s="486">
        <f t="shared" si="259"/>
        <v>0</v>
      </c>
      <c r="S276" s="486">
        <f t="shared" si="260"/>
        <v>1</v>
      </c>
      <c r="T276" s="486">
        <f>IF(R276=1,SUM($R$6:R276),0)</f>
        <v>0</v>
      </c>
      <c r="U276" s="486">
        <f>IF(S276=1,SUM($S$6:S276),0)</f>
        <v>245</v>
      </c>
      <c r="V276" s="486">
        <f t="shared" si="261"/>
        <v>245</v>
      </c>
      <c r="W276" s="486">
        <f t="shared" si="262"/>
        <v>0</v>
      </c>
      <c r="X276" s="486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524</v>
      </c>
      <c r="D277" s="105"/>
      <c r="E277" s="212" t="s">
        <v>44</v>
      </c>
      <c r="F277" s="213" t="s">
        <v>7</v>
      </c>
      <c r="G277" s="214">
        <v>164883</v>
      </c>
      <c r="H277" s="214">
        <v>164883</v>
      </c>
      <c r="I277" s="443">
        <v>164883</v>
      </c>
      <c r="J277" s="446">
        <v>0.12253203607024205</v>
      </c>
      <c r="K277" s="443">
        <f t="shared" si="266"/>
        <v>185086.4497033697</v>
      </c>
      <c r="L277" s="443">
        <f t="shared" ref="L277:O277" si="279">IF($J277&lt;0,(K277*(1-$J277)),(K277*(1+$J277)))</f>
        <v>207765.46923453602</v>
      </c>
      <c r="M277" s="443">
        <f t="shared" si="279"/>
        <v>233223.39520493295</v>
      </c>
      <c r="N277" s="443">
        <f t="shared" si="279"/>
        <v>261800.7326786081</v>
      </c>
      <c r="O277" s="443">
        <f t="shared" si="279"/>
        <v>293879.70949839911</v>
      </c>
      <c r="P277" s="455"/>
      <c r="Q277" s="87">
        <f t="shared" si="268"/>
        <v>164883</v>
      </c>
      <c r="R277" s="486">
        <f t="shared" si="259"/>
        <v>0</v>
      </c>
      <c r="S277" s="486">
        <f t="shared" si="260"/>
        <v>1</v>
      </c>
      <c r="T277" s="486">
        <f>IF(R277=1,SUM($R$6:R277),0)</f>
        <v>0</v>
      </c>
      <c r="U277" s="486">
        <f>IF(S277=1,SUM($S$6:S277),0)</f>
        <v>246</v>
      </c>
      <c r="V277" s="486">
        <f t="shared" si="261"/>
        <v>246</v>
      </c>
      <c r="W277" s="486">
        <f t="shared" si="262"/>
        <v>0</v>
      </c>
      <c r="X277" s="486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525</v>
      </c>
      <c r="D278" s="105" t="s">
        <v>525</v>
      </c>
      <c r="E278" s="212" t="s">
        <v>43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5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5"/>
      <c r="Q278" s="87">
        <f t="shared" si="268"/>
        <v>473035</v>
      </c>
      <c r="R278" s="486">
        <f t="shared" si="259"/>
        <v>1</v>
      </c>
      <c r="S278" s="486">
        <f t="shared" si="260"/>
        <v>0</v>
      </c>
      <c r="T278" s="486">
        <f>IF(R278=1,SUM($R$6:R278),0)</f>
        <v>141</v>
      </c>
      <c r="U278" s="486">
        <f>IF(S278=1,SUM($S$6:S278),0)</f>
        <v>0</v>
      </c>
      <c r="V278" s="486">
        <f t="shared" si="261"/>
        <v>141</v>
      </c>
      <c r="W278" s="486">
        <f t="shared" si="262"/>
        <v>0</v>
      </c>
      <c r="X278" s="486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526</v>
      </c>
      <c r="D279" s="105" t="s">
        <v>526</v>
      </c>
      <c r="E279" s="212" t="s">
        <v>44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5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5"/>
      <c r="Q279" s="87">
        <f t="shared" si="268"/>
        <v>627200</v>
      </c>
      <c r="R279" s="486">
        <f t="shared" si="259"/>
        <v>0</v>
      </c>
      <c r="S279" s="486">
        <f t="shared" si="260"/>
        <v>1</v>
      </c>
      <c r="T279" s="486">
        <f>IF(R279=1,SUM($R$6:R279),0)</f>
        <v>0</v>
      </c>
      <c r="U279" s="486">
        <f>IF(S279=1,SUM($S$6:S279),0)</f>
        <v>247</v>
      </c>
      <c r="V279" s="486">
        <f t="shared" si="261"/>
        <v>247</v>
      </c>
      <c r="W279" s="486">
        <f t="shared" si="262"/>
        <v>0</v>
      </c>
      <c r="X279" s="486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79</v>
      </c>
      <c r="D280" s="105"/>
      <c r="E280" s="212" t="s">
        <v>44</v>
      </c>
      <c r="F280" s="213" t="s">
        <v>7</v>
      </c>
      <c r="G280" s="214">
        <v>82600</v>
      </c>
      <c r="H280" s="214">
        <v>82600</v>
      </c>
      <c r="I280" s="443">
        <v>82600</v>
      </c>
      <c r="J280" s="446">
        <v>0.10321269211700546</v>
      </c>
      <c r="K280" s="443">
        <f t="shared" si="266"/>
        <v>91125.368368864656</v>
      </c>
      <c r="L280" s="443">
        <f t="shared" ref="L280:O280" si="282">IF($J280&lt;0,(K280*(1-$J280)),(K280*(1+$J280)))</f>
        <v>100530.66295836901</v>
      </c>
      <c r="M280" s="443">
        <f t="shared" si="282"/>
        <v>110906.70332260961</v>
      </c>
      <c r="N280" s="443">
        <f t="shared" si="282"/>
        <v>122353.6827463582</v>
      </c>
      <c r="O280" s="443">
        <f t="shared" si="282"/>
        <v>134982.13573303985</v>
      </c>
      <c r="P280" s="455"/>
      <c r="Q280" s="87">
        <f t="shared" si="268"/>
        <v>82600</v>
      </c>
      <c r="R280" s="486">
        <f t="shared" si="259"/>
        <v>0</v>
      </c>
      <c r="S280" s="486">
        <f t="shared" si="260"/>
        <v>1</v>
      </c>
      <c r="T280" s="486">
        <f>IF(R280=1,SUM($R$6:R280),0)</f>
        <v>0</v>
      </c>
      <c r="U280" s="486">
        <f>IF(S280=1,SUM($S$6:S280),0)</f>
        <v>248</v>
      </c>
      <c r="V280" s="486">
        <f t="shared" si="261"/>
        <v>248</v>
      </c>
      <c r="W280" s="486">
        <f t="shared" si="262"/>
        <v>0</v>
      </c>
      <c r="X280" s="486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80</v>
      </c>
      <c r="D281" s="105"/>
      <c r="E281" s="212" t="s">
        <v>44</v>
      </c>
      <c r="F281" s="213" t="s">
        <v>7</v>
      </c>
      <c r="G281" s="214">
        <v>116300</v>
      </c>
      <c r="H281" s="214">
        <v>116300</v>
      </c>
      <c r="I281" s="443">
        <v>116300</v>
      </c>
      <c r="J281" s="446">
        <v>0.10321269211700546</v>
      </c>
      <c r="K281" s="443">
        <f t="shared" si="266"/>
        <v>128303.63609320775</v>
      </c>
      <c r="L281" s="443">
        <f t="shared" ref="L281:O281" si="283">IF($J281&lt;0,(K281*(1-$J281)),(K281*(1+$J281)))</f>
        <v>141546.19978278832</v>
      </c>
      <c r="M281" s="443">
        <f t="shared" si="283"/>
        <v>156155.5641213014</v>
      </c>
      <c r="N281" s="443">
        <f t="shared" si="283"/>
        <v>172272.80028331061</v>
      </c>
      <c r="O281" s="443">
        <f t="shared" si="283"/>
        <v>190053.53977908634</v>
      </c>
      <c r="P281" s="455"/>
      <c r="Q281" s="87">
        <f t="shared" si="268"/>
        <v>116300</v>
      </c>
      <c r="R281" s="486">
        <f t="shared" si="259"/>
        <v>0</v>
      </c>
      <c r="S281" s="486">
        <f t="shared" si="260"/>
        <v>1</v>
      </c>
      <c r="T281" s="486">
        <f>IF(R281=1,SUM($R$6:R281),0)</f>
        <v>0</v>
      </c>
      <c r="U281" s="486">
        <f>IF(S281=1,SUM($S$6:S281),0)</f>
        <v>249</v>
      </c>
      <c r="V281" s="486">
        <f t="shared" si="261"/>
        <v>249</v>
      </c>
      <c r="W281" s="486">
        <f t="shared" si="262"/>
        <v>0</v>
      </c>
      <c r="X281" s="486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81</v>
      </c>
      <c r="D282" s="105"/>
      <c r="E282" s="212" t="s">
        <v>44</v>
      </c>
      <c r="F282" s="213" t="s">
        <v>7</v>
      </c>
      <c r="G282" s="214">
        <v>139900</v>
      </c>
      <c r="H282" s="214">
        <v>139900</v>
      </c>
      <c r="I282" s="443">
        <v>139900</v>
      </c>
      <c r="J282" s="446">
        <v>0.10321269211700546</v>
      </c>
      <c r="K282" s="443">
        <f t="shared" si="266"/>
        <v>154339.45562716908</v>
      </c>
      <c r="L282" s="443">
        <f t="shared" ref="L282:O282" si="284">IF($J282&lt;0,(K282*(1-$J282)),(K282*(1+$J282)))</f>
        <v>170269.24634232232</v>
      </c>
      <c r="M282" s="443">
        <f t="shared" si="284"/>
        <v>187843.193642047</v>
      </c>
      <c r="N282" s="443">
        <f t="shared" si="284"/>
        <v>207230.99535369864</v>
      </c>
      <c r="O282" s="443">
        <f t="shared" si="284"/>
        <v>228619.86427424056</v>
      </c>
      <c r="P282" s="455"/>
      <c r="Q282" s="87">
        <f t="shared" si="268"/>
        <v>139900</v>
      </c>
      <c r="R282" s="486">
        <f t="shared" si="259"/>
        <v>0</v>
      </c>
      <c r="S282" s="486">
        <f t="shared" si="260"/>
        <v>1</v>
      </c>
      <c r="T282" s="486">
        <f>IF(R282=1,SUM($R$6:R282),0)</f>
        <v>0</v>
      </c>
      <c r="U282" s="486">
        <f>IF(S282=1,SUM($S$6:S282),0)</f>
        <v>250</v>
      </c>
      <c r="V282" s="486">
        <f t="shared" si="261"/>
        <v>250</v>
      </c>
      <c r="W282" s="486">
        <f t="shared" si="262"/>
        <v>0</v>
      </c>
      <c r="X282" s="486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82</v>
      </c>
      <c r="D283" s="105"/>
      <c r="E283" s="212" t="s">
        <v>44</v>
      </c>
      <c r="F283" s="213" t="s">
        <v>7</v>
      </c>
      <c r="G283" s="214">
        <v>154600</v>
      </c>
      <c r="H283" s="214">
        <v>154600</v>
      </c>
      <c r="I283" s="443">
        <v>154600</v>
      </c>
      <c r="J283" s="446">
        <v>0.10321269211700546</v>
      </c>
      <c r="K283" s="443">
        <f t="shared" si="266"/>
        <v>170556.68220128905</v>
      </c>
      <c r="L283" s="443">
        <f t="shared" ref="L283:O283" si="285">IF($J283&lt;0,(K283*(1-$J283)),(K283*(1+$J283)))</f>
        <v>188160.29652982866</v>
      </c>
      <c r="M283" s="443">
        <f t="shared" si="285"/>
        <v>207580.82728420635</v>
      </c>
      <c r="N283" s="443">
        <f t="shared" si="285"/>
        <v>229005.80330008443</v>
      </c>
      <c r="O283" s="443">
        <f t="shared" si="285"/>
        <v>252642.10876910359</v>
      </c>
      <c r="P283" s="455"/>
      <c r="Q283" s="87">
        <f t="shared" si="268"/>
        <v>154600</v>
      </c>
      <c r="R283" s="486">
        <f t="shared" si="259"/>
        <v>0</v>
      </c>
      <c r="S283" s="486">
        <f t="shared" si="260"/>
        <v>1</v>
      </c>
      <c r="T283" s="486">
        <f>IF(R283=1,SUM($R$6:R283),0)</f>
        <v>0</v>
      </c>
      <c r="U283" s="486">
        <f>IF(S283=1,SUM($S$6:S283),0)</f>
        <v>251</v>
      </c>
      <c r="V283" s="486">
        <f t="shared" si="261"/>
        <v>251</v>
      </c>
      <c r="W283" s="486">
        <f t="shared" si="262"/>
        <v>0</v>
      </c>
      <c r="X283" s="486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527</v>
      </c>
      <c r="D284" s="105"/>
      <c r="E284" s="212" t="s">
        <v>44</v>
      </c>
      <c r="F284" s="213" t="s">
        <v>7</v>
      </c>
      <c r="G284" s="214">
        <v>103500</v>
      </c>
      <c r="H284" s="214">
        <v>103500</v>
      </c>
      <c r="I284" s="443">
        <v>103500</v>
      </c>
      <c r="J284" s="446">
        <v>0.10321269211700546</v>
      </c>
      <c r="K284" s="443">
        <f t="shared" si="266"/>
        <v>114182.51363411007</v>
      </c>
      <c r="L284" s="443">
        <f t="shared" ref="L284:O284" si="286">IF($J284&lt;0,(K284*(1-$J284)),(K284*(1+$J284)))</f>
        <v>125967.59825897327</v>
      </c>
      <c r="M284" s="443">
        <f t="shared" si="286"/>
        <v>138969.05319479533</v>
      </c>
      <c r="N284" s="443">
        <f t="shared" si="286"/>
        <v>153312.42329598151</v>
      </c>
      <c r="O284" s="443">
        <f t="shared" si="286"/>
        <v>169136.21123934168</v>
      </c>
      <c r="P284" s="455"/>
      <c r="Q284" s="87">
        <f t="shared" si="268"/>
        <v>103500</v>
      </c>
      <c r="R284" s="486">
        <f t="shared" si="259"/>
        <v>0</v>
      </c>
      <c r="S284" s="486">
        <f t="shared" si="260"/>
        <v>1</v>
      </c>
      <c r="T284" s="486">
        <f>IF(R284=1,SUM($R$6:R284),0)</f>
        <v>0</v>
      </c>
      <c r="U284" s="486">
        <f>IF(S284=1,SUM($S$6:S284),0)</f>
        <v>252</v>
      </c>
      <c r="V284" s="486">
        <f t="shared" si="261"/>
        <v>252</v>
      </c>
      <c r="W284" s="486">
        <f t="shared" si="262"/>
        <v>0</v>
      </c>
      <c r="X284" s="486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528</v>
      </c>
      <c r="D285" s="105"/>
      <c r="E285" s="212" t="s">
        <v>44</v>
      </c>
      <c r="F285" s="213" t="s">
        <v>7</v>
      </c>
      <c r="G285" s="214">
        <v>106000</v>
      </c>
      <c r="H285" s="214">
        <v>106000</v>
      </c>
      <c r="I285" s="443">
        <v>106000</v>
      </c>
      <c r="J285" s="446">
        <v>0.10321269211700546</v>
      </c>
      <c r="K285" s="443">
        <f t="shared" si="266"/>
        <v>116940.54536440258</v>
      </c>
      <c r="L285" s="443">
        <f t="shared" ref="L285:O285" si="287">IF($J285&lt;0,(K285*(1-$J285)),(K285*(1+$J285)))</f>
        <v>129010.2938690934</v>
      </c>
      <c r="M285" s="443">
        <f t="shared" si="287"/>
        <v>142325.79361012854</v>
      </c>
      <c r="N285" s="443">
        <f t="shared" si="287"/>
        <v>157015.62192631923</v>
      </c>
      <c r="O285" s="443">
        <f t="shared" si="287"/>
        <v>173221.62696976057</v>
      </c>
      <c r="P285" s="455"/>
      <c r="Q285" s="87">
        <f t="shared" si="268"/>
        <v>106000</v>
      </c>
      <c r="R285" s="486">
        <f t="shared" si="259"/>
        <v>0</v>
      </c>
      <c r="S285" s="486">
        <f t="shared" si="260"/>
        <v>1</v>
      </c>
      <c r="T285" s="486">
        <f>IF(R285=1,SUM($R$6:R285),0)</f>
        <v>0</v>
      </c>
      <c r="U285" s="486">
        <f>IF(S285=1,SUM($S$6:S285),0)</f>
        <v>253</v>
      </c>
      <c r="V285" s="486">
        <f t="shared" si="261"/>
        <v>253</v>
      </c>
      <c r="W285" s="486">
        <f t="shared" si="262"/>
        <v>0</v>
      </c>
      <c r="X285" s="486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85</v>
      </c>
      <c r="D286" s="105"/>
      <c r="E286" s="212" t="s">
        <v>44</v>
      </c>
      <c r="F286" s="213" t="s">
        <v>7</v>
      </c>
      <c r="G286" s="214">
        <v>135900</v>
      </c>
      <c r="H286" s="214">
        <v>135900</v>
      </c>
      <c r="I286" s="443">
        <v>135900</v>
      </c>
      <c r="J286" s="446">
        <v>0.10321269211700546</v>
      </c>
      <c r="K286" s="443">
        <f t="shared" si="266"/>
        <v>149926.60485870106</v>
      </c>
      <c r="L286" s="443">
        <f t="shared" ref="L286:O286" si="288">IF($J286&lt;0,(K286*(1-$J286)),(K286*(1+$J286)))</f>
        <v>165400.93336613014</v>
      </c>
      <c r="M286" s="443">
        <f t="shared" si="288"/>
        <v>182472.40897751387</v>
      </c>
      <c r="N286" s="443">
        <f t="shared" si="288"/>
        <v>201305.87754515832</v>
      </c>
      <c r="O286" s="443">
        <f t="shared" si="288"/>
        <v>222083.19910557038</v>
      </c>
      <c r="P286" s="455"/>
      <c r="Q286" s="87">
        <f t="shared" si="268"/>
        <v>135900</v>
      </c>
      <c r="R286" s="486">
        <f t="shared" si="259"/>
        <v>0</v>
      </c>
      <c r="S286" s="486">
        <f t="shared" si="260"/>
        <v>1</v>
      </c>
      <c r="T286" s="486">
        <f>IF(R286=1,SUM($R$6:R286),0)</f>
        <v>0</v>
      </c>
      <c r="U286" s="486">
        <f>IF(S286=1,SUM($S$6:S286),0)</f>
        <v>254</v>
      </c>
      <c r="V286" s="486">
        <f t="shared" si="261"/>
        <v>254</v>
      </c>
      <c r="W286" s="486">
        <f t="shared" si="262"/>
        <v>0</v>
      </c>
      <c r="X286" s="486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86</v>
      </c>
      <c r="D287" s="105"/>
      <c r="E287" s="212" t="s">
        <v>44</v>
      </c>
      <c r="F287" s="213" t="s">
        <v>7</v>
      </c>
      <c r="G287" s="214">
        <v>160100</v>
      </c>
      <c r="H287" s="214">
        <v>160100</v>
      </c>
      <c r="I287" s="443">
        <v>160100</v>
      </c>
      <c r="J287" s="446">
        <v>0.10321269211700546</v>
      </c>
      <c r="K287" s="443">
        <f t="shared" si="266"/>
        <v>176624.35200793258</v>
      </c>
      <c r="L287" s="443">
        <f t="shared" ref="L287:O287" si="289">IF($J287&lt;0,(K287*(1-$J287)),(K287*(1+$J287)))</f>
        <v>194854.22687209293</v>
      </c>
      <c r="M287" s="443">
        <f t="shared" si="289"/>
        <v>214965.65619793942</v>
      </c>
      <c r="N287" s="443">
        <f t="shared" si="289"/>
        <v>237152.84028682741</v>
      </c>
      <c r="O287" s="443">
        <f t="shared" si="289"/>
        <v>261630.02337602511</v>
      </c>
      <c r="P287" s="455"/>
      <c r="Q287" s="87">
        <f t="shared" si="268"/>
        <v>160100</v>
      </c>
      <c r="R287" s="486">
        <f t="shared" si="259"/>
        <v>0</v>
      </c>
      <c r="S287" s="486">
        <f t="shared" si="260"/>
        <v>1</v>
      </c>
      <c r="T287" s="486">
        <f>IF(R287=1,SUM($R$6:R287),0)</f>
        <v>0</v>
      </c>
      <c r="U287" s="486">
        <f>IF(S287=1,SUM($S$6:S287),0)</f>
        <v>255</v>
      </c>
      <c r="V287" s="486">
        <f t="shared" si="261"/>
        <v>255</v>
      </c>
      <c r="W287" s="486">
        <f t="shared" si="262"/>
        <v>0</v>
      </c>
      <c r="X287" s="486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529</v>
      </c>
      <c r="D288" s="105" t="s">
        <v>529</v>
      </c>
      <c r="E288" s="212" t="s">
        <v>43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5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5"/>
      <c r="Q288" s="87">
        <f t="shared" si="268"/>
        <v>445036</v>
      </c>
      <c r="R288" s="486">
        <f t="shared" si="259"/>
        <v>1</v>
      </c>
      <c r="S288" s="486">
        <f t="shared" si="260"/>
        <v>0</v>
      </c>
      <c r="T288" s="486">
        <f>IF(R288=1,SUM($R$6:R288),0)</f>
        <v>142</v>
      </c>
      <c r="U288" s="486">
        <f>IF(S288=1,SUM($S$6:S288),0)</f>
        <v>0</v>
      </c>
      <c r="V288" s="486">
        <f t="shared" si="261"/>
        <v>142</v>
      </c>
      <c r="W288" s="486">
        <f t="shared" si="262"/>
        <v>0</v>
      </c>
      <c r="X288" s="486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83</v>
      </c>
      <c r="D289" s="105" t="s">
        <v>83</v>
      </c>
      <c r="E289" s="212" t="s">
        <v>43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5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5"/>
      <c r="Q289" s="87">
        <f t="shared" si="268"/>
        <v>550917</v>
      </c>
      <c r="R289" s="486">
        <f t="shared" si="259"/>
        <v>1</v>
      </c>
      <c r="S289" s="486">
        <f t="shared" si="260"/>
        <v>0</v>
      </c>
      <c r="T289" s="486">
        <f>IF(R289=1,SUM($R$6:R289),0)</f>
        <v>143</v>
      </c>
      <c r="U289" s="486">
        <f>IF(S289=1,SUM($S$6:S289),0)</f>
        <v>0</v>
      </c>
      <c r="V289" s="486">
        <f t="shared" si="261"/>
        <v>143</v>
      </c>
      <c r="W289" s="486">
        <f t="shared" si="262"/>
        <v>0</v>
      </c>
      <c r="X289" s="486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84</v>
      </c>
      <c r="D290" s="105" t="s">
        <v>84</v>
      </c>
      <c r="E290" s="212" t="s">
        <v>43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5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5"/>
      <c r="Q290" s="87">
        <f t="shared" si="268"/>
        <v>593590</v>
      </c>
      <c r="R290" s="486">
        <f t="shared" si="259"/>
        <v>1</v>
      </c>
      <c r="S290" s="486">
        <f t="shared" si="260"/>
        <v>0</v>
      </c>
      <c r="T290" s="486">
        <f>IF(R290=1,SUM($R$6:R290),0)</f>
        <v>144</v>
      </c>
      <c r="U290" s="486">
        <f>IF(S290=1,SUM($S$6:S290),0)</f>
        <v>0</v>
      </c>
      <c r="V290" s="486">
        <f t="shared" si="261"/>
        <v>144</v>
      </c>
      <c r="W290" s="486">
        <f t="shared" si="262"/>
        <v>0</v>
      </c>
      <c r="X290" s="486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87</v>
      </c>
      <c r="D291" s="105" t="s">
        <v>87</v>
      </c>
      <c r="E291" s="212" t="s">
        <v>44</v>
      </c>
      <c r="F291" s="213" t="s">
        <v>7</v>
      </c>
      <c r="G291" s="214">
        <v>3200</v>
      </c>
      <c r="H291" s="214">
        <v>3600</v>
      </c>
      <c r="I291" s="167">
        <v>3490</v>
      </c>
      <c r="J291" s="445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5"/>
      <c r="Q291" s="87">
        <f t="shared" si="268"/>
        <v>3490</v>
      </c>
      <c r="R291" s="486">
        <f t="shared" si="259"/>
        <v>0</v>
      </c>
      <c r="S291" s="486">
        <f t="shared" si="260"/>
        <v>1</v>
      </c>
      <c r="T291" s="486">
        <f>IF(R291=1,SUM($R$6:R291),0)</f>
        <v>0</v>
      </c>
      <c r="U291" s="486">
        <f>IF(S291=1,SUM($S$6:S291),0)</f>
        <v>256</v>
      </c>
      <c r="V291" s="486">
        <f t="shared" si="261"/>
        <v>256</v>
      </c>
      <c r="W291" s="486">
        <f t="shared" si="262"/>
        <v>0</v>
      </c>
      <c r="X291" s="486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88</v>
      </c>
      <c r="D292" s="105" t="s">
        <v>88</v>
      </c>
      <c r="E292" s="212" t="s">
        <v>44</v>
      </c>
      <c r="F292" s="213" t="s">
        <v>7</v>
      </c>
      <c r="G292" s="214">
        <v>4100</v>
      </c>
      <c r="H292" s="214">
        <v>4600</v>
      </c>
      <c r="I292" s="167">
        <v>4594</v>
      </c>
      <c r="J292" s="445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5"/>
      <c r="Q292" s="87">
        <f t="shared" si="268"/>
        <v>4594</v>
      </c>
      <c r="R292" s="486">
        <f t="shared" si="259"/>
        <v>0</v>
      </c>
      <c r="S292" s="486">
        <f t="shared" si="260"/>
        <v>1</v>
      </c>
      <c r="T292" s="486">
        <f>IF(R292=1,SUM($R$6:R292),0)</f>
        <v>0</v>
      </c>
      <c r="U292" s="486">
        <f>IF(S292=1,SUM($S$6:S292),0)</f>
        <v>257</v>
      </c>
      <c r="V292" s="486">
        <f t="shared" si="261"/>
        <v>257</v>
      </c>
      <c r="W292" s="486">
        <f t="shared" si="262"/>
        <v>0</v>
      </c>
      <c r="X292" s="486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89</v>
      </c>
      <c r="D293" s="105" t="s">
        <v>89</v>
      </c>
      <c r="E293" s="212" t="s">
        <v>44</v>
      </c>
      <c r="F293" s="213" t="s">
        <v>7</v>
      </c>
      <c r="G293" s="214">
        <v>6500</v>
      </c>
      <c r="H293" s="214">
        <v>7200</v>
      </c>
      <c r="I293" s="167">
        <v>7283</v>
      </c>
      <c r="J293" s="445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5"/>
      <c r="Q293" s="87">
        <f t="shared" si="268"/>
        <v>7283</v>
      </c>
      <c r="R293" s="486">
        <f t="shared" si="259"/>
        <v>0</v>
      </c>
      <c r="S293" s="486">
        <f t="shared" si="260"/>
        <v>1</v>
      </c>
      <c r="T293" s="486">
        <f>IF(R293=1,SUM($R$6:R293),0)</f>
        <v>0</v>
      </c>
      <c r="U293" s="486">
        <f>IF(S293=1,SUM($S$6:S293),0)</f>
        <v>258</v>
      </c>
      <c r="V293" s="486">
        <f t="shared" si="261"/>
        <v>258</v>
      </c>
      <c r="W293" s="486">
        <f t="shared" si="262"/>
        <v>0</v>
      </c>
      <c r="X293" s="486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90</v>
      </c>
      <c r="D294" s="105" t="s">
        <v>90</v>
      </c>
      <c r="E294" s="212" t="s">
        <v>44</v>
      </c>
      <c r="F294" s="213" t="s">
        <v>7</v>
      </c>
      <c r="G294" s="214">
        <v>11400</v>
      </c>
      <c r="H294" s="214">
        <v>12700</v>
      </c>
      <c r="I294" s="167">
        <v>12774</v>
      </c>
      <c r="J294" s="445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5"/>
      <c r="Q294" s="87">
        <f t="shared" si="268"/>
        <v>12774</v>
      </c>
      <c r="R294" s="486">
        <f t="shared" si="259"/>
        <v>0</v>
      </c>
      <c r="S294" s="486">
        <f t="shared" si="260"/>
        <v>1</v>
      </c>
      <c r="T294" s="486">
        <f>IF(R294=1,SUM($R$6:R294),0)</f>
        <v>0</v>
      </c>
      <c r="U294" s="486">
        <f>IF(S294=1,SUM($S$6:S294),0)</f>
        <v>259</v>
      </c>
      <c r="V294" s="486">
        <f t="shared" si="261"/>
        <v>259</v>
      </c>
      <c r="W294" s="486">
        <f t="shared" si="262"/>
        <v>0</v>
      </c>
      <c r="X294" s="486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91</v>
      </c>
      <c r="D295" s="105" t="s">
        <v>91</v>
      </c>
      <c r="E295" s="212" t="s">
        <v>44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5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5"/>
      <c r="Q295" s="87">
        <f t="shared" si="268"/>
        <v>18713</v>
      </c>
      <c r="R295" s="486">
        <f t="shared" si="259"/>
        <v>0</v>
      </c>
      <c r="S295" s="486">
        <f t="shared" si="260"/>
        <v>1</v>
      </c>
      <c r="T295" s="486">
        <f>IF(R295=1,SUM($R$6:R295),0)</f>
        <v>0</v>
      </c>
      <c r="U295" s="486">
        <f>IF(S295=1,SUM($S$6:S295),0)</f>
        <v>260</v>
      </c>
      <c r="V295" s="486">
        <f t="shared" si="261"/>
        <v>260</v>
      </c>
      <c r="W295" s="486">
        <f t="shared" si="262"/>
        <v>0</v>
      </c>
      <c r="X295" s="486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92</v>
      </c>
      <c r="D296" s="105" t="s">
        <v>92</v>
      </c>
      <c r="E296" s="212" t="s">
        <v>44</v>
      </c>
      <c r="F296" s="213" t="s">
        <v>7</v>
      </c>
      <c r="G296" s="214">
        <v>9600</v>
      </c>
      <c r="H296" s="214">
        <v>10700</v>
      </c>
      <c r="I296" s="167">
        <v>10757</v>
      </c>
      <c r="J296" s="445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5"/>
      <c r="Q296" s="87">
        <f t="shared" si="268"/>
        <v>10757</v>
      </c>
      <c r="R296" s="486">
        <f t="shared" si="259"/>
        <v>0</v>
      </c>
      <c r="S296" s="486">
        <f t="shared" si="260"/>
        <v>1</v>
      </c>
      <c r="T296" s="486">
        <f>IF(R296=1,SUM($R$6:R296),0)</f>
        <v>0</v>
      </c>
      <c r="U296" s="486">
        <f>IF(S296=1,SUM($S$6:S296),0)</f>
        <v>261</v>
      </c>
      <c r="V296" s="486">
        <f t="shared" si="261"/>
        <v>261</v>
      </c>
      <c r="W296" s="486">
        <f t="shared" si="262"/>
        <v>0</v>
      </c>
      <c r="X296" s="486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427</v>
      </c>
      <c r="D297" s="105" t="s">
        <v>427</v>
      </c>
      <c r="E297" s="212" t="s">
        <v>44</v>
      </c>
      <c r="F297" s="213" t="s">
        <v>7</v>
      </c>
      <c r="G297" s="214">
        <v>11700</v>
      </c>
      <c r="H297" s="214">
        <v>13000</v>
      </c>
      <c r="I297" s="167">
        <v>13110</v>
      </c>
      <c r="J297" s="445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5"/>
      <c r="Q297" s="87">
        <f t="shared" si="268"/>
        <v>13110</v>
      </c>
      <c r="R297" s="486">
        <f t="shared" si="259"/>
        <v>0</v>
      </c>
      <c r="S297" s="486">
        <f t="shared" si="260"/>
        <v>1</v>
      </c>
      <c r="T297" s="486">
        <f>IF(R297=1,SUM($R$6:R297),0)</f>
        <v>0</v>
      </c>
      <c r="U297" s="486">
        <f>IF(S297=1,SUM($S$6:S297),0)</f>
        <v>262</v>
      </c>
      <c r="V297" s="486">
        <f t="shared" si="261"/>
        <v>262</v>
      </c>
      <c r="W297" s="486">
        <f t="shared" si="262"/>
        <v>0</v>
      </c>
      <c r="X297" s="486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93</v>
      </c>
      <c r="D298" s="105" t="s">
        <v>93</v>
      </c>
      <c r="E298" s="212" t="s">
        <v>44</v>
      </c>
      <c r="F298" s="213" t="s">
        <v>7</v>
      </c>
      <c r="G298" s="214">
        <v>13300</v>
      </c>
      <c r="H298" s="214">
        <v>14800</v>
      </c>
      <c r="I298" s="167">
        <v>14903</v>
      </c>
      <c r="J298" s="445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5"/>
      <c r="Q298" s="87">
        <f t="shared" si="268"/>
        <v>14903</v>
      </c>
      <c r="R298" s="486">
        <f t="shared" si="259"/>
        <v>0</v>
      </c>
      <c r="S298" s="486">
        <f t="shared" si="260"/>
        <v>1</v>
      </c>
      <c r="T298" s="486">
        <f>IF(R298=1,SUM($R$6:R298),0)</f>
        <v>0</v>
      </c>
      <c r="U298" s="486">
        <f>IF(S298=1,SUM($S$6:S298),0)</f>
        <v>263</v>
      </c>
      <c r="V298" s="486">
        <f t="shared" si="261"/>
        <v>263</v>
      </c>
      <c r="W298" s="486">
        <f t="shared" si="262"/>
        <v>0</v>
      </c>
      <c r="X298" s="486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94</v>
      </c>
      <c r="D299" s="105" t="s">
        <v>94</v>
      </c>
      <c r="E299" s="212" t="s">
        <v>44</v>
      </c>
      <c r="F299" s="213" t="s">
        <v>7</v>
      </c>
      <c r="G299" s="214">
        <v>17000</v>
      </c>
      <c r="H299" s="214">
        <v>18900</v>
      </c>
      <c r="I299" s="167">
        <v>19049</v>
      </c>
      <c r="J299" s="445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5"/>
      <c r="Q299" s="87">
        <f t="shared" si="268"/>
        <v>19049</v>
      </c>
      <c r="R299" s="486">
        <f t="shared" si="259"/>
        <v>0</v>
      </c>
      <c r="S299" s="486">
        <f t="shared" si="260"/>
        <v>1</v>
      </c>
      <c r="T299" s="486">
        <f>IF(R299=1,SUM($R$6:R299),0)</f>
        <v>0</v>
      </c>
      <c r="U299" s="486">
        <f>IF(S299=1,SUM($S$6:S299),0)</f>
        <v>264</v>
      </c>
      <c r="V299" s="486">
        <f t="shared" si="261"/>
        <v>264</v>
      </c>
      <c r="W299" s="486">
        <f t="shared" si="262"/>
        <v>0</v>
      </c>
      <c r="X299" s="486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66</v>
      </c>
      <c r="D300" s="105" t="s">
        <v>66</v>
      </c>
      <c r="E300" s="212" t="s">
        <v>43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5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5"/>
      <c r="Q300" s="87">
        <f t="shared" si="268"/>
        <v>339135</v>
      </c>
      <c r="R300" s="486">
        <f t="shared" si="259"/>
        <v>1</v>
      </c>
      <c r="S300" s="486">
        <f t="shared" si="260"/>
        <v>0</v>
      </c>
      <c r="T300" s="486">
        <f>IF(R300=1,SUM($R$6:R300),0)</f>
        <v>145</v>
      </c>
      <c r="U300" s="486">
        <f>IF(S300=1,SUM($S$6:S300),0)</f>
        <v>0</v>
      </c>
      <c r="V300" s="486">
        <f t="shared" si="261"/>
        <v>145</v>
      </c>
      <c r="W300" s="486">
        <f t="shared" si="262"/>
        <v>0</v>
      </c>
      <c r="X300" s="486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67</v>
      </c>
      <c r="D301" s="105" t="s">
        <v>67</v>
      </c>
      <c r="E301" s="212" t="s">
        <v>43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5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5"/>
      <c r="Q301" s="87">
        <f t="shared" si="268"/>
        <v>408998</v>
      </c>
      <c r="R301" s="486">
        <f t="shared" si="259"/>
        <v>1</v>
      </c>
      <c r="S301" s="486">
        <f t="shared" si="260"/>
        <v>0</v>
      </c>
      <c r="T301" s="486">
        <f>IF(R301=1,SUM($R$6:R301),0)</f>
        <v>146</v>
      </c>
      <c r="U301" s="486">
        <f>IF(S301=1,SUM($S$6:S301),0)</f>
        <v>0</v>
      </c>
      <c r="V301" s="486">
        <f t="shared" si="261"/>
        <v>146</v>
      </c>
      <c r="W301" s="486">
        <f t="shared" si="262"/>
        <v>0</v>
      </c>
      <c r="X301" s="486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47</v>
      </c>
      <c r="F302" s="213"/>
      <c r="G302" s="214"/>
      <c r="H302" s="214"/>
      <c r="I302" s="167"/>
      <c r="J302" s="445"/>
      <c r="K302" s="167"/>
      <c r="L302" s="167"/>
      <c r="M302" s="167"/>
      <c r="N302" s="167"/>
      <c r="O302" s="167"/>
      <c r="P302" s="455"/>
      <c r="Q302" s="87">
        <f t="shared" si="268"/>
        <v>0</v>
      </c>
      <c r="R302" s="486">
        <f t="shared" si="259"/>
        <v>0</v>
      </c>
      <c r="S302" s="486">
        <f t="shared" si="260"/>
        <v>0</v>
      </c>
      <c r="T302" s="486">
        <f>IF(R302=1,SUM($R$6:R302),0)</f>
        <v>0</v>
      </c>
      <c r="U302" s="486">
        <f>IF(S302=1,SUM($S$6:S302),0)</f>
        <v>0</v>
      </c>
      <c r="V302" s="486">
        <f t="shared" si="261"/>
        <v>0</v>
      </c>
      <c r="W302" s="486">
        <f t="shared" si="262"/>
        <v>0</v>
      </c>
      <c r="X302" s="486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5" t="s">
        <v>719</v>
      </c>
      <c r="C303" s="426" t="s">
        <v>530</v>
      </c>
      <c r="D303" s="426"/>
      <c r="E303" s="212" t="s">
        <v>47</v>
      </c>
      <c r="F303" s="213"/>
      <c r="G303" s="214"/>
      <c r="H303" s="214"/>
      <c r="I303" s="167">
        <v>0</v>
      </c>
      <c r="J303" s="445"/>
      <c r="K303" s="167"/>
      <c r="L303" s="167"/>
      <c r="M303" s="167"/>
      <c r="N303" s="167"/>
      <c r="O303" s="167"/>
      <c r="P303" s="455"/>
      <c r="Q303" s="87">
        <f t="shared" si="268"/>
        <v>0</v>
      </c>
      <c r="R303" s="486">
        <f t="shared" si="259"/>
        <v>0</v>
      </c>
      <c r="S303" s="486">
        <f t="shared" si="260"/>
        <v>0</v>
      </c>
      <c r="T303" s="486">
        <f>IF(R303=1,SUM($R$6:R303),0)</f>
        <v>0</v>
      </c>
      <c r="U303" s="486">
        <f>IF(S303=1,SUM($S$6:S303),0)</f>
        <v>0</v>
      </c>
      <c r="V303" s="486">
        <f t="shared" si="261"/>
        <v>0</v>
      </c>
      <c r="W303" s="486">
        <f t="shared" si="262"/>
        <v>0</v>
      </c>
      <c r="X303" s="486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2150</v>
      </c>
      <c r="D304" s="105" t="s">
        <v>1200</v>
      </c>
      <c r="E304" s="212" t="s">
        <v>44</v>
      </c>
      <c r="F304" s="213" t="s">
        <v>8</v>
      </c>
      <c r="G304" s="214">
        <v>34700</v>
      </c>
      <c r="H304" s="214">
        <v>38700</v>
      </c>
      <c r="I304" s="167">
        <v>36484</v>
      </c>
      <c r="J304" s="445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5"/>
      <c r="Q304" s="87">
        <f t="shared" si="268"/>
        <v>36484</v>
      </c>
      <c r="R304" s="486">
        <f t="shared" si="259"/>
        <v>0</v>
      </c>
      <c r="S304" s="486">
        <f t="shared" si="260"/>
        <v>1</v>
      </c>
      <c r="T304" s="486">
        <f>IF(R304=1,SUM($R$6:R304),0)</f>
        <v>0</v>
      </c>
      <c r="U304" s="486">
        <f>IF(S304=1,SUM($S$6:S304),0)</f>
        <v>265</v>
      </c>
      <c r="V304" s="486">
        <f t="shared" si="261"/>
        <v>265</v>
      </c>
      <c r="W304" s="486">
        <f t="shared" si="262"/>
        <v>0</v>
      </c>
      <c r="X304" s="486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2151</v>
      </c>
      <c r="D305" s="105" t="s">
        <v>1201</v>
      </c>
      <c r="E305" s="212" t="s">
        <v>44</v>
      </c>
      <c r="F305" s="213" t="s">
        <v>8</v>
      </c>
      <c r="G305" s="214">
        <v>40300</v>
      </c>
      <c r="H305" s="214">
        <v>44900</v>
      </c>
      <c r="I305" s="167">
        <v>41555</v>
      </c>
      <c r="J305" s="445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5"/>
      <c r="Q305" s="87">
        <f t="shared" si="268"/>
        <v>41555</v>
      </c>
      <c r="R305" s="486">
        <f t="shared" si="259"/>
        <v>0</v>
      </c>
      <c r="S305" s="486">
        <f t="shared" si="260"/>
        <v>1</v>
      </c>
      <c r="T305" s="486">
        <f>IF(R305=1,SUM($R$6:R305),0)</f>
        <v>0</v>
      </c>
      <c r="U305" s="486">
        <f>IF(S305=1,SUM($S$6:S305),0)</f>
        <v>266</v>
      </c>
      <c r="V305" s="486">
        <f t="shared" si="261"/>
        <v>266</v>
      </c>
      <c r="W305" s="486">
        <f t="shared" si="262"/>
        <v>0</v>
      </c>
      <c r="X305" s="486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1156</v>
      </c>
      <c r="D306" s="105"/>
      <c r="E306" s="212" t="s">
        <v>44</v>
      </c>
      <c r="F306" s="213" t="s">
        <v>8</v>
      </c>
      <c r="G306" s="214">
        <v>44000</v>
      </c>
      <c r="H306" s="214">
        <v>49000</v>
      </c>
      <c r="I306" s="443">
        <v>49000</v>
      </c>
      <c r="J306" s="446">
        <v>-7.4498886414253895E-2</v>
      </c>
      <c r="K306" s="443">
        <f t="shared" si="266"/>
        <v>52650.445434298446</v>
      </c>
      <c r="L306" s="443">
        <f t="shared" ref="L306:O306" si="306">IF($J306&lt;0,(K306*(1-$J306)),(K306*(1+$J306)))</f>
        <v>56572.844988368124</v>
      </c>
      <c r="M306" s="443">
        <f t="shared" si="306"/>
        <v>60787.458941287754</v>
      </c>
      <c r="N306" s="443">
        <f t="shared" si="306"/>
        <v>65316.056940365874</v>
      </c>
      <c r="O306" s="443">
        <f t="shared" si="306"/>
        <v>70182.030447393132</v>
      </c>
      <c r="P306" s="455"/>
      <c r="Q306" s="87">
        <f t="shared" si="268"/>
        <v>49000</v>
      </c>
      <c r="R306" s="486">
        <f t="shared" si="259"/>
        <v>0</v>
      </c>
      <c r="S306" s="486">
        <f t="shared" si="260"/>
        <v>1</v>
      </c>
      <c r="T306" s="486">
        <f>IF(R306=1,SUM($R$6:R306),0)</f>
        <v>0</v>
      </c>
      <c r="U306" s="486">
        <f>IF(S306=1,SUM($S$6:S306),0)</f>
        <v>267</v>
      </c>
      <c r="V306" s="486">
        <f t="shared" si="261"/>
        <v>267</v>
      </c>
      <c r="W306" s="486">
        <f t="shared" si="262"/>
        <v>0</v>
      </c>
      <c r="X306" s="486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2153</v>
      </c>
      <c r="D307" s="105" t="s">
        <v>1202</v>
      </c>
      <c r="E307" s="212" t="s">
        <v>44</v>
      </c>
      <c r="F307" s="213" t="s">
        <v>8</v>
      </c>
      <c r="G307" s="214">
        <v>57700</v>
      </c>
      <c r="H307" s="214">
        <v>64300</v>
      </c>
      <c r="I307" s="167">
        <v>47351</v>
      </c>
      <c r="J307" s="445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5"/>
      <c r="Q307" s="87">
        <f t="shared" si="268"/>
        <v>47351</v>
      </c>
      <c r="R307" s="486">
        <f t="shared" si="259"/>
        <v>0</v>
      </c>
      <c r="S307" s="486">
        <f t="shared" si="260"/>
        <v>1</v>
      </c>
      <c r="T307" s="486">
        <f>IF(R307=1,SUM($R$6:R307),0)</f>
        <v>0</v>
      </c>
      <c r="U307" s="486">
        <f>IF(S307=1,SUM($S$6:S307),0)</f>
        <v>268</v>
      </c>
      <c r="V307" s="486">
        <f t="shared" si="261"/>
        <v>268</v>
      </c>
      <c r="W307" s="486">
        <f t="shared" si="262"/>
        <v>0</v>
      </c>
      <c r="X307" s="486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2154</v>
      </c>
      <c r="D308" s="105" t="s">
        <v>1203</v>
      </c>
      <c r="E308" s="212" t="s">
        <v>44</v>
      </c>
      <c r="F308" s="213" t="s">
        <v>8</v>
      </c>
      <c r="G308" s="214">
        <v>83000</v>
      </c>
      <c r="H308" s="214">
        <v>92500</v>
      </c>
      <c r="I308" s="167">
        <v>58064</v>
      </c>
      <c r="J308" s="445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5"/>
      <c r="Q308" s="87">
        <f t="shared" si="268"/>
        <v>58064</v>
      </c>
      <c r="R308" s="486">
        <f t="shared" si="259"/>
        <v>0</v>
      </c>
      <c r="S308" s="486">
        <f t="shared" si="260"/>
        <v>1</v>
      </c>
      <c r="T308" s="486">
        <f>IF(R308=1,SUM($R$6:R308),0)</f>
        <v>0</v>
      </c>
      <c r="U308" s="486">
        <f>IF(S308=1,SUM($S$6:S308),0)</f>
        <v>269</v>
      </c>
      <c r="V308" s="486">
        <f t="shared" si="261"/>
        <v>269</v>
      </c>
      <c r="W308" s="486">
        <f t="shared" si="262"/>
        <v>0</v>
      </c>
      <c r="X308" s="486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2155</v>
      </c>
      <c r="D309" s="105" t="s">
        <v>1204</v>
      </c>
      <c r="E309" s="212" t="s">
        <v>44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5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5"/>
      <c r="Q309" s="87">
        <f t="shared" si="268"/>
        <v>122130</v>
      </c>
      <c r="R309" s="486">
        <f t="shared" si="259"/>
        <v>0</v>
      </c>
      <c r="S309" s="486">
        <f t="shared" si="260"/>
        <v>1</v>
      </c>
      <c r="T309" s="486">
        <f>IF(R309=1,SUM($R$6:R309),0)</f>
        <v>0</v>
      </c>
      <c r="U309" s="486">
        <f>IF(S309=1,SUM($S$6:S309),0)</f>
        <v>270</v>
      </c>
      <c r="V309" s="486">
        <f t="shared" si="261"/>
        <v>270</v>
      </c>
      <c r="W309" s="486">
        <f t="shared" si="262"/>
        <v>0</v>
      </c>
      <c r="X309" s="486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2156</v>
      </c>
      <c r="D310" s="105" t="s">
        <v>1205</v>
      </c>
      <c r="E310" s="212" t="s">
        <v>44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5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5"/>
      <c r="Q310" s="87">
        <f t="shared" si="268"/>
        <v>170775</v>
      </c>
      <c r="R310" s="486">
        <f t="shared" si="259"/>
        <v>0</v>
      </c>
      <c r="S310" s="486">
        <f t="shared" si="260"/>
        <v>1</v>
      </c>
      <c r="T310" s="486">
        <f>IF(R310=1,SUM($R$6:R310),0)</f>
        <v>0</v>
      </c>
      <c r="U310" s="486">
        <f>IF(S310=1,SUM($S$6:S310),0)</f>
        <v>271</v>
      </c>
      <c r="V310" s="486">
        <f t="shared" si="261"/>
        <v>271</v>
      </c>
      <c r="W310" s="486">
        <f t="shared" si="262"/>
        <v>0</v>
      </c>
      <c r="X310" s="486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2157</v>
      </c>
      <c r="D311" s="105" t="s">
        <v>1206</v>
      </c>
      <c r="E311" s="212" t="s">
        <v>44</v>
      </c>
      <c r="F311" s="213" t="s">
        <v>8</v>
      </c>
      <c r="G311" s="214">
        <v>49900</v>
      </c>
      <c r="H311" s="214">
        <v>55600</v>
      </c>
      <c r="I311" s="167">
        <v>36484</v>
      </c>
      <c r="J311" s="445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5"/>
      <c r="Q311" s="87">
        <f t="shared" si="268"/>
        <v>36484</v>
      </c>
      <c r="R311" s="486">
        <f t="shared" si="259"/>
        <v>0</v>
      </c>
      <c r="S311" s="486">
        <f t="shared" si="260"/>
        <v>1</v>
      </c>
      <c r="T311" s="486">
        <f>IF(R311=1,SUM($R$6:R311),0)</f>
        <v>0</v>
      </c>
      <c r="U311" s="486">
        <f>IF(S311=1,SUM($S$6:S311),0)</f>
        <v>272</v>
      </c>
      <c r="V311" s="486">
        <f t="shared" si="261"/>
        <v>272</v>
      </c>
      <c r="W311" s="486">
        <f t="shared" si="262"/>
        <v>0</v>
      </c>
      <c r="X311" s="486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2158</v>
      </c>
      <c r="D312" s="105" t="s">
        <v>1207</v>
      </c>
      <c r="E312" s="212" t="s">
        <v>44</v>
      </c>
      <c r="F312" s="213" t="s">
        <v>8</v>
      </c>
      <c r="G312" s="214">
        <v>62200</v>
      </c>
      <c r="H312" s="214">
        <v>69300</v>
      </c>
      <c r="I312" s="167">
        <v>42694</v>
      </c>
      <c r="J312" s="445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5"/>
      <c r="Q312" s="87">
        <f t="shared" si="268"/>
        <v>42694</v>
      </c>
      <c r="R312" s="486">
        <f t="shared" si="259"/>
        <v>0</v>
      </c>
      <c r="S312" s="486">
        <f t="shared" si="260"/>
        <v>1</v>
      </c>
      <c r="T312" s="486">
        <f>IF(R312=1,SUM($R$6:R312),0)</f>
        <v>0</v>
      </c>
      <c r="U312" s="486">
        <f>IF(S312=1,SUM($S$6:S312),0)</f>
        <v>273</v>
      </c>
      <c r="V312" s="486">
        <f t="shared" si="261"/>
        <v>273</v>
      </c>
      <c r="W312" s="486">
        <f t="shared" si="262"/>
        <v>0</v>
      </c>
      <c r="X312" s="486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2159</v>
      </c>
      <c r="D313" s="105" t="s">
        <v>1208</v>
      </c>
      <c r="E313" s="212" t="s">
        <v>44</v>
      </c>
      <c r="F313" s="213" t="s">
        <v>8</v>
      </c>
      <c r="G313" s="214">
        <v>65800</v>
      </c>
      <c r="H313" s="214">
        <v>73300</v>
      </c>
      <c r="I313" s="167">
        <v>45023</v>
      </c>
      <c r="J313" s="445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5"/>
      <c r="Q313" s="87">
        <f t="shared" si="268"/>
        <v>45023</v>
      </c>
      <c r="R313" s="486">
        <f t="shared" si="259"/>
        <v>0</v>
      </c>
      <c r="S313" s="486">
        <f t="shared" si="260"/>
        <v>1</v>
      </c>
      <c r="T313" s="486">
        <f>IF(R313=1,SUM($R$6:R313),0)</f>
        <v>0</v>
      </c>
      <c r="U313" s="486">
        <f>IF(S313=1,SUM($S$6:S313),0)</f>
        <v>274</v>
      </c>
      <c r="V313" s="486">
        <f t="shared" si="261"/>
        <v>274</v>
      </c>
      <c r="W313" s="486">
        <f t="shared" si="262"/>
        <v>0</v>
      </c>
      <c r="X313" s="486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4" t="s">
        <v>2160</v>
      </c>
      <c r="D314" s="404" t="s">
        <v>1162</v>
      </c>
      <c r="E314" s="212" t="s">
        <v>44</v>
      </c>
      <c r="F314" s="213" t="s">
        <v>8</v>
      </c>
      <c r="G314" s="214">
        <v>69100</v>
      </c>
      <c r="H314" s="214">
        <v>77000</v>
      </c>
      <c r="I314" s="167">
        <v>47351</v>
      </c>
      <c r="J314" s="445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5"/>
      <c r="Q314" s="87">
        <f t="shared" si="268"/>
        <v>47351</v>
      </c>
      <c r="R314" s="486">
        <f t="shared" si="259"/>
        <v>0</v>
      </c>
      <c r="S314" s="486">
        <f t="shared" si="260"/>
        <v>1</v>
      </c>
      <c r="T314" s="486">
        <f>IF(R314=1,SUM($R$6:R314),0)</f>
        <v>0</v>
      </c>
      <c r="U314" s="486">
        <f>IF(S314=1,SUM($S$6:S314),0)</f>
        <v>275</v>
      </c>
      <c r="V314" s="486">
        <f t="shared" si="261"/>
        <v>275</v>
      </c>
      <c r="W314" s="486">
        <f t="shared" si="262"/>
        <v>0</v>
      </c>
      <c r="X314" s="486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2161</v>
      </c>
      <c r="D315" s="105" t="s">
        <v>1209</v>
      </c>
      <c r="E315" s="212" t="s">
        <v>44</v>
      </c>
      <c r="F315" s="213" t="s">
        <v>8</v>
      </c>
      <c r="G315" s="214">
        <v>87100</v>
      </c>
      <c r="H315" s="214">
        <v>97000</v>
      </c>
      <c r="I315" s="167">
        <v>77625</v>
      </c>
      <c r="J315" s="445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5"/>
      <c r="Q315" s="87">
        <f t="shared" si="268"/>
        <v>77625</v>
      </c>
      <c r="R315" s="486">
        <f t="shared" si="259"/>
        <v>0</v>
      </c>
      <c r="S315" s="486">
        <f t="shared" si="260"/>
        <v>1</v>
      </c>
      <c r="T315" s="486">
        <f>IF(R315=1,SUM($R$6:R315),0)</f>
        <v>0</v>
      </c>
      <c r="U315" s="486">
        <f>IF(S315=1,SUM($S$6:S315),0)</f>
        <v>276</v>
      </c>
      <c r="V315" s="486">
        <f t="shared" si="261"/>
        <v>276</v>
      </c>
      <c r="W315" s="486">
        <f t="shared" si="262"/>
        <v>0</v>
      </c>
      <c r="X315" s="486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2162</v>
      </c>
      <c r="D316" s="105" t="s">
        <v>1210</v>
      </c>
      <c r="E316" s="212" t="s">
        <v>44</v>
      </c>
      <c r="F316" s="213" t="s">
        <v>8</v>
      </c>
      <c r="G316" s="214">
        <v>98500</v>
      </c>
      <c r="H316" s="214">
        <v>109700</v>
      </c>
      <c r="I316" s="167">
        <v>82593</v>
      </c>
      <c r="J316" s="445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5"/>
      <c r="Q316" s="87">
        <f t="shared" si="268"/>
        <v>82593</v>
      </c>
      <c r="R316" s="486">
        <f t="shared" si="259"/>
        <v>0</v>
      </c>
      <c r="S316" s="486">
        <f t="shared" si="260"/>
        <v>1</v>
      </c>
      <c r="T316" s="486">
        <f>IF(R316=1,SUM($R$6:R316),0)</f>
        <v>0</v>
      </c>
      <c r="U316" s="486">
        <f>IF(S316=1,SUM($S$6:S316),0)</f>
        <v>277</v>
      </c>
      <c r="V316" s="486">
        <f t="shared" si="261"/>
        <v>277</v>
      </c>
      <c r="W316" s="486">
        <f t="shared" si="262"/>
        <v>0</v>
      </c>
      <c r="X316" s="486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2163</v>
      </c>
      <c r="D317" s="105" t="s">
        <v>1211</v>
      </c>
      <c r="E317" s="212" t="s">
        <v>44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5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5"/>
      <c r="Q317" s="87">
        <f t="shared" si="268"/>
        <v>136103</v>
      </c>
      <c r="R317" s="486">
        <f t="shared" si="259"/>
        <v>0</v>
      </c>
      <c r="S317" s="486">
        <f t="shared" si="260"/>
        <v>1</v>
      </c>
      <c r="T317" s="486">
        <f>IF(R317=1,SUM($R$6:R317),0)</f>
        <v>0</v>
      </c>
      <c r="U317" s="486">
        <f>IF(S317=1,SUM($S$6:S317),0)</f>
        <v>278</v>
      </c>
      <c r="V317" s="486">
        <f t="shared" si="261"/>
        <v>278</v>
      </c>
      <c r="W317" s="486">
        <f t="shared" si="262"/>
        <v>0</v>
      </c>
      <c r="X317" s="486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2164</v>
      </c>
      <c r="D318" s="105" t="s">
        <v>1212</v>
      </c>
      <c r="E318" s="212" t="s">
        <v>44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5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5"/>
      <c r="Q318" s="87">
        <f t="shared" si="268"/>
        <v>139466</v>
      </c>
      <c r="R318" s="486">
        <f t="shared" si="259"/>
        <v>0</v>
      </c>
      <c r="S318" s="486">
        <f t="shared" si="260"/>
        <v>1</v>
      </c>
      <c r="T318" s="486">
        <f>IF(R318=1,SUM($R$6:R318),0)</f>
        <v>0</v>
      </c>
      <c r="U318" s="486">
        <f>IF(S318=1,SUM($S$6:S318),0)</f>
        <v>279</v>
      </c>
      <c r="V318" s="486">
        <f t="shared" si="261"/>
        <v>279</v>
      </c>
      <c r="W318" s="486">
        <f t="shared" si="262"/>
        <v>0</v>
      </c>
      <c r="X318" s="486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2152</v>
      </c>
      <c r="D319" s="105" t="s">
        <v>1213</v>
      </c>
      <c r="E319" s="212" t="s">
        <v>44</v>
      </c>
      <c r="F319" s="213" t="s">
        <v>8</v>
      </c>
      <c r="G319" s="214">
        <v>44000</v>
      </c>
      <c r="H319" s="214">
        <v>49000</v>
      </c>
      <c r="I319" s="167">
        <v>41555</v>
      </c>
      <c r="J319" s="445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5"/>
      <c r="Q319" s="87">
        <f t="shared" si="268"/>
        <v>41555</v>
      </c>
      <c r="R319" s="486">
        <f t="shared" si="259"/>
        <v>0</v>
      </c>
      <c r="S319" s="486">
        <f t="shared" si="260"/>
        <v>1</v>
      </c>
      <c r="T319" s="486">
        <f>IF(R319=1,SUM($R$6:R319),0)</f>
        <v>0</v>
      </c>
      <c r="U319" s="486">
        <f>IF(S319=1,SUM($S$6:S319),0)</f>
        <v>280</v>
      </c>
      <c r="V319" s="486">
        <f t="shared" si="261"/>
        <v>280</v>
      </c>
      <c r="W319" s="486">
        <f t="shared" si="262"/>
        <v>0</v>
      </c>
      <c r="X319" s="486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2165</v>
      </c>
      <c r="D320" s="105" t="s">
        <v>1214</v>
      </c>
      <c r="E320" s="212" t="s">
        <v>44</v>
      </c>
      <c r="F320" s="213" t="s">
        <v>8</v>
      </c>
      <c r="G320" s="214">
        <v>90450</v>
      </c>
      <c r="H320" s="214">
        <v>100800</v>
      </c>
      <c r="I320" s="167">
        <v>64325</v>
      </c>
      <c r="J320" s="445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5"/>
      <c r="Q320" s="87">
        <f t="shared" si="268"/>
        <v>64325</v>
      </c>
      <c r="R320" s="486">
        <f t="shared" si="259"/>
        <v>0</v>
      </c>
      <c r="S320" s="486">
        <f t="shared" si="260"/>
        <v>1</v>
      </c>
      <c r="T320" s="486">
        <f>IF(R320=1,SUM($R$6:R320),0)</f>
        <v>0</v>
      </c>
      <c r="U320" s="486">
        <f>IF(S320=1,SUM($S$6:S320),0)</f>
        <v>281</v>
      </c>
      <c r="V320" s="486">
        <f t="shared" si="261"/>
        <v>281</v>
      </c>
      <c r="W320" s="486">
        <f t="shared" si="262"/>
        <v>0</v>
      </c>
      <c r="X320" s="486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2166</v>
      </c>
      <c r="D321" s="105" t="s">
        <v>1215</v>
      </c>
      <c r="E321" s="212" t="s">
        <v>44</v>
      </c>
      <c r="F321" s="213" t="s">
        <v>8</v>
      </c>
      <c r="G321" s="214">
        <v>115650</v>
      </c>
      <c r="H321" s="214">
        <v>128800</v>
      </c>
      <c r="I321" s="167">
        <v>87095</v>
      </c>
      <c r="J321" s="445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5"/>
      <c r="Q321" s="87">
        <f t="shared" si="268"/>
        <v>87095</v>
      </c>
      <c r="R321" s="486">
        <f t="shared" si="259"/>
        <v>0</v>
      </c>
      <c r="S321" s="486">
        <f t="shared" si="260"/>
        <v>1</v>
      </c>
      <c r="T321" s="486">
        <f>IF(R321=1,SUM($R$6:R321),0)</f>
        <v>0</v>
      </c>
      <c r="U321" s="486">
        <f>IF(S321=1,SUM($S$6:S321),0)</f>
        <v>282</v>
      </c>
      <c r="V321" s="486">
        <f t="shared" si="261"/>
        <v>282</v>
      </c>
      <c r="W321" s="486">
        <f t="shared" si="262"/>
        <v>0</v>
      </c>
      <c r="X321" s="486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2167</v>
      </c>
      <c r="D322" s="105" t="s">
        <v>1216</v>
      </c>
      <c r="E322" s="212" t="s">
        <v>44</v>
      </c>
      <c r="F322" s="213" t="s">
        <v>8</v>
      </c>
      <c r="G322" s="214">
        <v>114000</v>
      </c>
      <c r="H322" s="214">
        <v>127000</v>
      </c>
      <c r="I322" s="167">
        <v>82283</v>
      </c>
      <c r="J322" s="445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5"/>
      <c r="Q322" s="87">
        <f t="shared" si="268"/>
        <v>82283</v>
      </c>
      <c r="R322" s="486">
        <f t="shared" si="259"/>
        <v>0</v>
      </c>
      <c r="S322" s="486">
        <f t="shared" si="260"/>
        <v>1</v>
      </c>
      <c r="T322" s="486">
        <f>IF(R322=1,SUM($R$6:R322),0)</f>
        <v>0</v>
      </c>
      <c r="U322" s="486">
        <f>IF(S322=1,SUM($S$6:S322),0)</f>
        <v>283</v>
      </c>
      <c r="V322" s="486">
        <f t="shared" si="261"/>
        <v>283</v>
      </c>
      <c r="W322" s="486">
        <f t="shared" si="262"/>
        <v>0</v>
      </c>
      <c r="X322" s="486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2168</v>
      </c>
      <c r="D323" s="105" t="s">
        <v>1217</v>
      </c>
      <c r="E323" s="212" t="s">
        <v>44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5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5"/>
      <c r="Q323" s="87">
        <f t="shared" si="268"/>
        <v>115558</v>
      </c>
      <c r="R323" s="486">
        <f t="shared" si="259"/>
        <v>0</v>
      </c>
      <c r="S323" s="486">
        <f t="shared" si="260"/>
        <v>1</v>
      </c>
      <c r="T323" s="486">
        <f>IF(R323=1,SUM($R$6:R323),0)</f>
        <v>0</v>
      </c>
      <c r="U323" s="486">
        <f>IF(S323=1,SUM($S$6:S323),0)</f>
        <v>284</v>
      </c>
      <c r="V323" s="486">
        <f t="shared" si="261"/>
        <v>284</v>
      </c>
      <c r="W323" s="486">
        <f t="shared" si="262"/>
        <v>0</v>
      </c>
      <c r="X323" s="486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2169</v>
      </c>
      <c r="D324" s="105" t="s">
        <v>1218</v>
      </c>
      <c r="E324" s="212" t="s">
        <v>44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5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5"/>
      <c r="Q324" s="87">
        <f t="shared" si="268"/>
        <v>158252</v>
      </c>
      <c r="R324" s="486">
        <f t="shared" si="259"/>
        <v>0</v>
      </c>
      <c r="S324" s="486">
        <f t="shared" si="260"/>
        <v>1</v>
      </c>
      <c r="T324" s="486">
        <f>IF(R324=1,SUM($R$6:R324),0)</f>
        <v>0</v>
      </c>
      <c r="U324" s="486">
        <f>IF(S324=1,SUM($S$6:S324),0)</f>
        <v>285</v>
      </c>
      <c r="V324" s="486">
        <f t="shared" si="261"/>
        <v>285</v>
      </c>
      <c r="W324" s="486">
        <f t="shared" si="262"/>
        <v>0</v>
      </c>
      <c r="X324" s="486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2173</v>
      </c>
      <c r="D325" s="105" t="s">
        <v>1219</v>
      </c>
      <c r="E325" s="212" t="s">
        <v>44</v>
      </c>
      <c r="F325" s="213" t="s">
        <v>8</v>
      </c>
      <c r="G325" s="214">
        <v>23500</v>
      </c>
      <c r="H325" s="214">
        <v>26200</v>
      </c>
      <c r="I325" s="167">
        <v>16301</v>
      </c>
      <c r="J325" s="445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5"/>
      <c r="Q325" s="87">
        <f t="shared" si="268"/>
        <v>16301</v>
      </c>
      <c r="R325" s="486">
        <f t="shared" si="259"/>
        <v>0</v>
      </c>
      <c r="S325" s="486">
        <f t="shared" si="260"/>
        <v>1</v>
      </c>
      <c r="T325" s="486">
        <f>IF(R325=1,SUM($R$6:R325),0)</f>
        <v>0</v>
      </c>
      <c r="U325" s="486">
        <f>IF(S325=1,SUM($S$6:S325),0)</f>
        <v>286</v>
      </c>
      <c r="V325" s="486">
        <f t="shared" si="261"/>
        <v>286</v>
      </c>
      <c r="W325" s="486">
        <f t="shared" si="262"/>
        <v>0</v>
      </c>
      <c r="X325" s="486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2170</v>
      </c>
      <c r="D326" s="105" t="s">
        <v>1220</v>
      </c>
      <c r="E326" s="212" t="s">
        <v>44</v>
      </c>
      <c r="F326" s="213" t="s">
        <v>8</v>
      </c>
      <c r="G326" s="214">
        <v>17200</v>
      </c>
      <c r="H326" s="214">
        <v>19200</v>
      </c>
      <c r="I326" s="167">
        <v>12938</v>
      </c>
      <c r="J326" s="445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5"/>
      <c r="Q326" s="87">
        <f t="shared" si="268"/>
        <v>12938</v>
      </c>
      <c r="R326" s="486">
        <f t="shared" si="259"/>
        <v>0</v>
      </c>
      <c r="S326" s="486">
        <f t="shared" si="260"/>
        <v>1</v>
      </c>
      <c r="T326" s="486">
        <f>IF(R326=1,SUM($R$6:R326),0)</f>
        <v>0</v>
      </c>
      <c r="U326" s="486">
        <f>IF(S326=1,SUM($S$6:S326),0)</f>
        <v>287</v>
      </c>
      <c r="V326" s="486">
        <f t="shared" si="261"/>
        <v>287</v>
      </c>
      <c r="W326" s="486">
        <f t="shared" si="262"/>
        <v>0</v>
      </c>
      <c r="X326" s="486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2171</v>
      </c>
      <c r="D327" s="105" t="s">
        <v>1221</v>
      </c>
      <c r="E327" s="212" t="s">
        <v>44</v>
      </c>
      <c r="F327" s="213" t="s">
        <v>8</v>
      </c>
      <c r="G327" s="214">
        <v>21900</v>
      </c>
      <c r="H327" s="214">
        <v>24400</v>
      </c>
      <c r="I327" s="167">
        <v>13973</v>
      </c>
      <c r="J327" s="445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5"/>
      <c r="Q327" s="87">
        <f t="shared" si="268"/>
        <v>13973</v>
      </c>
      <c r="R327" s="486">
        <f t="shared" ref="R327:R390" si="328">IF(E327="MDU-KD",1,0)</f>
        <v>0</v>
      </c>
      <c r="S327" s="486">
        <f t="shared" ref="S327:S390" si="329">IF(E327="HDW",1,0)</f>
        <v>1</v>
      </c>
      <c r="T327" s="486">
        <f>IF(R327=1,SUM($R$6:R327),0)</f>
        <v>0</v>
      </c>
      <c r="U327" s="486">
        <f>IF(S327=1,SUM($S$6:S327),0)</f>
        <v>288</v>
      </c>
      <c r="V327" s="486">
        <f t="shared" ref="V327:V390" si="330">IF(T327=0,U327,T327)</f>
        <v>288</v>
      </c>
      <c r="W327" s="486">
        <f t="shared" ref="W327:W390" si="331">IF(F327=0,0,IF(LEFT(C327,11)="Tiang Beton",1,0))</f>
        <v>0</v>
      </c>
      <c r="X327" s="486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2172</v>
      </c>
      <c r="D328" s="105" t="s">
        <v>1222</v>
      </c>
      <c r="E328" s="212" t="s">
        <v>44</v>
      </c>
      <c r="F328" s="213" t="s">
        <v>8</v>
      </c>
      <c r="G328" s="214">
        <v>21900</v>
      </c>
      <c r="H328" s="214">
        <v>24400</v>
      </c>
      <c r="I328" s="167">
        <v>20183</v>
      </c>
      <c r="J328" s="445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5"/>
      <c r="Q328" s="87">
        <f t="shared" si="268"/>
        <v>20183</v>
      </c>
      <c r="R328" s="486">
        <f t="shared" si="328"/>
        <v>0</v>
      </c>
      <c r="S328" s="486">
        <f t="shared" si="329"/>
        <v>1</v>
      </c>
      <c r="T328" s="486">
        <f>IF(R328=1,SUM($R$6:R328),0)</f>
        <v>0</v>
      </c>
      <c r="U328" s="486">
        <f>IF(S328=1,SUM($S$6:S328),0)</f>
        <v>289</v>
      </c>
      <c r="V328" s="486">
        <f t="shared" si="330"/>
        <v>289</v>
      </c>
      <c r="W328" s="486">
        <f t="shared" si="331"/>
        <v>0</v>
      </c>
      <c r="X328" s="486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4" t="s">
        <v>1161</v>
      </c>
      <c r="D329" s="404" t="s">
        <v>1161</v>
      </c>
      <c r="E329" s="212" t="s">
        <v>44</v>
      </c>
      <c r="F329" s="213" t="s">
        <v>8</v>
      </c>
      <c r="G329" s="214">
        <v>23500</v>
      </c>
      <c r="H329" s="214">
        <v>26200</v>
      </c>
      <c r="I329" s="167">
        <v>22044</v>
      </c>
      <c r="J329" s="445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5"/>
      <c r="Q329" s="87">
        <f t="shared" si="268"/>
        <v>22044</v>
      </c>
      <c r="R329" s="486">
        <f t="shared" si="328"/>
        <v>0</v>
      </c>
      <c r="S329" s="486">
        <f t="shared" si="329"/>
        <v>1</v>
      </c>
      <c r="T329" s="486">
        <f>IF(R329=1,SUM($R$6:R329),0)</f>
        <v>0</v>
      </c>
      <c r="U329" s="486">
        <f>IF(S329=1,SUM($S$6:S329),0)</f>
        <v>290</v>
      </c>
      <c r="V329" s="486">
        <f t="shared" si="330"/>
        <v>290</v>
      </c>
      <c r="W329" s="486">
        <f t="shared" si="331"/>
        <v>0</v>
      </c>
      <c r="X329" s="486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2174</v>
      </c>
      <c r="D330" s="105" t="s">
        <v>1223</v>
      </c>
      <c r="E330" s="212" t="s">
        <v>44</v>
      </c>
      <c r="F330" s="420" t="s">
        <v>8</v>
      </c>
      <c r="G330" s="214">
        <v>26100</v>
      </c>
      <c r="H330" s="214">
        <v>29100</v>
      </c>
      <c r="I330" s="167">
        <v>16508</v>
      </c>
      <c r="J330" s="445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5"/>
      <c r="Q330" s="87">
        <f t="shared" si="268"/>
        <v>16508</v>
      </c>
      <c r="R330" s="486">
        <f t="shared" si="328"/>
        <v>0</v>
      </c>
      <c r="S330" s="486">
        <f t="shared" si="329"/>
        <v>1</v>
      </c>
      <c r="T330" s="486">
        <f>IF(R330=1,SUM($R$6:R330),0)</f>
        <v>0</v>
      </c>
      <c r="U330" s="486">
        <f>IF(S330=1,SUM($S$6:S330),0)</f>
        <v>291</v>
      </c>
      <c r="V330" s="486">
        <f t="shared" si="330"/>
        <v>291</v>
      </c>
      <c r="W330" s="486">
        <f t="shared" si="331"/>
        <v>0</v>
      </c>
      <c r="X330" s="486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2175</v>
      </c>
      <c r="D331" s="105" t="s">
        <v>1224</v>
      </c>
      <c r="E331" s="212" t="s">
        <v>44</v>
      </c>
      <c r="F331" s="420" t="s">
        <v>8</v>
      </c>
      <c r="G331" s="214">
        <v>35500</v>
      </c>
      <c r="H331" s="214">
        <v>39500</v>
      </c>
      <c r="I331" s="167">
        <v>21386</v>
      </c>
      <c r="J331" s="445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5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486">
        <f t="shared" si="328"/>
        <v>0</v>
      </c>
      <c r="S331" s="486">
        <f t="shared" si="329"/>
        <v>1</v>
      </c>
      <c r="T331" s="486">
        <f>IF(R331=1,SUM($R$6:R331),0)</f>
        <v>0</v>
      </c>
      <c r="U331" s="486">
        <f>IF(S331=1,SUM($S$6:S331),0)</f>
        <v>292</v>
      </c>
      <c r="V331" s="486">
        <f t="shared" si="330"/>
        <v>292</v>
      </c>
      <c r="W331" s="486">
        <f t="shared" si="331"/>
        <v>0</v>
      </c>
      <c r="X331" s="486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2176</v>
      </c>
      <c r="D332" s="105" t="s">
        <v>1225</v>
      </c>
      <c r="E332" s="212" t="s">
        <v>44</v>
      </c>
      <c r="F332" s="420" t="s">
        <v>8</v>
      </c>
      <c r="G332" s="214">
        <v>46200</v>
      </c>
      <c r="H332" s="214">
        <v>51500</v>
      </c>
      <c r="I332" s="167">
        <v>23598</v>
      </c>
      <c r="J332" s="445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5"/>
      <c r="Q332" s="87">
        <f t="shared" si="338"/>
        <v>23598</v>
      </c>
      <c r="R332" s="486">
        <f t="shared" si="328"/>
        <v>0</v>
      </c>
      <c r="S332" s="486">
        <f t="shared" si="329"/>
        <v>1</v>
      </c>
      <c r="T332" s="486">
        <f>IF(R332=1,SUM($R$6:R332),0)</f>
        <v>0</v>
      </c>
      <c r="U332" s="486">
        <f>IF(S332=1,SUM($S$6:S332),0)</f>
        <v>293</v>
      </c>
      <c r="V332" s="486">
        <f t="shared" si="330"/>
        <v>293</v>
      </c>
      <c r="W332" s="486">
        <f t="shared" si="331"/>
        <v>0</v>
      </c>
      <c r="X332" s="486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2177</v>
      </c>
      <c r="D333" s="105" t="s">
        <v>1226</v>
      </c>
      <c r="E333" s="212" t="s">
        <v>44</v>
      </c>
      <c r="F333" s="420" t="s">
        <v>8</v>
      </c>
      <c r="G333" s="214">
        <v>68700</v>
      </c>
      <c r="H333" s="214">
        <v>76500</v>
      </c>
      <c r="I333" s="167">
        <v>75038</v>
      </c>
      <c r="J333" s="445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5"/>
      <c r="Q333" s="87">
        <f t="shared" si="338"/>
        <v>75038</v>
      </c>
      <c r="R333" s="486">
        <f t="shared" si="328"/>
        <v>0</v>
      </c>
      <c r="S333" s="486">
        <f t="shared" si="329"/>
        <v>1</v>
      </c>
      <c r="T333" s="486">
        <f>IF(R333=1,SUM($R$6:R333),0)</f>
        <v>0</v>
      </c>
      <c r="U333" s="486">
        <f>IF(S333=1,SUM($S$6:S333),0)</f>
        <v>294</v>
      </c>
      <c r="V333" s="486">
        <f t="shared" si="330"/>
        <v>294</v>
      </c>
      <c r="W333" s="486">
        <f t="shared" si="331"/>
        <v>0</v>
      </c>
      <c r="X333" s="486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2178</v>
      </c>
      <c r="D334" s="105" t="s">
        <v>1227</v>
      </c>
      <c r="E334" s="212" t="s">
        <v>44</v>
      </c>
      <c r="F334" s="420" t="s">
        <v>8</v>
      </c>
      <c r="G334" s="214">
        <v>76800</v>
      </c>
      <c r="H334" s="214">
        <v>85500</v>
      </c>
      <c r="I334" s="167">
        <v>36872</v>
      </c>
      <c r="J334" s="445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5"/>
      <c r="Q334" s="87">
        <f t="shared" si="338"/>
        <v>36872</v>
      </c>
      <c r="R334" s="486">
        <f t="shared" si="328"/>
        <v>0</v>
      </c>
      <c r="S334" s="486">
        <f t="shared" si="329"/>
        <v>1</v>
      </c>
      <c r="T334" s="486">
        <f>IF(R334=1,SUM($R$6:R334),0)</f>
        <v>0</v>
      </c>
      <c r="U334" s="486">
        <f>IF(S334=1,SUM($S$6:S334),0)</f>
        <v>295</v>
      </c>
      <c r="V334" s="486">
        <f t="shared" si="330"/>
        <v>295</v>
      </c>
      <c r="W334" s="486">
        <f t="shared" si="331"/>
        <v>0</v>
      </c>
      <c r="X334" s="486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1228</v>
      </c>
      <c r="D335" s="105" t="s">
        <v>1228</v>
      </c>
      <c r="E335" s="212" t="s">
        <v>44</v>
      </c>
      <c r="F335" s="420" t="s">
        <v>8</v>
      </c>
      <c r="G335" s="405"/>
      <c r="H335" s="405"/>
      <c r="I335" s="409">
        <v>7600</v>
      </c>
      <c r="J335" s="447">
        <v>-0.52089843749999998</v>
      </c>
      <c r="K335" s="409">
        <f t="shared" si="336"/>
        <v>11558.828125</v>
      </c>
      <c r="L335" s="409">
        <f t="shared" ref="L335:O335" si="342">IF($J335&lt;0,(K335*(1-$J335)),(K335*(1+$J335)))</f>
        <v>17579.803634643555</v>
      </c>
      <c r="M335" s="409">
        <f t="shared" si="342"/>
        <v>26737.095879486205</v>
      </c>
      <c r="N335" s="409">
        <f t="shared" si="342"/>
        <v>40664.407346398264</v>
      </c>
      <c r="O335" s="409">
        <f t="shared" si="342"/>
        <v>61846.433595000643</v>
      </c>
      <c r="P335" s="455"/>
      <c r="Q335" s="87">
        <f t="shared" si="338"/>
        <v>7600</v>
      </c>
      <c r="R335" s="486">
        <f t="shared" si="328"/>
        <v>0</v>
      </c>
      <c r="S335" s="486">
        <f t="shared" si="329"/>
        <v>1</v>
      </c>
      <c r="T335" s="486">
        <f>IF(R335=1,SUM($R$6:R335),0)</f>
        <v>0</v>
      </c>
      <c r="U335" s="486">
        <f>IF(S335=1,SUM($S$6:S335),0)</f>
        <v>296</v>
      </c>
      <c r="V335" s="486">
        <f t="shared" si="330"/>
        <v>296</v>
      </c>
      <c r="W335" s="486">
        <f t="shared" si="331"/>
        <v>0</v>
      </c>
      <c r="X335" s="486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2179</v>
      </c>
      <c r="D336" s="105" t="s">
        <v>1229</v>
      </c>
      <c r="E336" s="212" t="s">
        <v>44</v>
      </c>
      <c r="F336" s="420" t="s">
        <v>8</v>
      </c>
      <c r="G336" s="214">
        <v>23000</v>
      </c>
      <c r="H336" s="214">
        <v>25600</v>
      </c>
      <c r="I336" s="167">
        <v>12265</v>
      </c>
      <c r="J336" s="445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5"/>
      <c r="Q336" s="87">
        <f t="shared" si="338"/>
        <v>12265</v>
      </c>
      <c r="R336" s="486">
        <f t="shared" si="328"/>
        <v>0</v>
      </c>
      <c r="S336" s="486">
        <f t="shared" si="329"/>
        <v>1</v>
      </c>
      <c r="T336" s="486">
        <f>IF(R336=1,SUM($R$6:R336),0)</f>
        <v>0</v>
      </c>
      <c r="U336" s="486">
        <f>IF(S336=1,SUM($S$6:S336),0)</f>
        <v>297</v>
      </c>
      <c r="V336" s="486">
        <f t="shared" si="330"/>
        <v>297</v>
      </c>
      <c r="W336" s="486">
        <f t="shared" si="331"/>
        <v>0</v>
      </c>
      <c r="X336" s="486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2180</v>
      </c>
      <c r="D337" s="105" t="s">
        <v>1230</v>
      </c>
      <c r="E337" s="212" t="s">
        <v>44</v>
      </c>
      <c r="F337" s="420" t="s">
        <v>8</v>
      </c>
      <c r="G337" s="214">
        <v>25700</v>
      </c>
      <c r="H337" s="214">
        <v>28600</v>
      </c>
      <c r="I337" s="167">
        <v>15836</v>
      </c>
      <c r="J337" s="445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5"/>
      <c r="Q337" s="87">
        <f t="shared" si="338"/>
        <v>15836</v>
      </c>
      <c r="R337" s="486">
        <f t="shared" si="328"/>
        <v>0</v>
      </c>
      <c r="S337" s="486">
        <f t="shared" si="329"/>
        <v>1</v>
      </c>
      <c r="T337" s="486">
        <f>IF(R337=1,SUM($R$6:R337),0)</f>
        <v>0</v>
      </c>
      <c r="U337" s="486">
        <f>IF(S337=1,SUM($S$6:S337),0)</f>
        <v>298</v>
      </c>
      <c r="V337" s="486">
        <f t="shared" si="330"/>
        <v>298</v>
      </c>
      <c r="W337" s="486">
        <f t="shared" si="331"/>
        <v>0</v>
      </c>
      <c r="X337" s="486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2181</v>
      </c>
      <c r="D338" s="105" t="s">
        <v>1231</v>
      </c>
      <c r="E338" s="212" t="s">
        <v>44</v>
      </c>
      <c r="F338" s="420" t="s">
        <v>8</v>
      </c>
      <c r="G338" s="214">
        <v>38100</v>
      </c>
      <c r="H338" s="214">
        <v>42400</v>
      </c>
      <c r="I338" s="167">
        <v>21735</v>
      </c>
      <c r="J338" s="445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5"/>
      <c r="Q338" s="87">
        <f t="shared" si="338"/>
        <v>21735</v>
      </c>
      <c r="R338" s="486">
        <f t="shared" si="328"/>
        <v>0</v>
      </c>
      <c r="S338" s="486">
        <f t="shared" si="329"/>
        <v>1</v>
      </c>
      <c r="T338" s="486">
        <f>IF(R338=1,SUM($R$6:R338),0)</f>
        <v>0</v>
      </c>
      <c r="U338" s="486">
        <f>IF(S338=1,SUM($S$6:S338),0)</f>
        <v>299</v>
      </c>
      <c r="V338" s="486">
        <f t="shared" si="330"/>
        <v>299</v>
      </c>
      <c r="W338" s="486">
        <f t="shared" si="331"/>
        <v>0</v>
      </c>
      <c r="X338" s="486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1158</v>
      </c>
      <c r="D339" s="105" t="s">
        <v>1158</v>
      </c>
      <c r="E339" s="212" t="s">
        <v>44</v>
      </c>
      <c r="F339" s="420" t="s">
        <v>8</v>
      </c>
      <c r="G339" s="214">
        <v>23500</v>
      </c>
      <c r="H339" s="214">
        <v>26200</v>
      </c>
      <c r="I339" s="167">
        <v>33300</v>
      </c>
      <c r="J339" s="445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5"/>
      <c r="Q339" s="87">
        <f t="shared" si="338"/>
        <v>33300</v>
      </c>
      <c r="R339" s="486">
        <f t="shared" si="328"/>
        <v>0</v>
      </c>
      <c r="S339" s="486">
        <f t="shared" si="329"/>
        <v>1</v>
      </c>
      <c r="T339" s="486">
        <f>IF(R339=1,SUM($R$6:R339),0)</f>
        <v>0</v>
      </c>
      <c r="U339" s="486">
        <f>IF(S339=1,SUM($S$6:S339),0)</f>
        <v>300</v>
      </c>
      <c r="V339" s="486">
        <f t="shared" si="330"/>
        <v>300</v>
      </c>
      <c r="W339" s="486">
        <f t="shared" si="331"/>
        <v>0</v>
      </c>
      <c r="X339" s="486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1232</v>
      </c>
      <c r="D340" s="105" t="s">
        <v>1232</v>
      </c>
      <c r="E340" s="212" t="s">
        <v>44</v>
      </c>
      <c r="F340" s="420" t="s">
        <v>8</v>
      </c>
      <c r="G340" s="421"/>
      <c r="H340" s="421"/>
      <c r="I340" s="409">
        <v>41625</v>
      </c>
      <c r="J340" s="447">
        <v>0.27099236641221375</v>
      </c>
      <c r="K340" s="409">
        <f t="shared" si="336"/>
        <v>52905.057251908402</v>
      </c>
      <c r="L340" s="409">
        <f t="shared" ref="L340:O340" si="347">IF($J340&lt;0,(K340*(1-$J340)),(K340*(1+$J340)))</f>
        <v>67241.923911776714</v>
      </c>
      <c r="M340" s="409">
        <f t="shared" si="347"/>
        <v>85463.971994739113</v>
      </c>
      <c r="N340" s="409">
        <f t="shared" si="347"/>
        <v>108624.05600858064</v>
      </c>
      <c r="O340" s="409">
        <f t="shared" si="347"/>
        <v>138060.34599563875</v>
      </c>
      <c r="P340" s="460"/>
      <c r="Q340" s="87">
        <f t="shared" si="338"/>
        <v>41625</v>
      </c>
      <c r="R340" s="481">
        <f t="shared" si="328"/>
        <v>0</v>
      </c>
      <c r="S340" s="481">
        <f t="shared" si="329"/>
        <v>1</v>
      </c>
      <c r="T340" s="481">
        <f>IF(R340=1,SUM($R$6:R340),0)</f>
        <v>0</v>
      </c>
      <c r="U340" s="481">
        <f>IF(S340=1,SUM($S$6:S340),0)</f>
        <v>301</v>
      </c>
      <c r="V340" s="481">
        <f t="shared" si="330"/>
        <v>301</v>
      </c>
      <c r="W340" s="481">
        <f t="shared" si="331"/>
        <v>0</v>
      </c>
      <c r="X340" s="481">
        <f>IF(W340=1,SUM($W$6:W340),0)</f>
        <v>0</v>
      </c>
    </row>
    <row r="341" spans="1:34" ht="15" customHeight="1">
      <c r="A341" s="15"/>
      <c r="B341" s="169">
        <v>38</v>
      </c>
      <c r="C341" s="105" t="s">
        <v>2182</v>
      </c>
      <c r="D341" s="105" t="s">
        <v>1233</v>
      </c>
      <c r="E341" s="212" t="s">
        <v>44</v>
      </c>
      <c r="F341" s="420" t="s">
        <v>8</v>
      </c>
      <c r="G341" s="214">
        <v>79000</v>
      </c>
      <c r="H341" s="214">
        <v>88000</v>
      </c>
      <c r="I341" s="167">
        <v>54338</v>
      </c>
      <c r="J341" s="445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5"/>
      <c r="Q341" s="87">
        <f t="shared" si="338"/>
        <v>54338</v>
      </c>
      <c r="R341" s="486">
        <f t="shared" si="328"/>
        <v>0</v>
      </c>
      <c r="S341" s="486">
        <f t="shared" si="329"/>
        <v>1</v>
      </c>
      <c r="T341" s="486">
        <f>IF(R341=1,SUM($R$6:R341),0)</f>
        <v>0</v>
      </c>
      <c r="U341" s="486">
        <f>IF(S341=1,SUM($S$6:S341),0)</f>
        <v>302</v>
      </c>
      <c r="V341" s="486">
        <f t="shared" si="330"/>
        <v>302</v>
      </c>
      <c r="W341" s="486">
        <f t="shared" si="331"/>
        <v>0</v>
      </c>
      <c r="X341" s="486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1234</v>
      </c>
      <c r="D342" s="105" t="s">
        <v>1234</v>
      </c>
      <c r="E342" s="212" t="s">
        <v>44</v>
      </c>
      <c r="F342" s="420" t="s">
        <v>8</v>
      </c>
      <c r="G342" s="421"/>
      <c r="H342" s="421"/>
      <c r="I342" s="409">
        <v>99600</v>
      </c>
      <c r="J342" s="447">
        <v>-0.38252272727272729</v>
      </c>
      <c r="K342" s="409">
        <f t="shared" si="336"/>
        <v>137699.26363636364</v>
      </c>
      <c r="L342" s="409">
        <f t="shared" ref="L342:O342" si="349">IF($J342&lt;0,(K342*(1-$J342)),(K342*(1+$J342)))</f>
        <v>190372.36150599172</v>
      </c>
      <c r="M342" s="409">
        <f t="shared" si="349"/>
        <v>263194.11642661324</v>
      </c>
      <c r="N342" s="409">
        <f t="shared" si="349"/>
        <v>363871.84764425701</v>
      </c>
      <c r="O342" s="409">
        <f t="shared" si="349"/>
        <v>503061.09918290447</v>
      </c>
      <c r="P342" s="460"/>
      <c r="Q342" s="87">
        <f t="shared" si="338"/>
        <v>99600</v>
      </c>
      <c r="R342" s="481">
        <f t="shared" si="328"/>
        <v>0</v>
      </c>
      <c r="S342" s="481">
        <f t="shared" si="329"/>
        <v>1</v>
      </c>
      <c r="T342" s="481">
        <f>IF(R342=1,SUM($R$6:R342),0)</f>
        <v>0</v>
      </c>
      <c r="U342" s="481">
        <f>IF(S342=1,SUM($S$6:S342),0)</f>
        <v>303</v>
      </c>
      <c r="V342" s="481">
        <f t="shared" si="330"/>
        <v>303</v>
      </c>
      <c r="W342" s="481">
        <f t="shared" si="331"/>
        <v>0</v>
      </c>
      <c r="X342" s="481">
        <f>IF(W342=1,SUM($W$6:W342),0)</f>
        <v>0</v>
      </c>
    </row>
    <row r="343" spans="1:34" ht="15" customHeight="1">
      <c r="A343" s="15"/>
      <c r="B343" s="169">
        <v>40</v>
      </c>
      <c r="C343" s="105" t="s">
        <v>2183</v>
      </c>
      <c r="D343" s="105" t="s">
        <v>1235</v>
      </c>
      <c r="E343" s="212" t="s">
        <v>44</v>
      </c>
      <c r="F343" s="420" t="s">
        <v>8</v>
      </c>
      <c r="G343" s="214">
        <v>170800</v>
      </c>
      <c r="H343" s="214">
        <v>190300</v>
      </c>
      <c r="I343" s="167">
        <v>110435</v>
      </c>
      <c r="J343" s="445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5"/>
      <c r="Q343" s="87">
        <f t="shared" si="338"/>
        <v>110435</v>
      </c>
      <c r="R343" s="486">
        <f t="shared" si="328"/>
        <v>0</v>
      </c>
      <c r="S343" s="486">
        <f t="shared" si="329"/>
        <v>1</v>
      </c>
      <c r="T343" s="486">
        <f>IF(R343=1,SUM($R$6:R343),0)</f>
        <v>0</v>
      </c>
      <c r="U343" s="486">
        <f>IF(S343=1,SUM($S$6:S343),0)</f>
        <v>304</v>
      </c>
      <c r="V343" s="486">
        <f t="shared" si="330"/>
        <v>304</v>
      </c>
      <c r="W343" s="486">
        <f t="shared" si="331"/>
        <v>0</v>
      </c>
      <c r="X343" s="486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2184</v>
      </c>
      <c r="D344" s="105" t="s">
        <v>1236</v>
      </c>
      <c r="E344" s="212" t="s">
        <v>44</v>
      </c>
      <c r="F344" s="420" t="s">
        <v>8</v>
      </c>
      <c r="G344" s="214">
        <v>48000</v>
      </c>
      <c r="H344" s="214">
        <v>53500</v>
      </c>
      <c r="I344" s="167">
        <v>51233</v>
      </c>
      <c r="J344" s="445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5"/>
      <c r="Q344" s="87">
        <f t="shared" si="338"/>
        <v>51233</v>
      </c>
      <c r="R344" s="486">
        <f t="shared" si="328"/>
        <v>0</v>
      </c>
      <c r="S344" s="486">
        <f t="shared" si="329"/>
        <v>1</v>
      </c>
      <c r="T344" s="486">
        <f>IF(R344=1,SUM($R$6:R344),0)</f>
        <v>0</v>
      </c>
      <c r="U344" s="486">
        <f>IF(S344=1,SUM($S$6:S344),0)</f>
        <v>305</v>
      </c>
      <c r="V344" s="486">
        <f t="shared" si="330"/>
        <v>305</v>
      </c>
      <c r="W344" s="486">
        <f t="shared" si="331"/>
        <v>0</v>
      </c>
      <c r="X344" s="486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2185</v>
      </c>
      <c r="D345" s="105" t="s">
        <v>1237</v>
      </c>
      <c r="E345" s="212" t="s">
        <v>44</v>
      </c>
      <c r="F345" s="420" t="s">
        <v>8</v>
      </c>
      <c r="G345" s="214">
        <v>60000</v>
      </c>
      <c r="H345" s="214">
        <v>66800</v>
      </c>
      <c r="I345" s="167">
        <v>67232</v>
      </c>
      <c r="J345" s="445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5"/>
      <c r="Q345" s="87">
        <f t="shared" si="338"/>
        <v>67232</v>
      </c>
      <c r="R345" s="486">
        <f t="shared" si="328"/>
        <v>0</v>
      </c>
      <c r="S345" s="486">
        <f t="shared" si="329"/>
        <v>1</v>
      </c>
      <c r="T345" s="486">
        <f>IF(R345=1,SUM($R$6:R345),0)</f>
        <v>0</v>
      </c>
      <c r="U345" s="486">
        <f>IF(S345=1,SUM($S$6:S345),0)</f>
        <v>306</v>
      </c>
      <c r="V345" s="486">
        <f t="shared" si="330"/>
        <v>306</v>
      </c>
      <c r="W345" s="486">
        <f t="shared" si="331"/>
        <v>0</v>
      </c>
      <c r="X345" s="486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2186</v>
      </c>
      <c r="D346" s="105" t="s">
        <v>1238</v>
      </c>
      <c r="E346" s="212" t="s">
        <v>44</v>
      </c>
      <c r="F346" s="420" t="s">
        <v>8</v>
      </c>
      <c r="G346" s="214">
        <v>99600</v>
      </c>
      <c r="H346" s="214">
        <v>110900</v>
      </c>
      <c r="I346" s="167">
        <v>111605</v>
      </c>
      <c r="J346" s="445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5"/>
      <c r="Q346" s="87">
        <f t="shared" si="338"/>
        <v>111605</v>
      </c>
      <c r="R346" s="486">
        <f t="shared" si="328"/>
        <v>0</v>
      </c>
      <c r="S346" s="486">
        <f t="shared" si="329"/>
        <v>1</v>
      </c>
      <c r="T346" s="486">
        <f>IF(R346=1,SUM($R$6:R346),0)</f>
        <v>0</v>
      </c>
      <c r="U346" s="486">
        <f>IF(S346=1,SUM($S$6:S346),0)</f>
        <v>307</v>
      </c>
      <c r="V346" s="486">
        <f t="shared" si="330"/>
        <v>307</v>
      </c>
      <c r="W346" s="486">
        <f t="shared" si="331"/>
        <v>0</v>
      </c>
      <c r="X346" s="486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2187</v>
      </c>
      <c r="D347" s="105" t="s">
        <v>1239</v>
      </c>
      <c r="E347" s="212" t="s">
        <v>44</v>
      </c>
      <c r="F347" s="420" t="s">
        <v>8</v>
      </c>
      <c r="G347" s="214">
        <v>197400</v>
      </c>
      <c r="H347" s="214">
        <v>219900</v>
      </c>
      <c r="I347" s="167">
        <v>221193</v>
      </c>
      <c r="J347" s="445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5"/>
      <c r="Q347" s="87">
        <f t="shared" si="338"/>
        <v>221193</v>
      </c>
      <c r="R347" s="486">
        <f t="shared" si="328"/>
        <v>0</v>
      </c>
      <c r="S347" s="486">
        <f t="shared" si="329"/>
        <v>1</v>
      </c>
      <c r="T347" s="486">
        <f>IF(R347=1,SUM($R$6:R347),0)</f>
        <v>0</v>
      </c>
      <c r="U347" s="486">
        <f>IF(S347=1,SUM($S$6:S347),0)</f>
        <v>308</v>
      </c>
      <c r="V347" s="486">
        <f t="shared" si="330"/>
        <v>308</v>
      </c>
      <c r="W347" s="486">
        <f t="shared" si="331"/>
        <v>0</v>
      </c>
      <c r="X347" s="486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2188</v>
      </c>
      <c r="D348" s="105" t="s">
        <v>1240</v>
      </c>
      <c r="E348" s="212" t="s">
        <v>44</v>
      </c>
      <c r="F348" s="420" t="s">
        <v>8</v>
      </c>
      <c r="G348" s="214">
        <v>158100</v>
      </c>
      <c r="H348" s="214">
        <v>176100</v>
      </c>
      <c r="I348" s="167">
        <v>177156</v>
      </c>
      <c r="J348" s="445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5"/>
      <c r="Q348" s="87">
        <f t="shared" si="338"/>
        <v>177156</v>
      </c>
      <c r="R348" s="486">
        <f t="shared" si="328"/>
        <v>0</v>
      </c>
      <c r="S348" s="486">
        <f t="shared" si="329"/>
        <v>1</v>
      </c>
      <c r="T348" s="486">
        <f>IF(R348=1,SUM($R$6:R348),0)</f>
        <v>0</v>
      </c>
      <c r="U348" s="486">
        <f>IF(S348=1,SUM($S$6:S348),0)</f>
        <v>309</v>
      </c>
      <c r="V348" s="486">
        <f t="shared" si="330"/>
        <v>309</v>
      </c>
      <c r="W348" s="486">
        <f t="shared" si="331"/>
        <v>0</v>
      </c>
      <c r="X348" s="486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47</v>
      </c>
      <c r="D349" s="105"/>
      <c r="E349" s="212" t="s">
        <v>47</v>
      </c>
      <c r="F349" s="420"/>
      <c r="G349" s="214"/>
      <c r="H349" s="214"/>
      <c r="I349" s="167"/>
      <c r="J349" s="445"/>
      <c r="K349" s="167"/>
      <c r="L349" s="167"/>
      <c r="M349" s="167"/>
      <c r="N349" s="167"/>
      <c r="O349" s="167"/>
      <c r="P349" s="455"/>
      <c r="Q349" s="87">
        <f t="shared" si="338"/>
        <v>0</v>
      </c>
      <c r="R349" s="486">
        <f t="shared" si="328"/>
        <v>0</v>
      </c>
      <c r="S349" s="486">
        <f t="shared" si="329"/>
        <v>0</v>
      </c>
      <c r="T349" s="486">
        <f>IF(R349=1,SUM($R$6:R349),0)</f>
        <v>0</v>
      </c>
      <c r="U349" s="486">
        <f>IF(S349=1,SUM($S$6:S349),0)</f>
        <v>0</v>
      </c>
      <c r="V349" s="486">
        <f t="shared" si="330"/>
        <v>0</v>
      </c>
      <c r="W349" s="486">
        <f t="shared" si="331"/>
        <v>0</v>
      </c>
      <c r="X349" s="486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5" t="s">
        <v>719</v>
      </c>
      <c r="C350" s="426" t="s">
        <v>533</v>
      </c>
      <c r="D350" s="426"/>
      <c r="E350" s="212" t="s">
        <v>47</v>
      </c>
      <c r="F350" s="420"/>
      <c r="G350" s="214"/>
      <c r="H350" s="214"/>
      <c r="I350" s="167">
        <v>0</v>
      </c>
      <c r="J350" s="445"/>
      <c r="K350" s="167"/>
      <c r="L350" s="167"/>
      <c r="M350" s="167"/>
      <c r="N350" s="167"/>
      <c r="O350" s="167"/>
      <c r="P350" s="455"/>
      <c r="Q350" s="87">
        <f t="shared" si="338"/>
        <v>0</v>
      </c>
      <c r="R350" s="486">
        <f t="shared" si="328"/>
        <v>0</v>
      </c>
      <c r="S350" s="486">
        <f t="shared" si="329"/>
        <v>0</v>
      </c>
      <c r="T350" s="486">
        <f>IF(R350=1,SUM($R$6:R350),0)</f>
        <v>0</v>
      </c>
      <c r="U350" s="486">
        <f>IF(S350=1,SUM($S$6:S350),0)</f>
        <v>0</v>
      </c>
      <c r="V350" s="486">
        <f t="shared" si="330"/>
        <v>0</v>
      </c>
      <c r="W350" s="486">
        <f t="shared" si="331"/>
        <v>0</v>
      </c>
      <c r="X350" s="486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106</v>
      </c>
      <c r="D351" s="105" t="s">
        <v>106</v>
      </c>
      <c r="E351" s="212" t="s">
        <v>44</v>
      </c>
      <c r="F351" s="420" t="s">
        <v>107</v>
      </c>
      <c r="G351" s="214">
        <v>125000</v>
      </c>
      <c r="H351" s="214">
        <v>125000</v>
      </c>
      <c r="I351" s="167">
        <v>140066</v>
      </c>
      <c r="J351" s="445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5"/>
      <c r="Q351" s="87">
        <f t="shared" si="338"/>
        <v>140066</v>
      </c>
      <c r="R351" s="486">
        <f t="shared" si="328"/>
        <v>0</v>
      </c>
      <c r="S351" s="486">
        <f t="shared" si="329"/>
        <v>1</v>
      </c>
      <c r="T351" s="486">
        <f>IF(R351=1,SUM($R$6:R351),0)</f>
        <v>0</v>
      </c>
      <c r="U351" s="486">
        <f>IF(S351=1,SUM($S$6:S351),0)</f>
        <v>310</v>
      </c>
      <c r="V351" s="486">
        <f t="shared" si="330"/>
        <v>310</v>
      </c>
      <c r="W351" s="486">
        <f t="shared" si="331"/>
        <v>0</v>
      </c>
      <c r="X351" s="486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108</v>
      </c>
      <c r="D352" s="105" t="s">
        <v>108</v>
      </c>
      <c r="E352" s="212" t="s">
        <v>44</v>
      </c>
      <c r="F352" s="420" t="s">
        <v>109</v>
      </c>
      <c r="G352" s="214">
        <v>74000</v>
      </c>
      <c r="H352" s="214">
        <v>74000</v>
      </c>
      <c r="I352" s="167">
        <v>82919</v>
      </c>
      <c r="J352" s="445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5"/>
      <c r="Q352" s="87">
        <f t="shared" si="338"/>
        <v>82919</v>
      </c>
      <c r="R352" s="486">
        <f t="shared" si="328"/>
        <v>0</v>
      </c>
      <c r="S352" s="486">
        <f t="shared" si="329"/>
        <v>1</v>
      </c>
      <c r="T352" s="486">
        <f>IF(R352=1,SUM($R$6:R352),0)</f>
        <v>0</v>
      </c>
      <c r="U352" s="486">
        <f>IF(S352=1,SUM($S$6:S352),0)</f>
        <v>311</v>
      </c>
      <c r="V352" s="486">
        <f t="shared" si="330"/>
        <v>311</v>
      </c>
      <c r="W352" s="486">
        <f t="shared" si="331"/>
        <v>0</v>
      </c>
      <c r="X352" s="486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824</v>
      </c>
      <c r="D353" s="105" t="s">
        <v>824</v>
      </c>
      <c r="E353" s="212" t="s">
        <v>44</v>
      </c>
      <c r="F353" s="420" t="s">
        <v>8</v>
      </c>
      <c r="G353" s="214">
        <v>4500</v>
      </c>
      <c r="H353" s="214">
        <v>4500</v>
      </c>
      <c r="I353" s="167">
        <v>5009</v>
      </c>
      <c r="J353" s="445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5"/>
      <c r="Q353" s="87">
        <f t="shared" si="338"/>
        <v>5009</v>
      </c>
      <c r="R353" s="486">
        <f t="shared" si="328"/>
        <v>0</v>
      </c>
      <c r="S353" s="486">
        <f t="shared" si="329"/>
        <v>1</v>
      </c>
      <c r="T353" s="486">
        <f>IF(R353=1,SUM($R$6:R353),0)</f>
        <v>0</v>
      </c>
      <c r="U353" s="486">
        <f>IF(S353=1,SUM($S$6:S353),0)</f>
        <v>312</v>
      </c>
      <c r="V353" s="486">
        <f t="shared" si="330"/>
        <v>312</v>
      </c>
      <c r="W353" s="486">
        <f t="shared" si="331"/>
        <v>0</v>
      </c>
      <c r="X353" s="486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822</v>
      </c>
      <c r="D354" s="105" t="s">
        <v>822</v>
      </c>
      <c r="E354" s="212" t="s">
        <v>44</v>
      </c>
      <c r="F354" s="420" t="s">
        <v>23</v>
      </c>
      <c r="G354" s="214">
        <v>3888</v>
      </c>
      <c r="H354" s="214">
        <v>3888</v>
      </c>
      <c r="I354" s="167">
        <v>4357</v>
      </c>
      <c r="J354" s="445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5"/>
      <c r="Q354" s="87">
        <f t="shared" si="338"/>
        <v>4357</v>
      </c>
      <c r="R354" s="486">
        <f t="shared" si="328"/>
        <v>0</v>
      </c>
      <c r="S354" s="486">
        <f t="shared" si="329"/>
        <v>1</v>
      </c>
      <c r="T354" s="486">
        <f>IF(R354=1,SUM($R$6:R354),0)</f>
        <v>0</v>
      </c>
      <c r="U354" s="486">
        <f>IF(S354=1,SUM($S$6:S354),0)</f>
        <v>313</v>
      </c>
      <c r="V354" s="486">
        <f t="shared" si="330"/>
        <v>313</v>
      </c>
      <c r="W354" s="486">
        <f t="shared" si="331"/>
        <v>0</v>
      </c>
      <c r="X354" s="486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823</v>
      </c>
      <c r="D355" s="105"/>
      <c r="E355" s="212" t="s">
        <v>44</v>
      </c>
      <c r="F355" s="420" t="s">
        <v>23</v>
      </c>
      <c r="G355" s="214">
        <v>2900</v>
      </c>
      <c r="H355" s="214">
        <v>2900</v>
      </c>
      <c r="I355" s="443">
        <v>2900</v>
      </c>
      <c r="J355" s="446">
        <v>0.1206275720164609</v>
      </c>
      <c r="K355" s="443">
        <f t="shared" si="336"/>
        <v>3249.8199588477364</v>
      </c>
      <c r="L355" s="443">
        <f t="shared" ref="L355:O355" si="360">IF($J355&lt;0,(K355*(1-$J355)),(K355*(1+$J355)))</f>
        <v>3641.8378499741739</v>
      </c>
      <c r="M355" s="443">
        <f t="shared" si="360"/>
        <v>4081.1439074942068</v>
      </c>
      <c r="N355" s="443">
        <f t="shared" si="360"/>
        <v>4573.4423881050052</v>
      </c>
      <c r="O355" s="443">
        <f t="shared" si="360"/>
        <v>5125.1256391392762</v>
      </c>
      <c r="P355" s="455"/>
      <c r="Q355" s="87">
        <f t="shared" si="338"/>
        <v>2900</v>
      </c>
      <c r="R355" s="486">
        <f t="shared" si="328"/>
        <v>0</v>
      </c>
      <c r="S355" s="486">
        <f t="shared" si="329"/>
        <v>1</v>
      </c>
      <c r="T355" s="486">
        <f>IF(R355=1,SUM($R$6:R355),0)</f>
        <v>0</v>
      </c>
      <c r="U355" s="486">
        <f>IF(S355=1,SUM($S$6:S355),0)</f>
        <v>314</v>
      </c>
      <c r="V355" s="486">
        <f t="shared" si="330"/>
        <v>314</v>
      </c>
      <c r="W355" s="486">
        <f t="shared" si="331"/>
        <v>0</v>
      </c>
      <c r="X355" s="486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110</v>
      </c>
      <c r="D356" s="105"/>
      <c r="E356" s="212" t="s">
        <v>44</v>
      </c>
      <c r="F356" s="420" t="s">
        <v>23</v>
      </c>
      <c r="G356" s="214">
        <v>11500</v>
      </c>
      <c r="H356" s="214">
        <v>11500</v>
      </c>
      <c r="I356" s="443">
        <v>11500</v>
      </c>
      <c r="J356" s="446">
        <v>0.1206275720164609</v>
      </c>
      <c r="K356" s="443">
        <f t="shared" si="336"/>
        <v>12887.2170781893</v>
      </c>
      <c r="L356" s="443">
        <f t="shared" ref="L356:O356" si="361">IF($J356&lt;0,(K356*(1-$J356)),(K356*(1+$J356)))</f>
        <v>14441.770784380346</v>
      </c>
      <c r="M356" s="443">
        <f t="shared" si="361"/>
        <v>16183.846529718407</v>
      </c>
      <c r="N356" s="443">
        <f t="shared" si="361"/>
        <v>18136.064642485366</v>
      </c>
      <c r="O356" s="443">
        <f t="shared" si="361"/>
        <v>20323.77408624196</v>
      </c>
      <c r="P356" s="455"/>
      <c r="Q356" s="87">
        <f t="shared" si="338"/>
        <v>11500</v>
      </c>
      <c r="R356" s="486">
        <f t="shared" si="328"/>
        <v>0</v>
      </c>
      <c r="S356" s="486">
        <f t="shared" si="329"/>
        <v>1</v>
      </c>
      <c r="T356" s="486">
        <f>IF(R356=1,SUM($R$6:R356),0)</f>
        <v>0</v>
      </c>
      <c r="U356" s="486">
        <f>IF(S356=1,SUM($S$6:S356),0)</f>
        <v>315</v>
      </c>
      <c r="V356" s="486">
        <f t="shared" si="330"/>
        <v>315</v>
      </c>
      <c r="W356" s="486">
        <f t="shared" si="331"/>
        <v>0</v>
      </c>
      <c r="X356" s="486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111</v>
      </c>
      <c r="D357" s="105"/>
      <c r="E357" s="212" t="s">
        <v>44</v>
      </c>
      <c r="F357" s="420" t="s">
        <v>23</v>
      </c>
      <c r="G357" s="214">
        <v>6100</v>
      </c>
      <c r="H357" s="214">
        <v>6100</v>
      </c>
      <c r="I357" s="443">
        <v>6100</v>
      </c>
      <c r="J357" s="446">
        <v>0.1206275720164609</v>
      </c>
      <c r="K357" s="443">
        <f t="shared" si="336"/>
        <v>6835.8281893004114</v>
      </c>
      <c r="L357" s="443">
        <f t="shared" ref="L357:O357" si="362">IF($J357&lt;0,(K357*(1-$J357)),(K357*(1+$J357)))</f>
        <v>7660.4175464974005</v>
      </c>
      <c r="M357" s="443">
        <f t="shared" si="362"/>
        <v>8584.4751157636765</v>
      </c>
      <c r="N357" s="443">
        <f t="shared" si="362"/>
        <v>9619.9995060139754</v>
      </c>
      <c r="O357" s="443">
        <f t="shared" si="362"/>
        <v>10780.436689223994</v>
      </c>
      <c r="P357" s="455"/>
      <c r="Q357" s="87">
        <f t="shared" si="338"/>
        <v>6100</v>
      </c>
      <c r="R357" s="486">
        <f t="shared" si="328"/>
        <v>0</v>
      </c>
      <c r="S357" s="486">
        <f t="shared" si="329"/>
        <v>1</v>
      </c>
      <c r="T357" s="486">
        <f>IF(R357=1,SUM($R$6:R357),0)</f>
        <v>0</v>
      </c>
      <c r="U357" s="486">
        <f>IF(S357=1,SUM($S$6:S357),0)</f>
        <v>316</v>
      </c>
      <c r="V357" s="486">
        <f t="shared" si="330"/>
        <v>316</v>
      </c>
      <c r="W357" s="486">
        <f t="shared" si="331"/>
        <v>0</v>
      </c>
      <c r="X357" s="486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112</v>
      </c>
      <c r="D358" s="105"/>
      <c r="E358" s="212" t="s">
        <v>44</v>
      </c>
      <c r="F358" s="420" t="s">
        <v>8</v>
      </c>
      <c r="G358" s="214">
        <v>58600</v>
      </c>
      <c r="H358" s="214">
        <v>58600</v>
      </c>
      <c r="I358" s="443">
        <v>58600</v>
      </c>
      <c r="J358" s="446">
        <v>0.1206275720164609</v>
      </c>
      <c r="K358" s="443">
        <f t="shared" si="336"/>
        <v>65668.775720164602</v>
      </c>
      <c r="L358" s="443">
        <f t="shared" ref="L358:O358" si="363">IF($J358&lt;0,(K358*(1-$J358)),(K358*(1+$J358)))</f>
        <v>73590.240692581574</v>
      </c>
      <c r="M358" s="443">
        <f t="shared" si="363"/>
        <v>82467.252751434644</v>
      </c>
      <c r="N358" s="443">
        <f t="shared" si="363"/>
        <v>92415.077221708008</v>
      </c>
      <c r="O358" s="443">
        <f t="shared" si="363"/>
        <v>103562.88360467639</v>
      </c>
      <c r="P358" s="455"/>
      <c r="Q358" s="87">
        <f t="shared" si="338"/>
        <v>58600</v>
      </c>
      <c r="R358" s="486">
        <f t="shared" si="328"/>
        <v>0</v>
      </c>
      <c r="S358" s="486">
        <f t="shared" si="329"/>
        <v>1</v>
      </c>
      <c r="T358" s="486">
        <f>IF(R358=1,SUM($R$6:R358),0)</f>
        <v>0</v>
      </c>
      <c r="U358" s="486">
        <f>IF(S358=1,SUM($S$6:S358),0)</f>
        <v>317</v>
      </c>
      <c r="V358" s="486">
        <f t="shared" si="330"/>
        <v>317</v>
      </c>
      <c r="W358" s="486">
        <f t="shared" si="331"/>
        <v>0</v>
      </c>
      <c r="X358" s="486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534</v>
      </c>
      <c r="D359" s="105"/>
      <c r="E359" s="212" t="s">
        <v>44</v>
      </c>
      <c r="F359" s="420" t="s">
        <v>23</v>
      </c>
      <c r="G359" s="214">
        <v>15400</v>
      </c>
      <c r="H359" s="214">
        <v>15400</v>
      </c>
      <c r="I359" s="443">
        <v>15400</v>
      </c>
      <c r="J359" s="446">
        <v>0.1206275720164609</v>
      </c>
      <c r="K359" s="443">
        <f t="shared" si="336"/>
        <v>17257.6646090535</v>
      </c>
      <c r="L359" s="443">
        <f t="shared" ref="L359:O359" si="364">IF($J359&lt;0,(K359*(1-$J359)),(K359*(1+$J359)))</f>
        <v>19339.414789518029</v>
      </c>
      <c r="M359" s="443">
        <f t="shared" si="364"/>
        <v>21672.281439796825</v>
      </c>
      <c r="N359" s="443">
        <f t="shared" si="364"/>
        <v>24286.556129936926</v>
      </c>
      <c r="O359" s="443">
        <f t="shared" si="364"/>
        <v>27216.184428532713</v>
      </c>
      <c r="P359" s="455"/>
      <c r="Q359" s="87">
        <f t="shared" si="338"/>
        <v>15400</v>
      </c>
      <c r="R359" s="486">
        <f t="shared" si="328"/>
        <v>0</v>
      </c>
      <c r="S359" s="486">
        <f t="shared" si="329"/>
        <v>1</v>
      </c>
      <c r="T359" s="486">
        <f>IF(R359=1,SUM($R$6:R359),0)</f>
        <v>0</v>
      </c>
      <c r="U359" s="486">
        <f>IF(S359=1,SUM($S$6:S359),0)</f>
        <v>318</v>
      </c>
      <c r="V359" s="486">
        <f t="shared" si="330"/>
        <v>318</v>
      </c>
      <c r="W359" s="486">
        <f t="shared" si="331"/>
        <v>0</v>
      </c>
      <c r="X359" s="486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113</v>
      </c>
      <c r="D360" s="105"/>
      <c r="E360" s="212" t="s">
        <v>44</v>
      </c>
      <c r="F360" s="420" t="s">
        <v>23</v>
      </c>
      <c r="G360" s="214">
        <v>5300</v>
      </c>
      <c r="H360" s="214">
        <v>5300</v>
      </c>
      <c r="I360" s="443">
        <v>5300</v>
      </c>
      <c r="J360" s="446">
        <v>0.1206275720164609</v>
      </c>
      <c r="K360" s="443">
        <f t="shared" si="336"/>
        <v>5939.3261316872431</v>
      </c>
      <c r="L360" s="443">
        <f t="shared" ref="L360:O360" si="365">IF($J360&lt;0,(K360*(1-$J360)),(K360*(1+$J360)))</f>
        <v>6655.7726223665941</v>
      </c>
      <c r="M360" s="443">
        <f t="shared" si="365"/>
        <v>7458.6423136963094</v>
      </c>
      <c r="N360" s="443">
        <f t="shared" si="365"/>
        <v>8358.3602265367335</v>
      </c>
      <c r="O360" s="443">
        <f t="shared" si="365"/>
        <v>9366.6089267028165</v>
      </c>
      <c r="P360" s="455"/>
      <c r="Q360" s="87">
        <f t="shared" si="338"/>
        <v>5300</v>
      </c>
      <c r="R360" s="486">
        <f t="shared" si="328"/>
        <v>0</v>
      </c>
      <c r="S360" s="486">
        <f t="shared" si="329"/>
        <v>1</v>
      </c>
      <c r="T360" s="486">
        <f>IF(R360=1,SUM($R$6:R360),0)</f>
        <v>0</v>
      </c>
      <c r="U360" s="486">
        <f>IF(S360=1,SUM($S$6:S360),0)</f>
        <v>319</v>
      </c>
      <c r="V360" s="486">
        <f t="shared" si="330"/>
        <v>319</v>
      </c>
      <c r="W360" s="486">
        <f t="shared" si="331"/>
        <v>0</v>
      </c>
      <c r="X360" s="486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2189</v>
      </c>
      <c r="D361" s="105"/>
      <c r="E361" s="212" t="s">
        <v>44</v>
      </c>
      <c r="F361" s="420" t="s">
        <v>23</v>
      </c>
      <c r="G361" s="214">
        <v>8900</v>
      </c>
      <c r="H361" s="214">
        <v>8900</v>
      </c>
      <c r="I361" s="443">
        <v>8900</v>
      </c>
      <c r="J361" s="446">
        <v>0.1206275720164609</v>
      </c>
      <c r="K361" s="443">
        <f t="shared" si="336"/>
        <v>9973.5853909465022</v>
      </c>
      <c r="L361" s="443">
        <f t="shared" ref="L361:O361" si="366">IF($J361&lt;0,(K361*(1-$J361)),(K361*(1+$J361)))</f>
        <v>11176.674780955223</v>
      </c>
      <c r="M361" s="443">
        <f t="shared" si="366"/>
        <v>12524.889922999462</v>
      </c>
      <c r="N361" s="443">
        <f t="shared" si="366"/>
        <v>14035.736984184325</v>
      </c>
      <c r="O361" s="443">
        <f t="shared" si="366"/>
        <v>15728.833858048123</v>
      </c>
      <c r="P361" s="455"/>
      <c r="Q361" s="87">
        <f t="shared" si="338"/>
        <v>8900</v>
      </c>
      <c r="R361" s="486">
        <f t="shared" si="328"/>
        <v>0</v>
      </c>
      <c r="S361" s="486">
        <f t="shared" si="329"/>
        <v>1</v>
      </c>
      <c r="T361" s="486">
        <f>IF(R361=1,SUM($R$6:R361),0)</f>
        <v>0</v>
      </c>
      <c r="U361" s="486">
        <f>IF(S361=1,SUM($S$6:S361),0)</f>
        <v>320</v>
      </c>
      <c r="V361" s="486">
        <f t="shared" si="330"/>
        <v>320</v>
      </c>
      <c r="W361" s="486">
        <f t="shared" si="331"/>
        <v>0</v>
      </c>
      <c r="X361" s="486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2190</v>
      </c>
      <c r="D362" s="105"/>
      <c r="E362" s="212" t="s">
        <v>44</v>
      </c>
      <c r="F362" s="420" t="s">
        <v>23</v>
      </c>
      <c r="G362" s="214">
        <v>13800</v>
      </c>
      <c r="H362" s="214">
        <v>13800</v>
      </c>
      <c r="I362" s="443">
        <v>13800</v>
      </c>
      <c r="J362" s="446">
        <v>0.1206275720164609</v>
      </c>
      <c r="K362" s="443">
        <f t="shared" si="336"/>
        <v>15464.660493827161</v>
      </c>
      <c r="L362" s="443">
        <f t="shared" ref="L362:O362" si="367">IF($J362&lt;0,(K362*(1-$J362)),(K362*(1+$J362)))</f>
        <v>17330.124941256414</v>
      </c>
      <c r="M362" s="443">
        <f t="shared" si="367"/>
        <v>19420.615835662087</v>
      </c>
      <c r="N362" s="443">
        <f t="shared" si="367"/>
        <v>21763.277570982438</v>
      </c>
      <c r="O362" s="443">
        <f t="shared" si="367"/>
        <v>24388.528903490351</v>
      </c>
      <c r="P362" s="455"/>
      <c r="Q362" s="87">
        <f t="shared" si="338"/>
        <v>13800</v>
      </c>
      <c r="R362" s="486">
        <f t="shared" si="328"/>
        <v>0</v>
      </c>
      <c r="S362" s="486">
        <f t="shared" si="329"/>
        <v>1</v>
      </c>
      <c r="T362" s="486">
        <f>IF(R362=1,SUM($R$6:R362),0)</f>
        <v>0</v>
      </c>
      <c r="U362" s="486">
        <f>IF(S362=1,SUM($S$6:S362),0)</f>
        <v>321</v>
      </c>
      <c r="V362" s="486">
        <f t="shared" si="330"/>
        <v>321</v>
      </c>
      <c r="W362" s="486">
        <f t="shared" si="331"/>
        <v>0</v>
      </c>
      <c r="X362" s="486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2192</v>
      </c>
      <c r="D363" s="105" t="s">
        <v>1243</v>
      </c>
      <c r="E363" s="212" t="s">
        <v>44</v>
      </c>
      <c r="F363" s="420" t="s">
        <v>23</v>
      </c>
      <c r="G363" s="214">
        <v>18080</v>
      </c>
      <c r="H363" s="214">
        <v>18100</v>
      </c>
      <c r="I363" s="167">
        <v>15525</v>
      </c>
      <c r="J363" s="445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5"/>
      <c r="Q363" s="87">
        <f t="shared" si="338"/>
        <v>15525</v>
      </c>
      <c r="R363" s="486">
        <f t="shared" si="328"/>
        <v>0</v>
      </c>
      <c r="S363" s="486">
        <f t="shared" si="329"/>
        <v>1</v>
      </c>
      <c r="T363" s="486">
        <f>IF(R363=1,SUM($R$6:R363),0)</f>
        <v>0</v>
      </c>
      <c r="U363" s="486">
        <f>IF(S363=1,SUM($S$6:S363),0)</f>
        <v>322</v>
      </c>
      <c r="V363" s="486">
        <f t="shared" si="330"/>
        <v>322</v>
      </c>
      <c r="W363" s="486">
        <f t="shared" si="331"/>
        <v>0</v>
      </c>
      <c r="X363" s="486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2193</v>
      </c>
      <c r="D364" s="105" t="s">
        <v>1244</v>
      </c>
      <c r="E364" s="212" t="s">
        <v>44</v>
      </c>
      <c r="F364" s="420" t="s">
        <v>23</v>
      </c>
      <c r="G364" s="214">
        <v>19700</v>
      </c>
      <c r="H364" s="214">
        <v>19800</v>
      </c>
      <c r="I364" s="167">
        <v>11954</v>
      </c>
      <c r="J364" s="445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5"/>
      <c r="Q364" s="87">
        <f t="shared" si="338"/>
        <v>11954</v>
      </c>
      <c r="R364" s="486">
        <f t="shared" si="328"/>
        <v>0</v>
      </c>
      <c r="S364" s="486">
        <f t="shared" si="329"/>
        <v>1</v>
      </c>
      <c r="T364" s="486">
        <f>IF(R364=1,SUM($R$6:R364),0)</f>
        <v>0</v>
      </c>
      <c r="U364" s="486">
        <f>IF(S364=1,SUM($S$6:S364),0)</f>
        <v>323</v>
      </c>
      <c r="V364" s="486">
        <f t="shared" si="330"/>
        <v>323</v>
      </c>
      <c r="W364" s="486">
        <f t="shared" si="331"/>
        <v>0</v>
      </c>
      <c r="X364" s="486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2191</v>
      </c>
      <c r="D365" s="105"/>
      <c r="E365" s="212" t="s">
        <v>44</v>
      </c>
      <c r="F365" s="420" t="s">
        <v>23</v>
      </c>
      <c r="G365" s="214">
        <v>15800</v>
      </c>
      <c r="H365" s="214">
        <v>15800</v>
      </c>
      <c r="I365" s="443">
        <v>15800</v>
      </c>
      <c r="J365" s="446">
        <v>-0.39626262626262626</v>
      </c>
      <c r="K365" s="443">
        <f t="shared" si="336"/>
        <v>22060.949494949495</v>
      </c>
      <c r="L365" s="443">
        <f t="shared" ref="L365:O365" si="370">IF($J365&lt;0,(K365*(1-$J365)),(K365*(1+$J365)))</f>
        <v>30802.87927966534</v>
      </c>
      <c r="M365" s="443">
        <f t="shared" si="370"/>
        <v>43008.909119476164</v>
      </c>
      <c r="N365" s="443">
        <f t="shared" si="370"/>
        <v>60051.732399850407</v>
      </c>
      <c r="O365" s="443">
        <f t="shared" si="370"/>
        <v>83847.989592235579</v>
      </c>
      <c r="P365" s="455"/>
      <c r="Q365" s="87">
        <f t="shared" si="338"/>
        <v>15800</v>
      </c>
      <c r="R365" s="486">
        <f t="shared" si="328"/>
        <v>0</v>
      </c>
      <c r="S365" s="486">
        <f t="shared" si="329"/>
        <v>1</v>
      </c>
      <c r="T365" s="486">
        <f>IF(R365=1,SUM($R$6:R365),0)</f>
        <v>0</v>
      </c>
      <c r="U365" s="486">
        <f>IF(S365=1,SUM($S$6:S365),0)</f>
        <v>324</v>
      </c>
      <c r="V365" s="486">
        <f t="shared" si="330"/>
        <v>324</v>
      </c>
      <c r="W365" s="486">
        <f t="shared" si="331"/>
        <v>0</v>
      </c>
      <c r="X365" s="486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2194</v>
      </c>
      <c r="D366" s="105" t="s">
        <v>1245</v>
      </c>
      <c r="E366" s="212" t="s">
        <v>44</v>
      </c>
      <c r="F366" s="420" t="s">
        <v>23</v>
      </c>
      <c r="G366" s="214">
        <v>23000</v>
      </c>
      <c r="H366" s="214">
        <v>23100</v>
      </c>
      <c r="I366" s="167">
        <v>19406</v>
      </c>
      <c r="J366" s="445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5"/>
      <c r="Q366" s="87">
        <f t="shared" si="338"/>
        <v>19406</v>
      </c>
      <c r="R366" s="486">
        <f t="shared" si="328"/>
        <v>0</v>
      </c>
      <c r="S366" s="486">
        <f t="shared" si="329"/>
        <v>1</v>
      </c>
      <c r="T366" s="486">
        <f>IF(R366=1,SUM($R$6:R366),0)</f>
        <v>0</v>
      </c>
      <c r="U366" s="486">
        <f>IF(S366=1,SUM($S$6:S366),0)</f>
        <v>325</v>
      </c>
      <c r="V366" s="486">
        <f t="shared" si="330"/>
        <v>325</v>
      </c>
      <c r="W366" s="486">
        <f t="shared" si="331"/>
        <v>0</v>
      </c>
      <c r="X366" s="486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2195</v>
      </c>
      <c r="D367" s="105" t="s">
        <v>1246</v>
      </c>
      <c r="E367" s="212" t="s">
        <v>44</v>
      </c>
      <c r="F367" s="420" t="s">
        <v>23</v>
      </c>
      <c r="G367" s="214">
        <v>38400</v>
      </c>
      <c r="H367" s="214">
        <v>38500</v>
      </c>
      <c r="I367" s="167">
        <v>19665</v>
      </c>
      <c r="J367" s="445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5"/>
      <c r="Q367" s="87">
        <f t="shared" si="338"/>
        <v>19665</v>
      </c>
      <c r="R367" s="486">
        <f t="shared" si="328"/>
        <v>0</v>
      </c>
      <c r="S367" s="486">
        <f t="shared" si="329"/>
        <v>1</v>
      </c>
      <c r="T367" s="486">
        <f>IF(R367=1,SUM($R$6:R367),0)</f>
        <v>0</v>
      </c>
      <c r="U367" s="486">
        <f>IF(S367=1,SUM($S$6:S367),0)</f>
        <v>326</v>
      </c>
      <c r="V367" s="486">
        <f t="shared" si="330"/>
        <v>326</v>
      </c>
      <c r="W367" s="486">
        <f t="shared" si="331"/>
        <v>0</v>
      </c>
      <c r="X367" s="486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2196</v>
      </c>
      <c r="D368" s="105"/>
      <c r="E368" s="212" t="s">
        <v>44</v>
      </c>
      <c r="F368" s="420" t="s">
        <v>23</v>
      </c>
      <c r="G368" s="214">
        <v>22900</v>
      </c>
      <c r="H368" s="214">
        <v>22900</v>
      </c>
      <c r="I368" s="444">
        <v>22900</v>
      </c>
      <c r="J368" s="449">
        <v>-0.48922077922077922</v>
      </c>
      <c r="K368" s="444">
        <f t="shared" si="336"/>
        <v>34103.155844155845</v>
      </c>
      <c r="L368" s="444">
        <f t="shared" ref="L368:O368" si="373">IF($J368&lt;0,(K368*(1-$J368)),(K368*(1+$J368)))</f>
        <v>50787.128320121439</v>
      </c>
      <c r="M368" s="444">
        <f t="shared" si="373"/>
        <v>75633.246811276957</v>
      </c>
      <c r="N368" s="444">
        <f t="shared" si="373"/>
        <v>112634.60275128738</v>
      </c>
      <c r="O368" s="444">
        <f t="shared" si="373"/>
        <v>167737.79087649513</v>
      </c>
      <c r="P368" s="455"/>
      <c r="Q368" s="87">
        <f t="shared" si="338"/>
        <v>22900</v>
      </c>
      <c r="R368" s="486">
        <f t="shared" si="328"/>
        <v>0</v>
      </c>
      <c r="S368" s="486">
        <f t="shared" si="329"/>
        <v>1</v>
      </c>
      <c r="T368" s="486">
        <f>IF(R368=1,SUM($R$6:R368),0)</f>
        <v>0</v>
      </c>
      <c r="U368" s="486">
        <f>IF(S368=1,SUM($S$6:S368),0)</f>
        <v>327</v>
      </c>
      <c r="V368" s="486">
        <f t="shared" si="330"/>
        <v>327</v>
      </c>
      <c r="W368" s="486">
        <f t="shared" si="331"/>
        <v>0</v>
      </c>
      <c r="X368" s="486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2198</v>
      </c>
      <c r="D369" s="105"/>
      <c r="E369" s="212" t="s">
        <v>44</v>
      </c>
      <c r="F369" s="420" t="s">
        <v>23</v>
      </c>
      <c r="G369" s="214">
        <v>25000</v>
      </c>
      <c r="H369" s="214">
        <v>25000</v>
      </c>
      <c r="I369" s="444">
        <v>25000</v>
      </c>
      <c r="J369" s="449">
        <v>-0.48922077922077922</v>
      </c>
      <c r="K369" s="444">
        <f t="shared" si="336"/>
        <v>37230.519480519477</v>
      </c>
      <c r="L369" s="444">
        <f t="shared" ref="L369:O369" si="374">IF($J369&lt;0,(K369*(1-$J369)),(K369*(1+$J369)))</f>
        <v>55444.463231573616</v>
      </c>
      <c r="M369" s="444">
        <f t="shared" si="374"/>
        <v>82569.046737201905</v>
      </c>
      <c r="N369" s="444">
        <f t="shared" si="374"/>
        <v>122963.54012149276</v>
      </c>
      <c r="O369" s="444">
        <f t="shared" si="374"/>
        <v>183119.85903547498</v>
      </c>
      <c r="P369" s="455"/>
      <c r="Q369" s="87">
        <f t="shared" si="338"/>
        <v>25000</v>
      </c>
      <c r="R369" s="486">
        <f t="shared" si="328"/>
        <v>0</v>
      </c>
      <c r="S369" s="486">
        <f t="shared" si="329"/>
        <v>1</v>
      </c>
      <c r="T369" s="486">
        <f>IF(R369=1,SUM($R$6:R369),0)</f>
        <v>0</v>
      </c>
      <c r="U369" s="486">
        <f>IF(S369=1,SUM($S$6:S369),0)</f>
        <v>328</v>
      </c>
      <c r="V369" s="486">
        <f t="shared" si="330"/>
        <v>328</v>
      </c>
      <c r="W369" s="486">
        <f t="shared" si="331"/>
        <v>0</v>
      </c>
      <c r="X369" s="486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2197</v>
      </c>
      <c r="D370" s="105"/>
      <c r="E370" s="212" t="s">
        <v>44</v>
      </c>
      <c r="F370" s="420" t="s">
        <v>23</v>
      </c>
      <c r="G370" s="214">
        <v>25000</v>
      </c>
      <c r="H370" s="214">
        <v>25000</v>
      </c>
      <c r="I370" s="444">
        <v>25000</v>
      </c>
      <c r="J370" s="449">
        <v>-0.48922077922077922</v>
      </c>
      <c r="K370" s="444">
        <f t="shared" si="336"/>
        <v>37230.519480519477</v>
      </c>
      <c r="L370" s="444">
        <f t="shared" ref="L370:O370" si="375">IF($J370&lt;0,(K370*(1-$J370)),(K370*(1+$J370)))</f>
        <v>55444.463231573616</v>
      </c>
      <c r="M370" s="444">
        <f t="shared" si="375"/>
        <v>82569.046737201905</v>
      </c>
      <c r="N370" s="444">
        <f t="shared" si="375"/>
        <v>122963.54012149276</v>
      </c>
      <c r="O370" s="444">
        <f t="shared" si="375"/>
        <v>183119.85903547498</v>
      </c>
      <c r="P370" s="455"/>
      <c r="Q370" s="87">
        <f t="shared" si="338"/>
        <v>25000</v>
      </c>
      <c r="R370" s="486">
        <f t="shared" si="328"/>
        <v>0</v>
      </c>
      <c r="S370" s="486">
        <f t="shared" si="329"/>
        <v>1</v>
      </c>
      <c r="T370" s="486">
        <f>IF(R370=1,SUM($R$6:R370),0)</f>
        <v>0</v>
      </c>
      <c r="U370" s="486">
        <f>IF(S370=1,SUM($S$6:S370),0)</f>
        <v>329</v>
      </c>
      <c r="V370" s="486">
        <f t="shared" si="330"/>
        <v>329</v>
      </c>
      <c r="W370" s="486">
        <f t="shared" si="331"/>
        <v>0</v>
      </c>
      <c r="X370" s="486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115</v>
      </c>
      <c r="D371" s="105" t="s">
        <v>115</v>
      </c>
      <c r="E371" s="212" t="s">
        <v>44</v>
      </c>
      <c r="F371" s="420" t="s">
        <v>23</v>
      </c>
      <c r="G371" s="214">
        <v>18400</v>
      </c>
      <c r="H371" s="214">
        <v>18400</v>
      </c>
      <c r="I371" s="167">
        <v>17140</v>
      </c>
      <c r="J371" s="445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5"/>
      <c r="Q371" s="87">
        <f t="shared" si="338"/>
        <v>17140</v>
      </c>
      <c r="R371" s="486">
        <f t="shared" si="328"/>
        <v>0</v>
      </c>
      <c r="S371" s="486">
        <f t="shared" si="329"/>
        <v>1</v>
      </c>
      <c r="T371" s="486">
        <f>IF(R371=1,SUM($R$6:R371),0)</f>
        <v>0</v>
      </c>
      <c r="U371" s="486">
        <f>IF(S371=1,SUM($S$6:S371),0)</f>
        <v>330</v>
      </c>
      <c r="V371" s="486">
        <f t="shared" si="330"/>
        <v>330</v>
      </c>
      <c r="W371" s="486">
        <f t="shared" si="331"/>
        <v>0</v>
      </c>
      <c r="X371" s="486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114</v>
      </c>
      <c r="D372" s="105" t="s">
        <v>114</v>
      </c>
      <c r="E372" s="212" t="s">
        <v>44</v>
      </c>
      <c r="F372" s="420" t="s">
        <v>23</v>
      </c>
      <c r="G372" s="214">
        <v>18400</v>
      </c>
      <c r="H372" s="214">
        <v>18400</v>
      </c>
      <c r="I372" s="167">
        <v>15059</v>
      </c>
      <c r="J372" s="445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5"/>
      <c r="Q372" s="87">
        <f t="shared" si="338"/>
        <v>15059</v>
      </c>
      <c r="R372" s="486">
        <f t="shared" si="328"/>
        <v>0</v>
      </c>
      <c r="S372" s="486">
        <f t="shared" si="329"/>
        <v>1</v>
      </c>
      <c r="T372" s="486">
        <f>IF(R372=1,SUM($R$6:R372),0)</f>
        <v>0</v>
      </c>
      <c r="U372" s="486">
        <f>IF(S372=1,SUM($S$6:S372),0)</f>
        <v>331</v>
      </c>
      <c r="V372" s="486">
        <f t="shared" si="330"/>
        <v>331</v>
      </c>
      <c r="W372" s="486">
        <f t="shared" si="331"/>
        <v>0</v>
      </c>
      <c r="X372" s="486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116</v>
      </c>
      <c r="D373" s="105" t="s">
        <v>116</v>
      </c>
      <c r="E373" s="212" t="s">
        <v>44</v>
      </c>
      <c r="F373" s="420" t="s">
        <v>23</v>
      </c>
      <c r="G373" s="214">
        <v>18400</v>
      </c>
      <c r="H373" s="214">
        <v>18400</v>
      </c>
      <c r="I373" s="167">
        <v>18475</v>
      </c>
      <c r="J373" s="445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5"/>
      <c r="Q373" s="87">
        <f t="shared" si="338"/>
        <v>18475</v>
      </c>
      <c r="R373" s="486">
        <f t="shared" si="328"/>
        <v>0</v>
      </c>
      <c r="S373" s="486">
        <f t="shared" si="329"/>
        <v>1</v>
      </c>
      <c r="T373" s="486">
        <f>IF(R373=1,SUM($R$6:R373),0)</f>
        <v>0</v>
      </c>
      <c r="U373" s="486">
        <f>IF(S373=1,SUM($S$6:S373),0)</f>
        <v>332</v>
      </c>
      <c r="V373" s="486">
        <f t="shared" si="330"/>
        <v>332</v>
      </c>
      <c r="W373" s="486">
        <f t="shared" si="331"/>
        <v>0</v>
      </c>
      <c r="X373" s="486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117</v>
      </c>
      <c r="D374" s="105" t="s">
        <v>117</v>
      </c>
      <c r="E374" s="212" t="s">
        <v>44</v>
      </c>
      <c r="F374" s="420" t="s">
        <v>23</v>
      </c>
      <c r="G374" s="214">
        <v>61300</v>
      </c>
      <c r="H374" s="214">
        <v>61300</v>
      </c>
      <c r="I374" s="167">
        <v>49370</v>
      </c>
      <c r="J374" s="445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5"/>
      <c r="Q374" s="87">
        <f t="shared" si="338"/>
        <v>49370</v>
      </c>
      <c r="R374" s="486">
        <f t="shared" si="328"/>
        <v>0</v>
      </c>
      <c r="S374" s="486">
        <f t="shared" si="329"/>
        <v>1</v>
      </c>
      <c r="T374" s="486">
        <f>IF(R374=1,SUM($R$6:R374),0)</f>
        <v>0</v>
      </c>
      <c r="U374" s="486">
        <f>IF(S374=1,SUM($S$6:S374),0)</f>
        <v>333</v>
      </c>
      <c r="V374" s="486">
        <f t="shared" si="330"/>
        <v>333</v>
      </c>
      <c r="W374" s="486">
        <f t="shared" si="331"/>
        <v>0</v>
      </c>
      <c r="X374" s="486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428</v>
      </c>
      <c r="D375" s="105" t="s">
        <v>428</v>
      </c>
      <c r="E375" s="212" t="s">
        <v>44</v>
      </c>
      <c r="F375" s="420" t="s">
        <v>23</v>
      </c>
      <c r="G375" s="214">
        <v>61300</v>
      </c>
      <c r="H375" s="214">
        <v>61300</v>
      </c>
      <c r="I375" s="167">
        <v>41918</v>
      </c>
      <c r="J375" s="445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5"/>
      <c r="Q375" s="87">
        <f t="shared" si="338"/>
        <v>41918</v>
      </c>
      <c r="R375" s="486">
        <f t="shared" si="328"/>
        <v>0</v>
      </c>
      <c r="S375" s="486">
        <f t="shared" si="329"/>
        <v>1</v>
      </c>
      <c r="T375" s="486">
        <f>IF(R375=1,SUM($R$6:R375),0)</f>
        <v>0</v>
      </c>
      <c r="U375" s="486">
        <f>IF(S375=1,SUM($S$6:S375),0)</f>
        <v>334</v>
      </c>
      <c r="V375" s="486">
        <f t="shared" si="330"/>
        <v>334</v>
      </c>
      <c r="W375" s="486">
        <f t="shared" si="331"/>
        <v>0</v>
      </c>
      <c r="X375" s="486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118</v>
      </c>
      <c r="D376" s="105" t="s">
        <v>118</v>
      </c>
      <c r="E376" s="212" t="s">
        <v>44</v>
      </c>
      <c r="F376" s="420" t="s">
        <v>23</v>
      </c>
      <c r="G376" s="214">
        <v>61300</v>
      </c>
      <c r="H376" s="214">
        <v>61300</v>
      </c>
      <c r="I376" s="167">
        <v>43470</v>
      </c>
      <c r="J376" s="445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5"/>
      <c r="Q376" s="87">
        <f t="shared" si="338"/>
        <v>43470</v>
      </c>
      <c r="R376" s="486">
        <f t="shared" si="328"/>
        <v>0</v>
      </c>
      <c r="S376" s="486">
        <f t="shared" si="329"/>
        <v>1</v>
      </c>
      <c r="T376" s="486">
        <f>IF(R376=1,SUM($R$6:R376),0)</f>
        <v>0</v>
      </c>
      <c r="U376" s="486">
        <f>IF(S376=1,SUM($S$6:S376),0)</f>
        <v>335</v>
      </c>
      <c r="V376" s="486">
        <f t="shared" si="330"/>
        <v>335</v>
      </c>
      <c r="W376" s="486">
        <f t="shared" si="331"/>
        <v>0</v>
      </c>
      <c r="X376" s="486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119</v>
      </c>
      <c r="D377" s="105" t="s">
        <v>119</v>
      </c>
      <c r="E377" s="212" t="s">
        <v>44</v>
      </c>
      <c r="F377" s="420" t="s">
        <v>23</v>
      </c>
      <c r="G377" s="214">
        <v>64500</v>
      </c>
      <c r="H377" s="214">
        <v>64500</v>
      </c>
      <c r="I377" s="167">
        <v>57184</v>
      </c>
      <c r="J377" s="445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5"/>
      <c r="Q377" s="87">
        <f t="shared" si="338"/>
        <v>57184</v>
      </c>
      <c r="R377" s="486">
        <f t="shared" si="328"/>
        <v>0</v>
      </c>
      <c r="S377" s="486">
        <f t="shared" si="329"/>
        <v>1</v>
      </c>
      <c r="T377" s="486">
        <f>IF(R377=1,SUM($R$6:R377),0)</f>
        <v>0</v>
      </c>
      <c r="U377" s="486">
        <f>IF(S377=1,SUM($S$6:S377),0)</f>
        <v>336</v>
      </c>
      <c r="V377" s="486">
        <f t="shared" si="330"/>
        <v>336</v>
      </c>
      <c r="W377" s="486">
        <f t="shared" si="331"/>
        <v>0</v>
      </c>
      <c r="X377" s="486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120</v>
      </c>
      <c r="D378" s="105" t="s">
        <v>120</v>
      </c>
      <c r="E378" s="212" t="s">
        <v>44</v>
      </c>
      <c r="F378" s="420" t="s">
        <v>23</v>
      </c>
      <c r="G378" s="214">
        <v>69000</v>
      </c>
      <c r="H378" s="214">
        <v>69000</v>
      </c>
      <c r="I378" s="167">
        <v>67534</v>
      </c>
      <c r="J378" s="445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5"/>
      <c r="Q378" s="87">
        <f t="shared" si="338"/>
        <v>67534</v>
      </c>
      <c r="R378" s="486">
        <f t="shared" si="328"/>
        <v>0</v>
      </c>
      <c r="S378" s="486">
        <f t="shared" si="329"/>
        <v>1</v>
      </c>
      <c r="T378" s="486">
        <f>IF(R378=1,SUM($R$6:R378),0)</f>
        <v>0</v>
      </c>
      <c r="U378" s="486">
        <f>IF(S378=1,SUM($S$6:S378),0)</f>
        <v>337</v>
      </c>
      <c r="V378" s="486">
        <f t="shared" si="330"/>
        <v>337</v>
      </c>
      <c r="W378" s="486">
        <f t="shared" si="331"/>
        <v>0</v>
      </c>
      <c r="X378" s="486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121</v>
      </c>
      <c r="D379" s="105" t="s">
        <v>121</v>
      </c>
      <c r="E379" s="212" t="s">
        <v>44</v>
      </c>
      <c r="F379" s="420" t="s">
        <v>23</v>
      </c>
      <c r="G379" s="214">
        <v>82500</v>
      </c>
      <c r="H379" s="214">
        <v>82500</v>
      </c>
      <c r="I379" s="167">
        <v>46575</v>
      </c>
      <c r="J379" s="445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5"/>
      <c r="Q379" s="87">
        <f t="shared" si="338"/>
        <v>46575</v>
      </c>
      <c r="R379" s="486">
        <f t="shared" si="328"/>
        <v>0</v>
      </c>
      <c r="S379" s="486">
        <f t="shared" si="329"/>
        <v>1</v>
      </c>
      <c r="T379" s="486">
        <f>IF(R379=1,SUM($R$6:R379),0)</f>
        <v>0</v>
      </c>
      <c r="U379" s="486">
        <f>IF(S379=1,SUM($S$6:S379),0)</f>
        <v>338</v>
      </c>
      <c r="V379" s="486">
        <f t="shared" si="330"/>
        <v>338</v>
      </c>
      <c r="W379" s="486">
        <f t="shared" si="331"/>
        <v>0</v>
      </c>
      <c r="X379" s="486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122</v>
      </c>
      <c r="D380" s="105" t="s">
        <v>122</v>
      </c>
      <c r="E380" s="212" t="s">
        <v>44</v>
      </c>
      <c r="F380" s="420" t="s">
        <v>23</v>
      </c>
      <c r="G380" s="214">
        <v>79800</v>
      </c>
      <c r="H380" s="214">
        <v>79800</v>
      </c>
      <c r="I380" s="167">
        <v>51621</v>
      </c>
      <c r="J380" s="445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5"/>
      <c r="Q380" s="87">
        <f t="shared" si="338"/>
        <v>51621</v>
      </c>
      <c r="R380" s="486">
        <f t="shared" si="328"/>
        <v>0</v>
      </c>
      <c r="S380" s="486">
        <f t="shared" si="329"/>
        <v>1</v>
      </c>
      <c r="T380" s="486">
        <f>IF(R380=1,SUM($R$6:R380),0)</f>
        <v>0</v>
      </c>
      <c r="U380" s="486">
        <f>IF(S380=1,SUM($S$6:S380),0)</f>
        <v>339</v>
      </c>
      <c r="V380" s="486">
        <f t="shared" si="330"/>
        <v>339</v>
      </c>
      <c r="W380" s="486">
        <f t="shared" si="331"/>
        <v>0</v>
      </c>
      <c r="X380" s="486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123</v>
      </c>
      <c r="D381" s="105" t="s">
        <v>123</v>
      </c>
      <c r="E381" s="212" t="s">
        <v>44</v>
      </c>
      <c r="F381" s="420" t="s">
        <v>23</v>
      </c>
      <c r="G381" s="214">
        <v>72100</v>
      </c>
      <c r="H381" s="214">
        <v>72100</v>
      </c>
      <c r="I381" s="167">
        <v>71415</v>
      </c>
      <c r="J381" s="445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5"/>
      <c r="Q381" s="87">
        <f t="shared" si="338"/>
        <v>71415</v>
      </c>
      <c r="R381" s="486">
        <f t="shared" si="328"/>
        <v>0</v>
      </c>
      <c r="S381" s="486">
        <f t="shared" si="329"/>
        <v>1</v>
      </c>
      <c r="T381" s="486">
        <f>IF(R381=1,SUM($R$6:R381),0)</f>
        <v>0</v>
      </c>
      <c r="U381" s="486">
        <f>IF(S381=1,SUM($S$6:S381),0)</f>
        <v>340</v>
      </c>
      <c r="V381" s="486">
        <f t="shared" si="330"/>
        <v>340</v>
      </c>
      <c r="W381" s="486">
        <f t="shared" si="331"/>
        <v>0</v>
      </c>
      <c r="X381" s="486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124</v>
      </c>
      <c r="D382" s="105" t="s">
        <v>124</v>
      </c>
      <c r="E382" s="212" t="s">
        <v>44</v>
      </c>
      <c r="F382" s="420" t="s">
        <v>23</v>
      </c>
      <c r="G382" s="214">
        <v>86800</v>
      </c>
      <c r="H382" s="214">
        <v>86800</v>
      </c>
      <c r="I382" s="167">
        <v>80730</v>
      </c>
      <c r="J382" s="445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5"/>
      <c r="Q382" s="87">
        <f t="shared" si="338"/>
        <v>80730</v>
      </c>
      <c r="R382" s="486">
        <f t="shared" si="328"/>
        <v>0</v>
      </c>
      <c r="S382" s="486">
        <f t="shared" si="329"/>
        <v>1</v>
      </c>
      <c r="T382" s="486">
        <f>IF(R382=1,SUM($R$6:R382),0)</f>
        <v>0</v>
      </c>
      <c r="U382" s="486">
        <f>IF(S382=1,SUM($S$6:S382),0)</f>
        <v>341</v>
      </c>
      <c r="V382" s="486">
        <f t="shared" si="330"/>
        <v>341</v>
      </c>
      <c r="W382" s="486">
        <f t="shared" si="331"/>
        <v>0</v>
      </c>
      <c r="X382" s="486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125</v>
      </c>
      <c r="D383" s="105" t="s">
        <v>125</v>
      </c>
      <c r="E383" s="212" t="s">
        <v>44</v>
      </c>
      <c r="F383" s="420" t="s">
        <v>23</v>
      </c>
      <c r="G383" s="214">
        <v>105600</v>
      </c>
      <c r="H383" s="214">
        <v>105600</v>
      </c>
      <c r="I383" s="167">
        <v>80730</v>
      </c>
      <c r="J383" s="445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5"/>
      <c r="Q383" s="87">
        <f t="shared" si="338"/>
        <v>80730</v>
      </c>
      <c r="R383" s="486">
        <f t="shared" si="328"/>
        <v>0</v>
      </c>
      <c r="S383" s="486">
        <f t="shared" si="329"/>
        <v>1</v>
      </c>
      <c r="T383" s="486">
        <f>IF(R383=1,SUM($R$6:R383),0)</f>
        <v>0</v>
      </c>
      <c r="U383" s="486">
        <f>IF(S383=1,SUM($S$6:S383),0)</f>
        <v>342</v>
      </c>
      <c r="V383" s="486">
        <f t="shared" si="330"/>
        <v>342</v>
      </c>
      <c r="W383" s="486">
        <f t="shared" si="331"/>
        <v>0</v>
      </c>
      <c r="X383" s="486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1033</v>
      </c>
      <c r="D384" s="105"/>
      <c r="E384" s="212" t="s">
        <v>44</v>
      </c>
      <c r="F384" s="420" t="s">
        <v>23</v>
      </c>
      <c r="G384" s="214">
        <v>491900</v>
      </c>
      <c r="H384" s="214">
        <v>491900</v>
      </c>
      <c r="I384" s="444">
        <v>491900</v>
      </c>
      <c r="J384" s="449">
        <v>-0.23551136363636363</v>
      </c>
      <c r="K384" s="444">
        <f t="shared" si="336"/>
        <v>607748.03977272729</v>
      </c>
      <c r="L384" s="444">
        <f t="shared" ref="L384:O384" si="389">IF($J384&lt;0,(K384*(1-$J384)),(K384*(1+$J384)))</f>
        <v>750879.60936692927</v>
      </c>
      <c r="M384" s="444">
        <f t="shared" si="389"/>
        <v>927720.29009567492</v>
      </c>
      <c r="N384" s="444">
        <f t="shared" si="389"/>
        <v>1146208.9606892304</v>
      </c>
      <c r="O384" s="444">
        <f t="shared" si="389"/>
        <v>1416154.1960333702</v>
      </c>
      <c r="P384" s="455"/>
      <c r="Q384" s="87">
        <f t="shared" si="338"/>
        <v>491900</v>
      </c>
      <c r="R384" s="486">
        <f t="shared" si="328"/>
        <v>0</v>
      </c>
      <c r="S384" s="486">
        <f t="shared" si="329"/>
        <v>1</v>
      </c>
      <c r="T384" s="486">
        <f>IF(R384=1,SUM($R$6:R384),0)</f>
        <v>0</v>
      </c>
      <c r="U384" s="486">
        <f>IF(S384=1,SUM($S$6:S384),0)</f>
        <v>343</v>
      </c>
      <c r="V384" s="486">
        <f t="shared" si="330"/>
        <v>343</v>
      </c>
      <c r="W384" s="486">
        <f t="shared" si="331"/>
        <v>0</v>
      </c>
      <c r="X384" s="486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126</v>
      </c>
      <c r="D385" s="105" t="s">
        <v>126</v>
      </c>
      <c r="E385" s="212" t="s">
        <v>44</v>
      </c>
      <c r="F385" s="420" t="s">
        <v>23</v>
      </c>
      <c r="G385" s="214">
        <v>29555</v>
      </c>
      <c r="H385" s="214">
        <v>29555</v>
      </c>
      <c r="I385" s="167">
        <v>20948</v>
      </c>
      <c r="J385" s="445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5"/>
      <c r="Q385" s="87">
        <f t="shared" si="338"/>
        <v>20948</v>
      </c>
      <c r="R385" s="486">
        <f t="shared" si="328"/>
        <v>0</v>
      </c>
      <c r="S385" s="486">
        <f t="shared" si="329"/>
        <v>1</v>
      </c>
      <c r="T385" s="486">
        <f>IF(R385=1,SUM($R$6:R385),0)</f>
        <v>0</v>
      </c>
      <c r="U385" s="486">
        <f>IF(S385=1,SUM($S$6:S385),0)</f>
        <v>344</v>
      </c>
      <c r="V385" s="486">
        <f t="shared" si="330"/>
        <v>344</v>
      </c>
      <c r="W385" s="486">
        <f t="shared" si="331"/>
        <v>0</v>
      </c>
      <c r="X385" s="486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429</v>
      </c>
      <c r="D386" s="105" t="s">
        <v>429</v>
      </c>
      <c r="E386" s="212" t="s">
        <v>44</v>
      </c>
      <c r="F386" s="420" t="s">
        <v>23</v>
      </c>
      <c r="G386" s="214">
        <v>37200</v>
      </c>
      <c r="H386" s="214">
        <v>37200</v>
      </c>
      <c r="I386" s="167">
        <v>36318</v>
      </c>
      <c r="J386" s="445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5"/>
      <c r="Q386" s="87">
        <f t="shared" si="338"/>
        <v>36318</v>
      </c>
      <c r="R386" s="486">
        <f t="shared" si="328"/>
        <v>0</v>
      </c>
      <c r="S386" s="486">
        <f t="shared" si="329"/>
        <v>1</v>
      </c>
      <c r="T386" s="486">
        <f>IF(R386=1,SUM($R$6:R386),0)</f>
        <v>0</v>
      </c>
      <c r="U386" s="486">
        <f>IF(S386=1,SUM($S$6:S386),0)</f>
        <v>345</v>
      </c>
      <c r="V386" s="486">
        <f t="shared" si="330"/>
        <v>345</v>
      </c>
      <c r="W386" s="486">
        <f t="shared" si="331"/>
        <v>0</v>
      </c>
      <c r="X386" s="486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127</v>
      </c>
      <c r="D387" s="105" t="s">
        <v>127</v>
      </c>
      <c r="E387" s="212" t="s">
        <v>44</v>
      </c>
      <c r="F387" s="213" t="s">
        <v>23</v>
      </c>
      <c r="G387" s="214">
        <v>29600</v>
      </c>
      <c r="H387" s="214">
        <v>29600</v>
      </c>
      <c r="I387" s="167">
        <v>31081</v>
      </c>
      <c r="J387" s="445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5"/>
      <c r="Q387" s="87">
        <f t="shared" si="338"/>
        <v>31081</v>
      </c>
      <c r="R387" s="486">
        <f t="shared" si="328"/>
        <v>0</v>
      </c>
      <c r="S387" s="486">
        <f t="shared" si="329"/>
        <v>1</v>
      </c>
      <c r="T387" s="486">
        <f>IF(R387=1,SUM($R$6:R387),0)</f>
        <v>0</v>
      </c>
      <c r="U387" s="486">
        <f>IF(S387=1,SUM($S$6:S387),0)</f>
        <v>346</v>
      </c>
      <c r="V387" s="486">
        <f t="shared" si="330"/>
        <v>346</v>
      </c>
      <c r="W387" s="486">
        <f t="shared" si="331"/>
        <v>0</v>
      </c>
      <c r="X387" s="486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128</v>
      </c>
      <c r="D388" s="105" t="s">
        <v>128</v>
      </c>
      <c r="E388" s="212" t="s">
        <v>44</v>
      </c>
      <c r="F388" s="213" t="s">
        <v>23</v>
      </c>
      <c r="G388" s="214">
        <v>37144</v>
      </c>
      <c r="H388" s="214">
        <v>37144</v>
      </c>
      <c r="I388" s="167">
        <v>36318</v>
      </c>
      <c r="J388" s="445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5"/>
      <c r="Q388" s="87">
        <f t="shared" si="338"/>
        <v>36318</v>
      </c>
      <c r="R388" s="486">
        <f t="shared" si="328"/>
        <v>0</v>
      </c>
      <c r="S388" s="486">
        <f t="shared" si="329"/>
        <v>1</v>
      </c>
      <c r="T388" s="486">
        <f>IF(R388=1,SUM($R$6:R388),0)</f>
        <v>0</v>
      </c>
      <c r="U388" s="486">
        <f>IF(S388=1,SUM($S$6:S388),0)</f>
        <v>347</v>
      </c>
      <c r="V388" s="486">
        <f t="shared" si="330"/>
        <v>347</v>
      </c>
      <c r="W388" s="486">
        <f t="shared" si="331"/>
        <v>0</v>
      </c>
      <c r="X388" s="486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129</v>
      </c>
      <c r="D389" s="105" t="s">
        <v>129</v>
      </c>
      <c r="E389" s="212" t="s">
        <v>44</v>
      </c>
      <c r="F389" s="213" t="s">
        <v>23</v>
      </c>
      <c r="G389" s="214">
        <v>5700</v>
      </c>
      <c r="H389" s="214">
        <v>5700</v>
      </c>
      <c r="I389" s="167">
        <v>6603</v>
      </c>
      <c r="J389" s="445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5"/>
      <c r="Q389" s="87">
        <f t="shared" si="338"/>
        <v>6603</v>
      </c>
      <c r="R389" s="486">
        <f t="shared" si="328"/>
        <v>0</v>
      </c>
      <c r="S389" s="486">
        <f t="shared" si="329"/>
        <v>1</v>
      </c>
      <c r="T389" s="486">
        <f>IF(R389=1,SUM($R$6:R389),0)</f>
        <v>0</v>
      </c>
      <c r="U389" s="486">
        <f>IF(S389=1,SUM($S$6:S389),0)</f>
        <v>348</v>
      </c>
      <c r="V389" s="486">
        <f t="shared" si="330"/>
        <v>348</v>
      </c>
      <c r="W389" s="486">
        <f t="shared" si="331"/>
        <v>0</v>
      </c>
      <c r="X389" s="486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130</v>
      </c>
      <c r="D390" s="105"/>
      <c r="E390" s="212" t="s">
        <v>44</v>
      </c>
      <c r="F390" s="213" t="s">
        <v>23</v>
      </c>
      <c r="G390" s="214">
        <v>5700</v>
      </c>
      <c r="H390" s="214">
        <v>5700</v>
      </c>
      <c r="I390" s="444">
        <v>5700</v>
      </c>
      <c r="J390" s="449">
        <v>0.15842105263157893</v>
      </c>
      <c r="K390" s="444">
        <f t="shared" si="336"/>
        <v>6603</v>
      </c>
      <c r="L390" s="444">
        <f t="shared" ref="L390:O390" si="395">IF($J390&lt;0,(K390*(1-$J390)),(K390*(1+$J390)))</f>
        <v>7649.0542105263166</v>
      </c>
      <c r="M390" s="444">
        <f t="shared" si="395"/>
        <v>8860.8254301939069</v>
      </c>
      <c r="N390" s="444">
        <f t="shared" si="395"/>
        <v>10264.566722029889</v>
      </c>
      <c r="O390" s="444">
        <f t="shared" si="395"/>
        <v>11890.690186940941</v>
      </c>
      <c r="P390" s="455"/>
      <c r="Q390" s="87">
        <f t="shared" si="338"/>
        <v>5700</v>
      </c>
      <c r="R390" s="486">
        <f t="shared" si="328"/>
        <v>0</v>
      </c>
      <c r="S390" s="486">
        <f t="shared" si="329"/>
        <v>1</v>
      </c>
      <c r="T390" s="486">
        <f>IF(R390=1,SUM($R$6:R390),0)</f>
        <v>0</v>
      </c>
      <c r="U390" s="486">
        <f>IF(S390=1,SUM($S$6:S390),0)</f>
        <v>349</v>
      </c>
      <c r="V390" s="486">
        <f t="shared" si="330"/>
        <v>349</v>
      </c>
      <c r="W390" s="486">
        <f t="shared" si="331"/>
        <v>0</v>
      </c>
      <c r="X390" s="486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131</v>
      </c>
      <c r="D391" s="105"/>
      <c r="E391" s="212" t="s">
        <v>44</v>
      </c>
      <c r="F391" s="213" t="s">
        <v>23</v>
      </c>
      <c r="G391" s="214">
        <v>10700</v>
      </c>
      <c r="H391" s="214">
        <v>10700</v>
      </c>
      <c r="I391" s="444">
        <v>10700</v>
      </c>
      <c r="J391" s="449">
        <v>0.15842105263157893</v>
      </c>
      <c r="K391" s="444">
        <f t="shared" si="336"/>
        <v>12395.105263157895</v>
      </c>
      <c r="L391" s="444">
        <f t="shared" ref="L391:O391" si="396">IF($J391&lt;0,(K391*(1-$J391)),(K391*(1+$J391)))</f>
        <v>14358.750886426595</v>
      </c>
      <c r="M391" s="444">
        <f t="shared" si="396"/>
        <v>16633.479316328914</v>
      </c>
      <c r="N391" s="444">
        <f t="shared" si="396"/>
        <v>19268.57261854734</v>
      </c>
      <c r="O391" s="444">
        <f t="shared" si="396"/>
        <v>22321.12017548563</v>
      </c>
      <c r="P391" s="455"/>
      <c r="Q391" s="87">
        <f t="shared" si="338"/>
        <v>10700</v>
      </c>
      <c r="R391" s="486">
        <f t="shared" ref="R391:R454" si="397">IF(E391="MDU-KD",1,0)</f>
        <v>0</v>
      </c>
      <c r="S391" s="486">
        <f t="shared" ref="S391:S454" si="398">IF(E391="HDW",1,0)</f>
        <v>1</v>
      </c>
      <c r="T391" s="486">
        <f>IF(R391=1,SUM($R$6:R391),0)</f>
        <v>0</v>
      </c>
      <c r="U391" s="486">
        <f>IF(S391=1,SUM($S$6:S391),0)</f>
        <v>350</v>
      </c>
      <c r="V391" s="486">
        <f t="shared" ref="V391:V454" si="399">IF(T391=0,U391,T391)</f>
        <v>350</v>
      </c>
      <c r="W391" s="486">
        <f t="shared" ref="W391:W454" si="400">IF(F391=0,0,IF(LEFT(C391,11)="Tiang Beton",1,0))</f>
        <v>0</v>
      </c>
      <c r="X391" s="486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134</v>
      </c>
      <c r="D392" s="105" t="s">
        <v>134</v>
      </c>
      <c r="E392" s="212" t="s">
        <v>44</v>
      </c>
      <c r="F392" s="213" t="s">
        <v>23</v>
      </c>
      <c r="G392" s="214">
        <v>6200</v>
      </c>
      <c r="H392" s="214">
        <v>6200</v>
      </c>
      <c r="I392" s="167">
        <v>6947</v>
      </c>
      <c r="J392" s="445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5"/>
      <c r="Q392" s="87">
        <f t="shared" si="338"/>
        <v>6947</v>
      </c>
      <c r="R392" s="486">
        <f t="shared" si="397"/>
        <v>0</v>
      </c>
      <c r="S392" s="486">
        <f t="shared" si="398"/>
        <v>1</v>
      </c>
      <c r="T392" s="486">
        <f>IF(R392=1,SUM($R$6:R392),0)</f>
        <v>0</v>
      </c>
      <c r="U392" s="486">
        <f>IF(S392=1,SUM($S$6:S392),0)</f>
        <v>351</v>
      </c>
      <c r="V392" s="486">
        <f t="shared" si="399"/>
        <v>351</v>
      </c>
      <c r="W392" s="486">
        <f t="shared" si="400"/>
        <v>0</v>
      </c>
      <c r="X392" s="486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135</v>
      </c>
      <c r="D393" s="105" t="s">
        <v>135</v>
      </c>
      <c r="E393" s="212" t="s">
        <v>44</v>
      </c>
      <c r="F393" s="213" t="s">
        <v>95</v>
      </c>
      <c r="G393" s="214">
        <v>446100</v>
      </c>
      <c r="H393" s="214">
        <v>446100</v>
      </c>
      <c r="I393" s="167">
        <v>363285</v>
      </c>
      <c r="J393" s="445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5"/>
      <c r="Q393" s="87">
        <f t="shared" si="338"/>
        <v>363285</v>
      </c>
      <c r="R393" s="486">
        <f t="shared" si="397"/>
        <v>0</v>
      </c>
      <c r="S393" s="486">
        <f t="shared" si="398"/>
        <v>1</v>
      </c>
      <c r="T393" s="486">
        <f>IF(R393=1,SUM($R$6:R393),0)</f>
        <v>0</v>
      </c>
      <c r="U393" s="486">
        <f>IF(S393=1,SUM($S$6:S393),0)</f>
        <v>352</v>
      </c>
      <c r="V393" s="486">
        <f t="shared" si="399"/>
        <v>352</v>
      </c>
      <c r="W393" s="486">
        <f t="shared" si="400"/>
        <v>0</v>
      </c>
      <c r="X393" s="486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535</v>
      </c>
      <c r="D394" s="105"/>
      <c r="E394" s="212" t="s">
        <v>44</v>
      </c>
      <c r="F394" s="213" t="s">
        <v>95</v>
      </c>
      <c r="G394" s="214">
        <v>45796</v>
      </c>
      <c r="H394" s="214">
        <v>45796</v>
      </c>
      <c r="I394" s="444">
        <v>45796</v>
      </c>
      <c r="J394" s="449">
        <v>-0.18564223268325489</v>
      </c>
      <c r="K394" s="444">
        <f t="shared" si="336"/>
        <v>54297.671687962342</v>
      </c>
      <c r="L394" s="444">
        <f t="shared" ref="L394:O394" si="403">IF($J394&lt;0,(K394*(1-$J394)),(K394*(1+$J394)))</f>
        <v>64377.612689618036</v>
      </c>
      <c r="M394" s="444">
        <f t="shared" si="403"/>
        <v>76328.816444136581</v>
      </c>
      <c r="N394" s="444">
        <f t="shared" si="403"/>
        <v>90498.668346896447</v>
      </c>
      <c r="O394" s="444">
        <f t="shared" si="403"/>
        <v>107299.04319367572</v>
      </c>
      <c r="P394" s="455"/>
      <c r="Q394" s="87">
        <f t="shared" si="338"/>
        <v>45796</v>
      </c>
      <c r="R394" s="486">
        <f t="shared" si="397"/>
        <v>0</v>
      </c>
      <c r="S394" s="486">
        <f t="shared" si="398"/>
        <v>1</v>
      </c>
      <c r="T394" s="486">
        <f>IF(R394=1,SUM($R$6:R394),0)</f>
        <v>0</v>
      </c>
      <c r="U394" s="486">
        <f>IF(S394=1,SUM($S$6:S394),0)</f>
        <v>353</v>
      </c>
      <c r="V394" s="486">
        <f t="shared" si="399"/>
        <v>353</v>
      </c>
      <c r="W394" s="486">
        <f t="shared" si="400"/>
        <v>0</v>
      </c>
      <c r="X394" s="486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47</v>
      </c>
      <c r="D395" s="105"/>
      <c r="E395" s="212" t="s">
        <v>47</v>
      </c>
      <c r="F395" s="213"/>
      <c r="G395" s="214"/>
      <c r="H395" s="214"/>
      <c r="I395" s="167"/>
      <c r="J395" s="445"/>
      <c r="K395" s="167"/>
      <c r="L395" s="167"/>
      <c r="M395" s="167"/>
      <c r="N395" s="167"/>
      <c r="O395" s="167"/>
      <c r="P395" s="455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486">
        <f t="shared" si="397"/>
        <v>0</v>
      </c>
      <c r="S395" s="486">
        <f t="shared" si="398"/>
        <v>0</v>
      </c>
      <c r="T395" s="486">
        <f>IF(R395=1,SUM($R$6:R395),0)</f>
        <v>0</v>
      </c>
      <c r="U395" s="486">
        <f>IF(S395=1,SUM($S$6:S395),0)</f>
        <v>0</v>
      </c>
      <c r="V395" s="486">
        <f t="shared" si="399"/>
        <v>0</v>
      </c>
      <c r="W395" s="486">
        <f t="shared" si="400"/>
        <v>0</v>
      </c>
      <c r="X395" s="486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5" t="s">
        <v>719</v>
      </c>
      <c r="C396" s="426" t="s">
        <v>536</v>
      </c>
      <c r="D396" s="426"/>
      <c r="E396" s="212" t="s">
        <v>47</v>
      </c>
      <c r="F396" s="213"/>
      <c r="G396" s="214"/>
      <c r="H396" s="214"/>
      <c r="I396" s="167">
        <v>0</v>
      </c>
      <c r="J396" s="445"/>
      <c r="K396" s="167"/>
      <c r="L396" s="167"/>
      <c r="M396" s="167"/>
      <c r="N396" s="167"/>
      <c r="O396" s="167"/>
      <c r="P396" s="455"/>
      <c r="Q396" s="87">
        <f t="shared" si="404"/>
        <v>0</v>
      </c>
      <c r="R396" s="486">
        <f t="shared" si="397"/>
        <v>0</v>
      </c>
      <c r="S396" s="486">
        <f t="shared" si="398"/>
        <v>0</v>
      </c>
      <c r="T396" s="486">
        <f>IF(R396=1,SUM($R$6:R396),0)</f>
        <v>0</v>
      </c>
      <c r="U396" s="486">
        <f>IF(S396=1,SUM($S$6:S396),0)</f>
        <v>0</v>
      </c>
      <c r="V396" s="486">
        <f t="shared" si="399"/>
        <v>0</v>
      </c>
      <c r="W396" s="486">
        <f t="shared" si="400"/>
        <v>0</v>
      </c>
      <c r="X396" s="486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136</v>
      </c>
      <c r="D397" s="105" t="s">
        <v>136</v>
      </c>
      <c r="E397" s="212" t="s">
        <v>44</v>
      </c>
      <c r="F397" s="213" t="s">
        <v>23</v>
      </c>
      <c r="G397" s="214">
        <v>37000</v>
      </c>
      <c r="H397" s="214">
        <v>37000</v>
      </c>
      <c r="I397" s="167">
        <v>41297</v>
      </c>
      <c r="J397" s="445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5"/>
      <c r="Q397" s="87">
        <f t="shared" si="404"/>
        <v>41297</v>
      </c>
      <c r="R397" s="486">
        <f t="shared" si="397"/>
        <v>0</v>
      </c>
      <c r="S397" s="486">
        <f t="shared" si="398"/>
        <v>1</v>
      </c>
      <c r="T397" s="486">
        <f>IF(R397=1,SUM($R$6:R397),0)</f>
        <v>0</v>
      </c>
      <c r="U397" s="486">
        <f>IF(S397=1,SUM($S$6:S397),0)</f>
        <v>354</v>
      </c>
      <c r="V397" s="486">
        <f t="shared" si="399"/>
        <v>354</v>
      </c>
      <c r="W397" s="486">
        <f t="shared" si="400"/>
        <v>0</v>
      </c>
      <c r="X397" s="486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137</v>
      </c>
      <c r="D398" s="105" t="s">
        <v>137</v>
      </c>
      <c r="E398" s="212" t="s">
        <v>44</v>
      </c>
      <c r="F398" s="213" t="s">
        <v>23</v>
      </c>
      <c r="G398" s="214">
        <v>55500</v>
      </c>
      <c r="H398" s="214">
        <v>55500</v>
      </c>
      <c r="I398" s="167">
        <v>47196</v>
      </c>
      <c r="J398" s="445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5"/>
      <c r="Q398" s="87">
        <f t="shared" si="404"/>
        <v>47196</v>
      </c>
      <c r="R398" s="486">
        <f t="shared" si="397"/>
        <v>0</v>
      </c>
      <c r="S398" s="486">
        <f t="shared" si="398"/>
        <v>1</v>
      </c>
      <c r="T398" s="486">
        <f>IF(R398=1,SUM($R$6:R398),0)</f>
        <v>0</v>
      </c>
      <c r="U398" s="486">
        <f>IF(S398=1,SUM($S$6:S398),0)</f>
        <v>355</v>
      </c>
      <c r="V398" s="486">
        <f t="shared" si="399"/>
        <v>355</v>
      </c>
      <c r="W398" s="486">
        <f t="shared" si="400"/>
        <v>0</v>
      </c>
      <c r="X398" s="486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138</v>
      </c>
      <c r="D399" s="105" t="s">
        <v>138</v>
      </c>
      <c r="E399" s="212" t="s">
        <v>44</v>
      </c>
      <c r="F399" s="213" t="s">
        <v>23</v>
      </c>
      <c r="G399" s="214">
        <v>67800</v>
      </c>
      <c r="H399" s="214">
        <v>67800</v>
      </c>
      <c r="I399" s="167">
        <v>58995</v>
      </c>
      <c r="J399" s="445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5"/>
      <c r="Q399" s="87">
        <f t="shared" si="404"/>
        <v>58995</v>
      </c>
      <c r="R399" s="486">
        <f t="shared" si="397"/>
        <v>0</v>
      </c>
      <c r="S399" s="486">
        <f t="shared" si="398"/>
        <v>1</v>
      </c>
      <c r="T399" s="486">
        <f>IF(R399=1,SUM($R$6:R399),0)</f>
        <v>0</v>
      </c>
      <c r="U399" s="486">
        <f>IF(S399=1,SUM($S$6:S399),0)</f>
        <v>356</v>
      </c>
      <c r="V399" s="486">
        <f t="shared" si="399"/>
        <v>356</v>
      </c>
      <c r="W399" s="486">
        <f t="shared" si="400"/>
        <v>0</v>
      </c>
      <c r="X399" s="486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139</v>
      </c>
      <c r="D400" s="105" t="s">
        <v>139</v>
      </c>
      <c r="E400" s="212" t="s">
        <v>44</v>
      </c>
      <c r="F400" s="213" t="s">
        <v>23</v>
      </c>
      <c r="G400" s="214">
        <v>98600</v>
      </c>
      <c r="H400" s="214">
        <v>98600</v>
      </c>
      <c r="I400" s="167">
        <v>113850</v>
      </c>
      <c r="J400" s="445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5"/>
      <c r="Q400" s="87">
        <f t="shared" si="404"/>
        <v>113850</v>
      </c>
      <c r="R400" s="486">
        <f t="shared" si="397"/>
        <v>0</v>
      </c>
      <c r="S400" s="486">
        <f t="shared" si="398"/>
        <v>1</v>
      </c>
      <c r="T400" s="486">
        <f>IF(R400=1,SUM($R$6:R400),0)</f>
        <v>0</v>
      </c>
      <c r="U400" s="486">
        <f>IF(S400=1,SUM($S$6:S400),0)</f>
        <v>357</v>
      </c>
      <c r="V400" s="486">
        <f t="shared" si="399"/>
        <v>357</v>
      </c>
      <c r="W400" s="486">
        <f t="shared" si="400"/>
        <v>0</v>
      </c>
      <c r="X400" s="486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140</v>
      </c>
      <c r="D401" s="105" t="s">
        <v>140</v>
      </c>
      <c r="E401" s="212" t="s">
        <v>44</v>
      </c>
      <c r="F401" s="213" t="s">
        <v>23</v>
      </c>
      <c r="G401" s="214">
        <v>135199</v>
      </c>
      <c r="H401" s="214">
        <v>135199</v>
      </c>
      <c r="I401" s="167">
        <v>155250</v>
      </c>
      <c r="J401" s="445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5"/>
      <c r="Q401" s="87">
        <f t="shared" si="404"/>
        <v>155250</v>
      </c>
      <c r="R401" s="486">
        <f t="shared" si="397"/>
        <v>0</v>
      </c>
      <c r="S401" s="486">
        <f t="shared" si="398"/>
        <v>1</v>
      </c>
      <c r="T401" s="486">
        <f>IF(R401=1,SUM($R$6:R401),0)</f>
        <v>0</v>
      </c>
      <c r="U401" s="486">
        <f>IF(S401=1,SUM($S$6:S401),0)</f>
        <v>358</v>
      </c>
      <c r="V401" s="486">
        <f t="shared" si="399"/>
        <v>358</v>
      </c>
      <c r="W401" s="486">
        <f t="shared" si="400"/>
        <v>0</v>
      </c>
      <c r="X401" s="486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141</v>
      </c>
      <c r="D402" s="105" t="s">
        <v>141</v>
      </c>
      <c r="E402" s="212" t="s">
        <v>44</v>
      </c>
      <c r="F402" s="213" t="s">
        <v>7</v>
      </c>
      <c r="G402" s="214">
        <v>7789</v>
      </c>
      <c r="H402" s="214">
        <v>7789</v>
      </c>
      <c r="I402" s="167">
        <v>8728</v>
      </c>
      <c r="J402" s="445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5"/>
      <c r="Q402" s="87">
        <f t="shared" si="404"/>
        <v>8728</v>
      </c>
      <c r="R402" s="486">
        <f t="shared" si="397"/>
        <v>0</v>
      </c>
      <c r="S402" s="486">
        <f t="shared" si="398"/>
        <v>1</v>
      </c>
      <c r="T402" s="486">
        <f>IF(R402=1,SUM($R$6:R402),0)</f>
        <v>0</v>
      </c>
      <c r="U402" s="486">
        <f>IF(S402=1,SUM($S$6:S402),0)</f>
        <v>359</v>
      </c>
      <c r="V402" s="486">
        <f t="shared" si="399"/>
        <v>359</v>
      </c>
      <c r="W402" s="486">
        <f t="shared" si="400"/>
        <v>0</v>
      </c>
      <c r="X402" s="486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29</v>
      </c>
      <c r="D403" s="105" t="s">
        <v>29</v>
      </c>
      <c r="E403" s="212" t="s">
        <v>44</v>
      </c>
      <c r="F403" s="213" t="s">
        <v>8</v>
      </c>
      <c r="G403" s="214">
        <v>47459</v>
      </c>
      <c r="H403" s="214">
        <v>47459</v>
      </c>
      <c r="I403" s="167">
        <v>54338</v>
      </c>
      <c r="J403" s="445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5"/>
      <c r="Q403" s="87">
        <f t="shared" si="404"/>
        <v>54338</v>
      </c>
      <c r="R403" s="486">
        <f t="shared" si="397"/>
        <v>0</v>
      </c>
      <c r="S403" s="486">
        <f t="shared" si="398"/>
        <v>1</v>
      </c>
      <c r="T403" s="486">
        <f>IF(R403=1,SUM($R$6:R403),0)</f>
        <v>0</v>
      </c>
      <c r="U403" s="486">
        <f>IF(S403=1,SUM($S$6:S403),0)</f>
        <v>360</v>
      </c>
      <c r="V403" s="486">
        <f t="shared" si="399"/>
        <v>360</v>
      </c>
      <c r="W403" s="486">
        <f t="shared" si="400"/>
        <v>0</v>
      </c>
      <c r="X403" s="486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142</v>
      </c>
      <c r="D404" s="105" t="s">
        <v>142</v>
      </c>
      <c r="E404" s="212" t="s">
        <v>44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5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5"/>
      <c r="Q404" s="87">
        <f t="shared" si="404"/>
        <v>126060</v>
      </c>
      <c r="R404" s="486">
        <f t="shared" si="397"/>
        <v>0</v>
      </c>
      <c r="S404" s="486">
        <f t="shared" si="398"/>
        <v>1</v>
      </c>
      <c r="T404" s="486">
        <f>IF(R404=1,SUM($R$6:R404),0)</f>
        <v>0</v>
      </c>
      <c r="U404" s="486">
        <f>IF(S404=1,SUM($S$6:S404),0)</f>
        <v>361</v>
      </c>
      <c r="V404" s="486">
        <f t="shared" si="399"/>
        <v>361</v>
      </c>
      <c r="W404" s="486">
        <f t="shared" si="400"/>
        <v>0</v>
      </c>
      <c r="X404" s="486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143</v>
      </c>
      <c r="D405" s="105" t="s">
        <v>143</v>
      </c>
      <c r="E405" s="212" t="s">
        <v>44</v>
      </c>
      <c r="F405" s="213" t="s">
        <v>8</v>
      </c>
      <c r="G405" s="214">
        <v>36000</v>
      </c>
      <c r="H405" s="214">
        <v>36000</v>
      </c>
      <c r="I405" s="167">
        <v>32810</v>
      </c>
      <c r="J405" s="445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5"/>
      <c r="Q405" s="87">
        <f t="shared" si="404"/>
        <v>32810</v>
      </c>
      <c r="R405" s="486">
        <f t="shared" si="397"/>
        <v>0</v>
      </c>
      <c r="S405" s="486">
        <f t="shared" si="398"/>
        <v>1</v>
      </c>
      <c r="T405" s="486">
        <f>IF(R405=1,SUM($R$6:R405),0)</f>
        <v>0</v>
      </c>
      <c r="U405" s="486">
        <f>IF(S405=1,SUM($S$6:S405),0)</f>
        <v>362</v>
      </c>
      <c r="V405" s="486">
        <f t="shared" si="399"/>
        <v>362</v>
      </c>
      <c r="W405" s="486">
        <f t="shared" si="400"/>
        <v>0</v>
      </c>
      <c r="X405" s="486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144</v>
      </c>
      <c r="D406" s="105" t="s">
        <v>144</v>
      </c>
      <c r="E406" s="212" t="s">
        <v>44</v>
      </c>
      <c r="F406" s="213" t="s">
        <v>8</v>
      </c>
      <c r="G406" s="214">
        <v>36000</v>
      </c>
      <c r="H406" s="214">
        <v>36000</v>
      </c>
      <c r="I406" s="167">
        <v>37260</v>
      </c>
      <c r="J406" s="445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5"/>
      <c r="Q406" s="87">
        <f t="shared" si="404"/>
        <v>37260</v>
      </c>
      <c r="R406" s="486">
        <f t="shared" si="397"/>
        <v>0</v>
      </c>
      <c r="S406" s="486">
        <f t="shared" si="398"/>
        <v>1</v>
      </c>
      <c r="T406" s="486">
        <f>IF(R406=1,SUM($R$6:R406),0)</f>
        <v>0</v>
      </c>
      <c r="U406" s="486">
        <f>IF(S406=1,SUM($S$6:S406),0)</f>
        <v>363</v>
      </c>
      <c r="V406" s="486">
        <f t="shared" si="399"/>
        <v>363</v>
      </c>
      <c r="W406" s="486">
        <f t="shared" si="400"/>
        <v>0</v>
      </c>
      <c r="X406" s="486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145</v>
      </c>
      <c r="D407" s="105" t="s">
        <v>145</v>
      </c>
      <c r="E407" s="212" t="s">
        <v>44</v>
      </c>
      <c r="F407" s="213" t="s">
        <v>8</v>
      </c>
      <c r="G407" s="214">
        <v>40000</v>
      </c>
      <c r="H407" s="214">
        <v>40000</v>
      </c>
      <c r="I407" s="167">
        <v>45540</v>
      </c>
      <c r="J407" s="445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5"/>
      <c r="Q407" s="87">
        <f t="shared" si="404"/>
        <v>45540</v>
      </c>
      <c r="R407" s="486">
        <f t="shared" si="397"/>
        <v>0</v>
      </c>
      <c r="S407" s="486">
        <f t="shared" si="398"/>
        <v>1</v>
      </c>
      <c r="T407" s="486">
        <f>IF(R407=1,SUM($R$6:R407),0)</f>
        <v>0</v>
      </c>
      <c r="U407" s="486">
        <f>IF(S407=1,SUM($S$6:S407),0)</f>
        <v>364</v>
      </c>
      <c r="V407" s="486">
        <f t="shared" si="399"/>
        <v>364</v>
      </c>
      <c r="W407" s="486">
        <f t="shared" si="400"/>
        <v>0</v>
      </c>
      <c r="X407" s="486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2199</v>
      </c>
      <c r="D408" s="105" t="s">
        <v>1247</v>
      </c>
      <c r="E408" s="212" t="s">
        <v>44</v>
      </c>
      <c r="F408" s="213" t="s">
        <v>8</v>
      </c>
      <c r="G408" s="214">
        <v>35800</v>
      </c>
      <c r="H408" s="214">
        <v>35800</v>
      </c>
      <c r="I408" s="167">
        <v>40115</v>
      </c>
      <c r="J408" s="445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5"/>
      <c r="Q408" s="87">
        <f t="shared" si="404"/>
        <v>40115</v>
      </c>
      <c r="R408" s="486">
        <f t="shared" si="397"/>
        <v>0</v>
      </c>
      <c r="S408" s="486">
        <f t="shared" si="398"/>
        <v>1</v>
      </c>
      <c r="T408" s="486">
        <f>IF(R408=1,SUM($R$6:R408),0)</f>
        <v>0</v>
      </c>
      <c r="U408" s="486">
        <f>IF(S408=1,SUM($S$6:S408),0)</f>
        <v>365</v>
      </c>
      <c r="V408" s="486">
        <f t="shared" si="399"/>
        <v>365</v>
      </c>
      <c r="W408" s="486">
        <f t="shared" si="400"/>
        <v>0</v>
      </c>
      <c r="X408" s="486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150</v>
      </c>
      <c r="D409" s="105" t="s">
        <v>150</v>
      </c>
      <c r="E409" s="212" t="s">
        <v>44</v>
      </c>
      <c r="F409" s="213" t="s">
        <v>8</v>
      </c>
      <c r="G409" s="214">
        <v>45500</v>
      </c>
      <c r="H409" s="214">
        <v>45500</v>
      </c>
      <c r="I409" s="167">
        <v>35190</v>
      </c>
      <c r="J409" s="445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5"/>
      <c r="Q409" s="87">
        <f t="shared" si="404"/>
        <v>35190</v>
      </c>
      <c r="R409" s="486">
        <f t="shared" si="397"/>
        <v>0</v>
      </c>
      <c r="S409" s="486">
        <f t="shared" si="398"/>
        <v>1</v>
      </c>
      <c r="T409" s="486">
        <f>IF(R409=1,SUM($R$6:R409),0)</f>
        <v>0</v>
      </c>
      <c r="U409" s="486">
        <f>IF(S409=1,SUM($S$6:S409),0)</f>
        <v>366</v>
      </c>
      <c r="V409" s="486">
        <f t="shared" si="399"/>
        <v>366</v>
      </c>
      <c r="W409" s="486">
        <f t="shared" si="400"/>
        <v>0</v>
      </c>
      <c r="X409" s="486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149</v>
      </c>
      <c r="D410" s="105" t="s">
        <v>149</v>
      </c>
      <c r="E410" s="212" t="s">
        <v>44</v>
      </c>
      <c r="F410" s="213" t="s">
        <v>8</v>
      </c>
      <c r="G410" s="214">
        <v>45500</v>
      </c>
      <c r="H410" s="214">
        <v>45500</v>
      </c>
      <c r="I410" s="167">
        <v>36225</v>
      </c>
      <c r="J410" s="445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5"/>
      <c r="Q410" s="87">
        <f t="shared" si="404"/>
        <v>36225</v>
      </c>
      <c r="R410" s="486">
        <f t="shared" si="397"/>
        <v>0</v>
      </c>
      <c r="S410" s="486">
        <f t="shared" si="398"/>
        <v>1</v>
      </c>
      <c r="T410" s="486">
        <f>IF(R410=1,SUM($R$6:R410),0)</f>
        <v>0</v>
      </c>
      <c r="U410" s="486">
        <f>IF(S410=1,SUM($S$6:S410),0)</f>
        <v>367</v>
      </c>
      <c r="V410" s="486">
        <f t="shared" si="399"/>
        <v>367</v>
      </c>
      <c r="W410" s="486">
        <f t="shared" si="400"/>
        <v>0</v>
      </c>
      <c r="X410" s="486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147</v>
      </c>
      <c r="D411" s="105" t="s">
        <v>147</v>
      </c>
      <c r="E411" s="212" t="s">
        <v>44</v>
      </c>
      <c r="F411" s="213" t="s">
        <v>8</v>
      </c>
      <c r="G411" s="214">
        <v>45500</v>
      </c>
      <c r="H411" s="214">
        <v>45500</v>
      </c>
      <c r="I411" s="167">
        <v>37260</v>
      </c>
      <c r="J411" s="445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5"/>
      <c r="Q411" s="87">
        <f t="shared" si="404"/>
        <v>37260</v>
      </c>
      <c r="R411" s="486">
        <f t="shared" si="397"/>
        <v>0</v>
      </c>
      <c r="S411" s="486">
        <f t="shared" si="398"/>
        <v>1</v>
      </c>
      <c r="T411" s="486">
        <f>IF(R411=1,SUM($R$6:R411),0)</f>
        <v>0</v>
      </c>
      <c r="U411" s="486">
        <f>IF(S411=1,SUM($S$6:S411),0)</f>
        <v>368</v>
      </c>
      <c r="V411" s="486">
        <f t="shared" si="399"/>
        <v>368</v>
      </c>
      <c r="W411" s="486">
        <f t="shared" si="400"/>
        <v>0</v>
      </c>
      <c r="X411" s="486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148</v>
      </c>
      <c r="D412" s="105" t="s">
        <v>148</v>
      </c>
      <c r="E412" s="212" t="s">
        <v>44</v>
      </c>
      <c r="F412" s="213" t="s">
        <v>8</v>
      </c>
      <c r="G412" s="214">
        <v>45500</v>
      </c>
      <c r="H412" s="214">
        <v>45500</v>
      </c>
      <c r="I412" s="167">
        <v>39848</v>
      </c>
      <c r="J412" s="445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5"/>
      <c r="Q412" s="87">
        <f t="shared" si="404"/>
        <v>39848</v>
      </c>
      <c r="R412" s="486">
        <f t="shared" si="397"/>
        <v>0</v>
      </c>
      <c r="S412" s="486">
        <f t="shared" si="398"/>
        <v>1</v>
      </c>
      <c r="T412" s="486">
        <f>IF(R412=1,SUM($R$6:R412),0)</f>
        <v>0</v>
      </c>
      <c r="U412" s="486">
        <f>IF(S412=1,SUM($S$6:S412),0)</f>
        <v>369</v>
      </c>
      <c r="V412" s="486">
        <f t="shared" si="399"/>
        <v>369</v>
      </c>
      <c r="W412" s="486">
        <f t="shared" si="400"/>
        <v>0</v>
      </c>
      <c r="X412" s="486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146</v>
      </c>
      <c r="D413" s="105" t="s">
        <v>146</v>
      </c>
      <c r="E413" s="212" t="s">
        <v>44</v>
      </c>
      <c r="F413" s="213" t="s">
        <v>8</v>
      </c>
      <c r="G413" s="214">
        <v>55000</v>
      </c>
      <c r="H413" s="214">
        <v>55000</v>
      </c>
      <c r="I413" s="167">
        <v>61629</v>
      </c>
      <c r="J413" s="445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5"/>
      <c r="Q413" s="87">
        <f t="shared" si="404"/>
        <v>61629</v>
      </c>
      <c r="R413" s="486">
        <f t="shared" si="397"/>
        <v>0</v>
      </c>
      <c r="S413" s="486">
        <f t="shared" si="398"/>
        <v>1</v>
      </c>
      <c r="T413" s="486">
        <f>IF(R413=1,SUM($R$6:R413),0)</f>
        <v>0</v>
      </c>
      <c r="U413" s="486">
        <f>IF(S413=1,SUM($S$6:S413),0)</f>
        <v>370</v>
      </c>
      <c r="V413" s="486">
        <f t="shared" si="399"/>
        <v>370</v>
      </c>
      <c r="W413" s="486">
        <f t="shared" si="400"/>
        <v>0</v>
      </c>
      <c r="X413" s="486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151</v>
      </c>
      <c r="D414" s="105" t="s">
        <v>151</v>
      </c>
      <c r="E414" s="212" t="s">
        <v>44</v>
      </c>
      <c r="F414" s="213" t="s">
        <v>8</v>
      </c>
      <c r="G414" s="214">
        <v>7938</v>
      </c>
      <c r="H414" s="214">
        <v>7938</v>
      </c>
      <c r="I414" s="167">
        <v>7938</v>
      </c>
      <c r="J414" s="445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5"/>
      <c r="Q414" s="87">
        <f t="shared" si="404"/>
        <v>7938</v>
      </c>
      <c r="R414" s="486">
        <f t="shared" si="397"/>
        <v>0</v>
      </c>
      <c r="S414" s="486">
        <f t="shared" si="398"/>
        <v>1</v>
      </c>
      <c r="T414" s="486">
        <f>IF(R414=1,SUM($R$6:R414),0)</f>
        <v>0</v>
      </c>
      <c r="U414" s="486">
        <f>IF(S414=1,SUM($S$6:S414),0)</f>
        <v>371</v>
      </c>
      <c r="V414" s="486">
        <f t="shared" si="399"/>
        <v>371</v>
      </c>
      <c r="W414" s="486">
        <f t="shared" si="400"/>
        <v>0</v>
      </c>
      <c r="X414" s="486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1248</v>
      </c>
      <c r="D415" s="105" t="s">
        <v>1248</v>
      </c>
      <c r="E415" s="212" t="s">
        <v>44</v>
      </c>
      <c r="F415" s="213" t="s">
        <v>8</v>
      </c>
      <c r="G415" s="405"/>
      <c r="H415" s="405"/>
      <c r="I415" s="409">
        <v>7938</v>
      </c>
      <c r="J415" s="447">
        <v>0.12052727272727273</v>
      </c>
      <c r="K415" s="409">
        <f t="shared" si="406"/>
        <v>8894.745490909092</v>
      </c>
      <c r="L415" s="409">
        <f t="shared" ref="L415:O415" si="425">IF($J415&lt;0,(K415*(1-$J415)),(K415*(1+$J415)))</f>
        <v>9966.8049065315718</v>
      </c>
      <c r="M415" s="409">
        <f t="shared" si="425"/>
        <v>11168.076719720624</v>
      </c>
      <c r="N415" s="409">
        <f t="shared" si="425"/>
        <v>12514.134548357499</v>
      </c>
      <c r="O415" s="409">
        <f t="shared" si="425"/>
        <v>14022.42905601317</v>
      </c>
      <c r="P415" s="455"/>
      <c r="Q415" s="87">
        <f t="shared" si="404"/>
        <v>7938</v>
      </c>
      <c r="R415" s="486">
        <f t="shared" si="397"/>
        <v>0</v>
      </c>
      <c r="S415" s="486">
        <f t="shared" si="398"/>
        <v>1</v>
      </c>
      <c r="T415" s="486">
        <f>IF(R415=1,SUM($R$6:R415),0)</f>
        <v>0</v>
      </c>
      <c r="U415" s="486">
        <f>IF(S415=1,SUM($S$6:S415),0)</f>
        <v>372</v>
      </c>
      <c r="V415" s="486">
        <f t="shared" si="399"/>
        <v>372</v>
      </c>
      <c r="W415" s="486">
        <f t="shared" si="400"/>
        <v>0</v>
      </c>
      <c r="X415" s="486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154</v>
      </c>
      <c r="D416" s="105" t="s">
        <v>154</v>
      </c>
      <c r="E416" s="212" t="s">
        <v>44</v>
      </c>
      <c r="F416" s="213" t="s">
        <v>8</v>
      </c>
      <c r="G416" s="214">
        <v>26500</v>
      </c>
      <c r="H416" s="214">
        <v>26500</v>
      </c>
      <c r="I416" s="167">
        <v>27945</v>
      </c>
      <c r="J416" s="445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5"/>
      <c r="Q416" s="87">
        <f t="shared" si="404"/>
        <v>27945</v>
      </c>
      <c r="R416" s="486">
        <f t="shared" si="397"/>
        <v>0</v>
      </c>
      <c r="S416" s="486">
        <f t="shared" si="398"/>
        <v>1</v>
      </c>
      <c r="T416" s="486">
        <f>IF(R416=1,SUM($R$6:R416),0)</f>
        <v>0</v>
      </c>
      <c r="U416" s="486">
        <f>IF(S416=1,SUM($S$6:S416),0)</f>
        <v>373</v>
      </c>
      <c r="V416" s="486">
        <f t="shared" si="399"/>
        <v>373</v>
      </c>
      <c r="W416" s="486">
        <f t="shared" si="400"/>
        <v>0</v>
      </c>
      <c r="X416" s="486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155</v>
      </c>
      <c r="D417" s="105" t="s">
        <v>155</v>
      </c>
      <c r="E417" s="212" t="s">
        <v>44</v>
      </c>
      <c r="F417" s="213" t="s">
        <v>8</v>
      </c>
      <c r="G417" s="214">
        <v>26500</v>
      </c>
      <c r="H417" s="214">
        <v>26500</v>
      </c>
      <c r="I417" s="167">
        <v>29694</v>
      </c>
      <c r="J417" s="445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5"/>
      <c r="Q417" s="87">
        <f t="shared" si="404"/>
        <v>29694</v>
      </c>
      <c r="R417" s="486">
        <f t="shared" si="397"/>
        <v>0</v>
      </c>
      <c r="S417" s="486">
        <f t="shared" si="398"/>
        <v>1</v>
      </c>
      <c r="T417" s="486">
        <f>IF(R417=1,SUM($R$6:R417),0)</f>
        <v>0</v>
      </c>
      <c r="U417" s="486">
        <f>IF(S417=1,SUM($S$6:S417),0)</f>
        <v>374</v>
      </c>
      <c r="V417" s="486">
        <f t="shared" si="399"/>
        <v>374</v>
      </c>
      <c r="W417" s="486">
        <f t="shared" si="400"/>
        <v>0</v>
      </c>
      <c r="X417" s="486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27</v>
      </c>
      <c r="D418" s="105" t="s">
        <v>27</v>
      </c>
      <c r="E418" s="212" t="s">
        <v>44</v>
      </c>
      <c r="F418" s="213" t="s">
        <v>8</v>
      </c>
      <c r="G418" s="214">
        <v>26500</v>
      </c>
      <c r="H418" s="214">
        <v>26500</v>
      </c>
      <c r="I418" s="167">
        <v>29694</v>
      </c>
      <c r="J418" s="445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5"/>
      <c r="Q418" s="87">
        <f t="shared" si="404"/>
        <v>29694</v>
      </c>
      <c r="R418" s="486">
        <f t="shared" si="397"/>
        <v>0</v>
      </c>
      <c r="S418" s="486">
        <f t="shared" si="398"/>
        <v>1</v>
      </c>
      <c r="T418" s="486">
        <f>IF(R418=1,SUM($R$6:R418),0)</f>
        <v>0</v>
      </c>
      <c r="U418" s="486">
        <f>IF(S418=1,SUM($S$6:S418),0)</f>
        <v>375</v>
      </c>
      <c r="V418" s="486">
        <f t="shared" si="399"/>
        <v>375</v>
      </c>
      <c r="W418" s="486">
        <f t="shared" si="400"/>
        <v>0</v>
      </c>
      <c r="X418" s="486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153</v>
      </c>
      <c r="D419" s="105" t="s">
        <v>153</v>
      </c>
      <c r="E419" s="212" t="s">
        <v>44</v>
      </c>
      <c r="F419" s="213" t="s">
        <v>8</v>
      </c>
      <c r="G419" s="214">
        <v>26500</v>
      </c>
      <c r="H419" s="214">
        <v>26500</v>
      </c>
      <c r="I419" s="167">
        <v>29694</v>
      </c>
      <c r="J419" s="445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5"/>
      <c r="Q419" s="87">
        <f t="shared" si="404"/>
        <v>29694</v>
      </c>
      <c r="R419" s="486">
        <f t="shared" si="397"/>
        <v>0</v>
      </c>
      <c r="S419" s="486">
        <f t="shared" si="398"/>
        <v>1</v>
      </c>
      <c r="T419" s="486">
        <f>IF(R419=1,SUM($R$6:R419),0)</f>
        <v>0</v>
      </c>
      <c r="U419" s="486">
        <f>IF(S419=1,SUM($S$6:S419),0)</f>
        <v>376</v>
      </c>
      <c r="V419" s="486">
        <f t="shared" si="399"/>
        <v>376</v>
      </c>
      <c r="W419" s="486">
        <f t="shared" si="400"/>
        <v>0</v>
      </c>
      <c r="X419" s="486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152</v>
      </c>
      <c r="D420" s="105" t="s">
        <v>152</v>
      </c>
      <c r="E420" s="212" t="s">
        <v>44</v>
      </c>
      <c r="F420" s="213" t="s">
        <v>8</v>
      </c>
      <c r="G420" s="214">
        <v>30000</v>
      </c>
      <c r="H420" s="214">
        <v>30000</v>
      </c>
      <c r="I420" s="167">
        <v>30000</v>
      </c>
      <c r="J420" s="445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5"/>
      <c r="Q420" s="87">
        <f t="shared" si="404"/>
        <v>30000</v>
      </c>
      <c r="R420" s="486">
        <f t="shared" si="397"/>
        <v>0</v>
      </c>
      <c r="S420" s="486">
        <f t="shared" si="398"/>
        <v>1</v>
      </c>
      <c r="T420" s="486">
        <f>IF(R420=1,SUM($R$6:R420),0)</f>
        <v>0</v>
      </c>
      <c r="U420" s="486">
        <f>IF(S420=1,SUM($S$6:S420),0)</f>
        <v>377</v>
      </c>
      <c r="V420" s="486">
        <f t="shared" si="399"/>
        <v>377</v>
      </c>
      <c r="W420" s="486">
        <f t="shared" si="400"/>
        <v>0</v>
      </c>
      <c r="X420" s="486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158</v>
      </c>
      <c r="D421" s="105" t="s">
        <v>158</v>
      </c>
      <c r="E421" s="212" t="s">
        <v>44</v>
      </c>
      <c r="F421" s="213" t="s">
        <v>8</v>
      </c>
      <c r="G421" s="214">
        <v>33600</v>
      </c>
      <c r="H421" s="214">
        <v>33600</v>
      </c>
      <c r="I421" s="167">
        <v>33120</v>
      </c>
      <c r="J421" s="445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5"/>
      <c r="Q421" s="87">
        <f t="shared" si="404"/>
        <v>33120</v>
      </c>
      <c r="R421" s="486">
        <f t="shared" si="397"/>
        <v>0</v>
      </c>
      <c r="S421" s="486">
        <f t="shared" si="398"/>
        <v>1</v>
      </c>
      <c r="T421" s="486">
        <f>IF(R421=1,SUM($R$6:R421),0)</f>
        <v>0</v>
      </c>
      <c r="U421" s="486">
        <f>IF(S421=1,SUM($S$6:S421),0)</f>
        <v>378</v>
      </c>
      <c r="V421" s="486">
        <f t="shared" si="399"/>
        <v>378</v>
      </c>
      <c r="W421" s="486">
        <f t="shared" si="400"/>
        <v>0</v>
      </c>
      <c r="X421" s="486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159</v>
      </c>
      <c r="D422" s="105" t="s">
        <v>159</v>
      </c>
      <c r="E422" s="212" t="s">
        <v>44</v>
      </c>
      <c r="F422" s="213" t="s">
        <v>8</v>
      </c>
      <c r="G422" s="214">
        <v>33600</v>
      </c>
      <c r="H422" s="214">
        <v>33600</v>
      </c>
      <c r="I422" s="167">
        <v>34155</v>
      </c>
      <c r="J422" s="445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5"/>
      <c r="Q422" s="87">
        <f t="shared" si="404"/>
        <v>34155</v>
      </c>
      <c r="R422" s="486">
        <f t="shared" si="397"/>
        <v>0</v>
      </c>
      <c r="S422" s="486">
        <f t="shared" si="398"/>
        <v>1</v>
      </c>
      <c r="T422" s="486">
        <f>IF(R422=1,SUM($R$6:R422),0)</f>
        <v>0</v>
      </c>
      <c r="U422" s="486">
        <f>IF(S422=1,SUM($S$6:S422),0)</f>
        <v>379</v>
      </c>
      <c r="V422" s="486">
        <f t="shared" si="399"/>
        <v>379</v>
      </c>
      <c r="W422" s="486">
        <f t="shared" si="400"/>
        <v>0</v>
      </c>
      <c r="X422" s="486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156</v>
      </c>
      <c r="D423" s="105" t="s">
        <v>156</v>
      </c>
      <c r="E423" s="212" t="s">
        <v>44</v>
      </c>
      <c r="F423" s="213" t="s">
        <v>8</v>
      </c>
      <c r="G423" s="214">
        <v>33600</v>
      </c>
      <c r="H423" s="214">
        <v>33600</v>
      </c>
      <c r="I423" s="167">
        <v>35190</v>
      </c>
      <c r="J423" s="445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5"/>
      <c r="Q423" s="87">
        <f t="shared" si="404"/>
        <v>35190</v>
      </c>
      <c r="R423" s="486">
        <f t="shared" si="397"/>
        <v>0</v>
      </c>
      <c r="S423" s="486">
        <f t="shared" si="398"/>
        <v>1</v>
      </c>
      <c r="T423" s="486">
        <f>IF(R423=1,SUM($R$6:R423),0)</f>
        <v>0</v>
      </c>
      <c r="U423" s="486">
        <f>IF(S423=1,SUM($S$6:S423),0)</f>
        <v>380</v>
      </c>
      <c r="V423" s="486">
        <f t="shared" si="399"/>
        <v>380</v>
      </c>
      <c r="W423" s="486">
        <f t="shared" si="400"/>
        <v>0</v>
      </c>
      <c r="X423" s="486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157</v>
      </c>
      <c r="D424" s="105" t="s">
        <v>157</v>
      </c>
      <c r="E424" s="212" t="s">
        <v>44</v>
      </c>
      <c r="F424" s="213" t="s">
        <v>8</v>
      </c>
      <c r="G424" s="214">
        <v>33600</v>
      </c>
      <c r="H424" s="214">
        <v>33600</v>
      </c>
      <c r="I424" s="167">
        <v>37778</v>
      </c>
      <c r="J424" s="445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5"/>
      <c r="Q424" s="87">
        <f t="shared" si="404"/>
        <v>37778</v>
      </c>
      <c r="R424" s="486">
        <f t="shared" si="397"/>
        <v>0</v>
      </c>
      <c r="S424" s="486">
        <f t="shared" si="398"/>
        <v>1</v>
      </c>
      <c r="T424" s="486">
        <f>IF(R424=1,SUM($R$6:R424),0)</f>
        <v>0</v>
      </c>
      <c r="U424" s="486">
        <f>IF(S424=1,SUM($S$6:S424),0)</f>
        <v>381</v>
      </c>
      <c r="V424" s="486">
        <f t="shared" si="399"/>
        <v>381</v>
      </c>
      <c r="W424" s="486">
        <f t="shared" si="400"/>
        <v>0</v>
      </c>
      <c r="X424" s="486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160</v>
      </c>
      <c r="D425" s="105" t="s">
        <v>160</v>
      </c>
      <c r="E425" s="212" t="s">
        <v>44</v>
      </c>
      <c r="F425" s="213" t="s">
        <v>8</v>
      </c>
      <c r="G425" s="214">
        <v>32600</v>
      </c>
      <c r="H425" s="214">
        <v>32600</v>
      </c>
      <c r="I425" s="167">
        <v>36529</v>
      </c>
      <c r="J425" s="445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5"/>
      <c r="Q425" s="87">
        <f t="shared" si="404"/>
        <v>36529</v>
      </c>
      <c r="R425" s="486">
        <f t="shared" si="397"/>
        <v>0</v>
      </c>
      <c r="S425" s="486">
        <f t="shared" si="398"/>
        <v>1</v>
      </c>
      <c r="T425" s="486">
        <f>IF(R425=1,SUM($R$6:R425),0)</f>
        <v>0</v>
      </c>
      <c r="U425" s="486">
        <f>IF(S425=1,SUM($S$6:S425),0)</f>
        <v>382</v>
      </c>
      <c r="V425" s="486">
        <f t="shared" si="399"/>
        <v>382</v>
      </c>
      <c r="W425" s="486">
        <f t="shared" si="400"/>
        <v>0</v>
      </c>
      <c r="X425" s="486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161</v>
      </c>
      <c r="D426" s="105" t="s">
        <v>161</v>
      </c>
      <c r="E426" s="212" t="s">
        <v>44</v>
      </c>
      <c r="F426" s="213" t="s">
        <v>8</v>
      </c>
      <c r="G426" s="214">
        <v>45000</v>
      </c>
      <c r="H426" s="214">
        <v>45000</v>
      </c>
      <c r="I426" s="167">
        <v>50424</v>
      </c>
      <c r="J426" s="445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5"/>
      <c r="Q426" s="87">
        <f t="shared" si="404"/>
        <v>50424</v>
      </c>
      <c r="R426" s="486">
        <f t="shared" si="397"/>
        <v>0</v>
      </c>
      <c r="S426" s="486">
        <f t="shared" si="398"/>
        <v>1</v>
      </c>
      <c r="T426" s="486">
        <f>IF(R426=1,SUM($R$6:R426),0)</f>
        <v>0</v>
      </c>
      <c r="U426" s="486">
        <f>IF(S426=1,SUM($S$6:S426),0)</f>
        <v>383</v>
      </c>
      <c r="V426" s="486">
        <f t="shared" si="399"/>
        <v>383</v>
      </c>
      <c r="W426" s="486">
        <f t="shared" si="400"/>
        <v>0</v>
      </c>
      <c r="X426" s="486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537</v>
      </c>
      <c r="D427" s="105" t="s">
        <v>537</v>
      </c>
      <c r="E427" s="212" t="s">
        <v>44</v>
      </c>
      <c r="F427" s="213" t="s">
        <v>8</v>
      </c>
      <c r="G427" s="214">
        <v>92500</v>
      </c>
      <c r="H427" s="214">
        <v>92500</v>
      </c>
      <c r="I427" s="167">
        <v>103649</v>
      </c>
      <c r="J427" s="445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5"/>
      <c r="Q427" s="87">
        <f t="shared" si="404"/>
        <v>103649</v>
      </c>
      <c r="R427" s="486">
        <f t="shared" si="397"/>
        <v>0</v>
      </c>
      <c r="S427" s="486">
        <f t="shared" si="398"/>
        <v>1</v>
      </c>
      <c r="T427" s="486">
        <f>IF(R427=1,SUM($R$6:R427),0)</f>
        <v>0</v>
      </c>
      <c r="U427" s="486">
        <f>IF(S427=1,SUM($S$6:S427),0)</f>
        <v>384</v>
      </c>
      <c r="V427" s="486">
        <f t="shared" si="399"/>
        <v>384</v>
      </c>
      <c r="W427" s="486">
        <f t="shared" si="400"/>
        <v>0</v>
      </c>
      <c r="X427" s="486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162</v>
      </c>
      <c r="D428" s="105" t="s">
        <v>162</v>
      </c>
      <c r="E428" s="212" t="s">
        <v>44</v>
      </c>
      <c r="F428" s="213" t="s">
        <v>8</v>
      </c>
      <c r="G428" s="214">
        <v>67700</v>
      </c>
      <c r="H428" s="214">
        <v>67700</v>
      </c>
      <c r="I428" s="167">
        <v>75860</v>
      </c>
      <c r="J428" s="445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5"/>
      <c r="Q428" s="87">
        <f t="shared" si="404"/>
        <v>75860</v>
      </c>
      <c r="R428" s="486">
        <f t="shared" si="397"/>
        <v>0</v>
      </c>
      <c r="S428" s="486">
        <f t="shared" si="398"/>
        <v>1</v>
      </c>
      <c r="T428" s="486">
        <f>IF(R428=1,SUM($R$6:R428),0)</f>
        <v>0</v>
      </c>
      <c r="U428" s="486">
        <f>IF(S428=1,SUM($S$6:S428),0)</f>
        <v>385</v>
      </c>
      <c r="V428" s="486">
        <f t="shared" si="399"/>
        <v>385</v>
      </c>
      <c r="W428" s="486">
        <f t="shared" si="400"/>
        <v>0</v>
      </c>
      <c r="X428" s="486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163</v>
      </c>
      <c r="D429" s="105" t="s">
        <v>163</v>
      </c>
      <c r="E429" s="212" t="s">
        <v>44</v>
      </c>
      <c r="F429" s="213" t="s">
        <v>8</v>
      </c>
      <c r="G429" s="214">
        <v>13100</v>
      </c>
      <c r="H429" s="214">
        <v>13100</v>
      </c>
      <c r="I429" s="167">
        <v>14679</v>
      </c>
      <c r="J429" s="445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5"/>
      <c r="Q429" s="87">
        <f t="shared" si="404"/>
        <v>14679</v>
      </c>
      <c r="R429" s="486">
        <f t="shared" si="397"/>
        <v>0</v>
      </c>
      <c r="S429" s="486">
        <f t="shared" si="398"/>
        <v>1</v>
      </c>
      <c r="T429" s="486">
        <f>IF(R429=1,SUM($R$6:R429),0)</f>
        <v>0</v>
      </c>
      <c r="U429" s="486">
        <f>IF(S429=1,SUM($S$6:S429),0)</f>
        <v>386</v>
      </c>
      <c r="V429" s="486">
        <f t="shared" si="399"/>
        <v>386</v>
      </c>
      <c r="W429" s="486">
        <f t="shared" si="400"/>
        <v>0</v>
      </c>
      <c r="X429" s="486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164</v>
      </c>
      <c r="D430" s="105" t="s">
        <v>164</v>
      </c>
      <c r="E430" s="212" t="s">
        <v>44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5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5"/>
      <c r="Q430" s="87">
        <f t="shared" si="404"/>
        <v>465750</v>
      </c>
      <c r="R430" s="486">
        <f t="shared" si="397"/>
        <v>0</v>
      </c>
      <c r="S430" s="486">
        <f t="shared" si="398"/>
        <v>1</v>
      </c>
      <c r="T430" s="486">
        <f>IF(R430=1,SUM($R$6:R430),0)</f>
        <v>0</v>
      </c>
      <c r="U430" s="486">
        <f>IF(S430=1,SUM($S$6:S430),0)</f>
        <v>387</v>
      </c>
      <c r="V430" s="486">
        <f t="shared" si="399"/>
        <v>387</v>
      </c>
      <c r="W430" s="486">
        <f t="shared" si="400"/>
        <v>0</v>
      </c>
      <c r="X430" s="486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538</v>
      </c>
      <c r="D431" s="105"/>
      <c r="E431" s="212" t="s">
        <v>44</v>
      </c>
      <c r="F431" s="213" t="s">
        <v>8</v>
      </c>
      <c r="G431" s="214">
        <v>445573.55999999994</v>
      </c>
      <c r="H431" s="214">
        <v>445573.55999999994</v>
      </c>
      <c r="I431" s="444">
        <v>445573.55999999994</v>
      </c>
      <c r="J431" s="449">
        <v>0.12052690582959641</v>
      </c>
      <c r="K431" s="444">
        <f t="shared" si="406"/>
        <v>499277.16250627791</v>
      </c>
      <c r="L431" s="444">
        <f t="shared" ref="L431:O431" si="441">IF($J431&lt;0,(K431*(1-$J431)),(K431*(1+$J431)))</f>
        <v>559453.49405454018</v>
      </c>
      <c r="M431" s="444">
        <f t="shared" si="441"/>
        <v>626882.69264849043</v>
      </c>
      <c r="N431" s="444">
        <f t="shared" si="441"/>
        <v>702438.92391153879</v>
      </c>
      <c r="O431" s="444">
        <f t="shared" si="441"/>
        <v>787101.71394486784</v>
      </c>
      <c r="P431" s="455"/>
      <c r="Q431" s="87">
        <f t="shared" si="404"/>
        <v>445573.55999999994</v>
      </c>
      <c r="R431" s="486">
        <f t="shared" si="397"/>
        <v>0</v>
      </c>
      <c r="S431" s="486">
        <f t="shared" si="398"/>
        <v>1</v>
      </c>
      <c r="T431" s="486">
        <f>IF(R431=1,SUM($R$6:R431),0)</f>
        <v>0</v>
      </c>
      <c r="U431" s="486">
        <f>IF(S431=1,SUM($S$6:S431),0)</f>
        <v>388</v>
      </c>
      <c r="V431" s="486">
        <f t="shared" si="399"/>
        <v>388</v>
      </c>
      <c r="W431" s="486">
        <f t="shared" si="400"/>
        <v>0</v>
      </c>
      <c r="X431" s="486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165</v>
      </c>
      <c r="D432" s="105" t="s">
        <v>165</v>
      </c>
      <c r="E432" s="212" t="s">
        <v>44</v>
      </c>
      <c r="F432" s="213" t="s">
        <v>8</v>
      </c>
      <c r="G432" s="214">
        <v>89200</v>
      </c>
      <c r="H432" s="214">
        <v>89200</v>
      </c>
      <c r="I432" s="167">
        <v>99951</v>
      </c>
      <c r="J432" s="445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5"/>
      <c r="Q432" s="87">
        <f t="shared" si="404"/>
        <v>99951</v>
      </c>
      <c r="R432" s="486">
        <f t="shared" si="397"/>
        <v>0</v>
      </c>
      <c r="S432" s="486">
        <f t="shared" si="398"/>
        <v>1</v>
      </c>
      <c r="T432" s="486">
        <f>IF(R432=1,SUM($R$6:R432),0)</f>
        <v>0</v>
      </c>
      <c r="U432" s="486">
        <f>IF(S432=1,SUM($S$6:S432),0)</f>
        <v>389</v>
      </c>
      <c r="V432" s="486">
        <f t="shared" si="399"/>
        <v>389</v>
      </c>
      <c r="W432" s="486">
        <f t="shared" si="400"/>
        <v>0</v>
      </c>
      <c r="X432" s="486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166</v>
      </c>
      <c r="D433" s="105" t="s">
        <v>166</v>
      </c>
      <c r="E433" s="212" t="s">
        <v>44</v>
      </c>
      <c r="F433" s="213" t="s">
        <v>8</v>
      </c>
      <c r="G433" s="214">
        <v>95000</v>
      </c>
      <c r="H433" s="214">
        <v>95000</v>
      </c>
      <c r="I433" s="167">
        <v>106450</v>
      </c>
      <c r="J433" s="445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5"/>
      <c r="Q433" s="87">
        <f t="shared" si="404"/>
        <v>106450</v>
      </c>
      <c r="R433" s="486">
        <f t="shared" si="397"/>
        <v>0</v>
      </c>
      <c r="S433" s="486">
        <f t="shared" si="398"/>
        <v>1</v>
      </c>
      <c r="T433" s="486">
        <f>IF(R433=1,SUM($R$6:R433),0)</f>
        <v>0</v>
      </c>
      <c r="U433" s="486">
        <f>IF(S433=1,SUM($S$6:S433),0)</f>
        <v>390</v>
      </c>
      <c r="V433" s="486">
        <f t="shared" si="399"/>
        <v>390</v>
      </c>
      <c r="W433" s="486">
        <f t="shared" si="400"/>
        <v>0</v>
      </c>
      <c r="X433" s="486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167</v>
      </c>
      <c r="D434" s="105" t="s">
        <v>167</v>
      </c>
      <c r="E434" s="212" t="s">
        <v>44</v>
      </c>
      <c r="F434" s="213" t="s">
        <v>8</v>
      </c>
      <c r="G434" s="214">
        <v>15500</v>
      </c>
      <c r="H434" s="214">
        <v>15500</v>
      </c>
      <c r="I434" s="167">
        <v>17368</v>
      </c>
      <c r="J434" s="445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5"/>
      <c r="Q434" s="87">
        <f t="shared" si="404"/>
        <v>17368</v>
      </c>
      <c r="R434" s="486">
        <f t="shared" si="397"/>
        <v>0</v>
      </c>
      <c r="S434" s="486">
        <f t="shared" si="398"/>
        <v>1</v>
      </c>
      <c r="T434" s="486">
        <f>IF(R434=1,SUM($R$6:R434),0)</f>
        <v>0</v>
      </c>
      <c r="U434" s="486">
        <f>IF(S434=1,SUM($S$6:S434),0)</f>
        <v>391</v>
      </c>
      <c r="V434" s="486">
        <f t="shared" si="399"/>
        <v>391</v>
      </c>
      <c r="W434" s="486">
        <f t="shared" si="400"/>
        <v>0</v>
      </c>
      <c r="X434" s="486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1251</v>
      </c>
      <c r="D435" s="105" t="s">
        <v>1251</v>
      </c>
      <c r="E435" s="212" t="s">
        <v>44</v>
      </c>
      <c r="F435" s="213" t="s">
        <v>8</v>
      </c>
      <c r="G435" s="405"/>
      <c r="H435" s="405"/>
      <c r="I435" s="409">
        <v>19665</v>
      </c>
      <c r="J435" s="447">
        <v>0.12051612903225807</v>
      </c>
      <c r="K435" s="409">
        <f t="shared" si="406"/>
        <v>22034.949677419354</v>
      </c>
      <c r="L435" s="409">
        <f t="shared" ref="L435:O435" si="445">IF($J435&lt;0,(K435*(1-$J435)),(K435*(1+$J435)))</f>
        <v>24690.516515962539</v>
      </c>
      <c r="M435" s="409">
        <f t="shared" si="445"/>
        <v>27666.121990273379</v>
      </c>
      <c r="N435" s="409">
        <f t="shared" si="445"/>
        <v>31000.335917875356</v>
      </c>
      <c r="O435" s="409">
        <f t="shared" si="445"/>
        <v>34736.376401397363</v>
      </c>
      <c r="P435" s="455"/>
      <c r="Q435" s="87">
        <f t="shared" si="404"/>
        <v>19665</v>
      </c>
      <c r="R435" s="486">
        <f t="shared" si="397"/>
        <v>0</v>
      </c>
      <c r="S435" s="486">
        <f t="shared" si="398"/>
        <v>1</v>
      </c>
      <c r="T435" s="486">
        <f>IF(R435=1,SUM($R$6:R435),0)</f>
        <v>0</v>
      </c>
      <c r="U435" s="486">
        <f>IF(S435=1,SUM($S$6:S435),0)</f>
        <v>392</v>
      </c>
      <c r="V435" s="486">
        <f t="shared" si="399"/>
        <v>392</v>
      </c>
      <c r="W435" s="486">
        <f t="shared" si="400"/>
        <v>0</v>
      </c>
      <c r="X435" s="486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1252</v>
      </c>
      <c r="D436" s="105" t="s">
        <v>1252</v>
      </c>
      <c r="E436" s="212" t="s">
        <v>44</v>
      </c>
      <c r="F436" s="213" t="s">
        <v>8</v>
      </c>
      <c r="G436" s="405"/>
      <c r="H436" s="405"/>
      <c r="I436" s="409">
        <v>15939</v>
      </c>
      <c r="J436" s="447">
        <v>0.12051612903225807</v>
      </c>
      <c r="K436" s="409">
        <f t="shared" si="406"/>
        <v>17859.906580645162</v>
      </c>
      <c r="L436" s="409">
        <f t="shared" ref="L436:O436" si="446">IF($J436&lt;0,(K436*(1-$J436)),(K436*(1+$J436)))</f>
        <v>20012.313386622271</v>
      </c>
      <c r="M436" s="409">
        <f t="shared" si="446"/>
        <v>22424.119928958426</v>
      </c>
      <c r="N436" s="409">
        <f t="shared" si="446"/>
        <v>25126.588059751608</v>
      </c>
      <c r="O436" s="409">
        <f t="shared" si="446"/>
        <v>28154.747188501027</v>
      </c>
      <c r="P436" s="455"/>
      <c r="Q436" s="87">
        <f t="shared" si="404"/>
        <v>15939</v>
      </c>
      <c r="R436" s="486">
        <f t="shared" si="397"/>
        <v>0</v>
      </c>
      <c r="S436" s="486">
        <f t="shared" si="398"/>
        <v>1</v>
      </c>
      <c r="T436" s="486">
        <f>IF(R436=1,SUM($R$6:R436),0)</f>
        <v>0</v>
      </c>
      <c r="U436" s="486">
        <f>IF(S436=1,SUM($S$6:S436),0)</f>
        <v>393</v>
      </c>
      <c r="V436" s="486">
        <f t="shared" si="399"/>
        <v>393</v>
      </c>
      <c r="W436" s="486">
        <f t="shared" si="400"/>
        <v>0</v>
      </c>
      <c r="X436" s="486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1253</v>
      </c>
      <c r="D437" s="105" t="s">
        <v>1253</v>
      </c>
      <c r="E437" s="212" t="s">
        <v>44</v>
      </c>
      <c r="F437" s="213" t="s">
        <v>8</v>
      </c>
      <c r="G437" s="405"/>
      <c r="H437" s="405"/>
      <c r="I437" s="409">
        <v>25358</v>
      </c>
      <c r="J437" s="447">
        <v>0.12051612903225807</v>
      </c>
      <c r="K437" s="409">
        <f t="shared" si="406"/>
        <v>28414.047999999999</v>
      </c>
      <c r="L437" s="409">
        <f t="shared" ref="L437:O437" si="447">IF($J437&lt;0,(K437*(1-$J437)),(K437*(1+$J437)))</f>
        <v>31838.399075096771</v>
      </c>
      <c r="M437" s="409">
        <f t="shared" si="447"/>
        <v>35675.439686211663</v>
      </c>
      <c r="N437" s="409">
        <f t="shared" si="447"/>
        <v>39974.905578717684</v>
      </c>
      <c r="O437" s="409">
        <f t="shared" si="447"/>
        <v>44792.526457494758</v>
      </c>
      <c r="P437" s="455"/>
      <c r="Q437" s="87">
        <f t="shared" si="404"/>
        <v>25358</v>
      </c>
      <c r="R437" s="486">
        <f t="shared" si="397"/>
        <v>0</v>
      </c>
      <c r="S437" s="486">
        <f t="shared" si="398"/>
        <v>1</v>
      </c>
      <c r="T437" s="486">
        <f>IF(R437=1,SUM($R$6:R437),0)</f>
        <v>0</v>
      </c>
      <c r="U437" s="486">
        <f>IF(S437=1,SUM($S$6:S437),0)</f>
        <v>394</v>
      </c>
      <c r="V437" s="486">
        <f t="shared" si="399"/>
        <v>394</v>
      </c>
      <c r="W437" s="486">
        <f t="shared" si="400"/>
        <v>0</v>
      </c>
      <c r="X437" s="486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1249</v>
      </c>
      <c r="D438" s="105" t="s">
        <v>1249</v>
      </c>
      <c r="E438" s="212" t="s">
        <v>44</v>
      </c>
      <c r="F438" s="213" t="s">
        <v>8</v>
      </c>
      <c r="G438" s="405"/>
      <c r="H438" s="405"/>
      <c r="I438" s="409">
        <v>34673</v>
      </c>
      <c r="J438" s="447">
        <v>0.12051612903225807</v>
      </c>
      <c r="K438" s="409">
        <f t="shared" si="406"/>
        <v>38851.655741935487</v>
      </c>
      <c r="L438" s="409">
        <f t="shared" ref="L438:O438" si="448">IF($J438&lt;0,(K438*(1-$J438)),(K438*(1+$J438)))</f>
        <v>43533.906898447451</v>
      </c>
      <c r="M438" s="409">
        <f t="shared" si="448"/>
        <v>48780.444839499054</v>
      </c>
      <c r="N438" s="409">
        <f t="shared" si="448"/>
        <v>54659.275224027071</v>
      </c>
      <c r="O438" s="409">
        <f t="shared" si="448"/>
        <v>61246.599489735621</v>
      </c>
      <c r="P438" s="455"/>
      <c r="Q438" s="87">
        <f t="shared" si="404"/>
        <v>34673</v>
      </c>
      <c r="R438" s="486">
        <f t="shared" si="397"/>
        <v>0</v>
      </c>
      <c r="S438" s="486">
        <f t="shared" si="398"/>
        <v>1</v>
      </c>
      <c r="T438" s="486">
        <f>IF(R438=1,SUM($R$6:R438),0)</f>
        <v>0</v>
      </c>
      <c r="U438" s="486">
        <f>IF(S438=1,SUM($S$6:S438),0)</f>
        <v>395</v>
      </c>
      <c r="V438" s="486">
        <f t="shared" si="399"/>
        <v>395</v>
      </c>
      <c r="W438" s="486">
        <f t="shared" si="400"/>
        <v>0</v>
      </c>
      <c r="X438" s="486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1250</v>
      </c>
      <c r="D439" s="105" t="s">
        <v>1250</v>
      </c>
      <c r="E439" s="212" t="s">
        <v>44</v>
      </c>
      <c r="F439" s="213" t="s">
        <v>8</v>
      </c>
      <c r="G439" s="405"/>
      <c r="H439" s="405"/>
      <c r="I439" s="409">
        <v>31375</v>
      </c>
      <c r="J439" s="447">
        <v>0.12051612903225807</v>
      </c>
      <c r="K439" s="409">
        <f t="shared" si="406"/>
        <v>35156.193548387098</v>
      </c>
      <c r="L439" s="409">
        <f t="shared" ref="L439:O439" si="449">IF($J439&lt;0,(K439*(1-$J439)),(K439*(1+$J439)))</f>
        <v>39393.081906347557</v>
      </c>
      <c r="M439" s="409">
        <f t="shared" si="449"/>
        <v>44140.583648351247</v>
      </c>
      <c r="N439" s="409">
        <f t="shared" si="449"/>
        <v>49460.235922875123</v>
      </c>
      <c r="O439" s="409">
        <f t="shared" si="449"/>
        <v>55420.992097322269</v>
      </c>
      <c r="P439" s="455"/>
      <c r="Q439" s="87">
        <f t="shared" si="404"/>
        <v>31375</v>
      </c>
      <c r="R439" s="486">
        <f t="shared" si="397"/>
        <v>0</v>
      </c>
      <c r="S439" s="486">
        <f t="shared" si="398"/>
        <v>1</v>
      </c>
      <c r="T439" s="486">
        <f>IF(R439=1,SUM($R$6:R439),0)</f>
        <v>0</v>
      </c>
      <c r="U439" s="486">
        <f>IF(S439=1,SUM($S$6:S439),0)</f>
        <v>396</v>
      </c>
      <c r="V439" s="486">
        <f t="shared" si="399"/>
        <v>396</v>
      </c>
      <c r="W439" s="486">
        <f t="shared" si="400"/>
        <v>0</v>
      </c>
      <c r="X439" s="486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170</v>
      </c>
      <c r="D440" s="105"/>
      <c r="E440" s="212" t="s">
        <v>44</v>
      </c>
      <c r="F440" s="213" t="s">
        <v>8</v>
      </c>
      <c r="G440" s="214">
        <v>22400</v>
      </c>
      <c r="H440" s="214">
        <v>22400</v>
      </c>
      <c r="I440" s="443">
        <v>22400</v>
      </c>
      <c r="J440" s="446">
        <v>0.12051612903225807</v>
      </c>
      <c r="K440" s="443">
        <f t="shared" si="406"/>
        <v>25099.561290322581</v>
      </c>
      <c r="L440" s="443">
        <f t="shared" ref="L440:O440" si="450">IF($J440&lt;0,(K440*(1-$J440)),(K440*(1+$J440)))</f>
        <v>28124.463257440166</v>
      </c>
      <c r="M440" s="443">
        <f t="shared" si="450"/>
        <v>31513.914700336827</v>
      </c>
      <c r="N440" s="443">
        <f t="shared" si="450"/>
        <v>35311.849710674192</v>
      </c>
      <c r="O440" s="443">
        <f t="shared" si="450"/>
        <v>39567.497146773509</v>
      </c>
      <c r="P440" s="455"/>
      <c r="Q440" s="87">
        <f t="shared" si="404"/>
        <v>22400</v>
      </c>
      <c r="R440" s="486">
        <f t="shared" si="397"/>
        <v>0</v>
      </c>
      <c r="S440" s="486">
        <f t="shared" si="398"/>
        <v>1</v>
      </c>
      <c r="T440" s="486">
        <f>IF(R440=1,SUM($R$6:R440),0)</f>
        <v>0</v>
      </c>
      <c r="U440" s="486">
        <f>IF(S440=1,SUM($S$6:S440),0)</f>
        <v>397</v>
      </c>
      <c r="V440" s="486">
        <f t="shared" si="399"/>
        <v>397</v>
      </c>
      <c r="W440" s="486">
        <f t="shared" si="400"/>
        <v>0</v>
      </c>
      <c r="X440" s="486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172</v>
      </c>
      <c r="D441" s="105"/>
      <c r="E441" s="212" t="s">
        <v>44</v>
      </c>
      <c r="F441" s="213" t="s">
        <v>8</v>
      </c>
      <c r="G441" s="214">
        <v>15800</v>
      </c>
      <c r="H441" s="214">
        <v>15900</v>
      </c>
      <c r="I441" s="443">
        <v>15900</v>
      </c>
      <c r="J441" s="446">
        <v>0.12051612903225807</v>
      </c>
      <c r="K441" s="443">
        <f t="shared" si="406"/>
        <v>17816.206451612903</v>
      </c>
      <c r="L441" s="443">
        <f t="shared" ref="L441:O441" si="451">IF($J441&lt;0,(K441*(1-$J441)),(K441*(1+$J441)))</f>
        <v>19963.346687200832</v>
      </c>
      <c r="M441" s="443">
        <f t="shared" si="451"/>
        <v>22369.25195247123</v>
      </c>
      <c r="N441" s="443">
        <f t="shared" si="451"/>
        <v>25065.107607130343</v>
      </c>
      <c r="O441" s="443">
        <f t="shared" si="451"/>
        <v>28085.857349718695</v>
      </c>
      <c r="P441" s="455"/>
      <c r="Q441" s="87">
        <f t="shared" si="404"/>
        <v>15900</v>
      </c>
      <c r="R441" s="486">
        <f t="shared" si="397"/>
        <v>0</v>
      </c>
      <c r="S441" s="486">
        <f t="shared" si="398"/>
        <v>1</v>
      </c>
      <c r="T441" s="486">
        <f>IF(R441=1,SUM($R$6:R441),0)</f>
        <v>0</v>
      </c>
      <c r="U441" s="486">
        <f>IF(S441=1,SUM($S$6:S441),0)</f>
        <v>398</v>
      </c>
      <c r="V441" s="486">
        <f t="shared" si="399"/>
        <v>398</v>
      </c>
      <c r="W441" s="486">
        <f t="shared" si="400"/>
        <v>0</v>
      </c>
      <c r="X441" s="486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171</v>
      </c>
      <c r="D442" s="105"/>
      <c r="E442" s="212" t="s">
        <v>44</v>
      </c>
      <c r="F442" s="213" t="s">
        <v>8</v>
      </c>
      <c r="G442" s="214">
        <v>22400</v>
      </c>
      <c r="H442" s="214">
        <v>22500</v>
      </c>
      <c r="I442" s="443">
        <v>22500</v>
      </c>
      <c r="J442" s="446">
        <v>0.12051612903225807</v>
      </c>
      <c r="K442" s="443">
        <f t="shared" si="406"/>
        <v>25211.612903225807</v>
      </c>
      <c r="L442" s="443">
        <f t="shared" ref="L442:O442" si="452">IF($J442&lt;0,(K442*(1-$J442)),(K442*(1+$J442)))</f>
        <v>28250.01889698231</v>
      </c>
      <c r="M442" s="443">
        <f t="shared" si="452"/>
        <v>31654.601819534761</v>
      </c>
      <c r="N442" s="443">
        <f t="shared" si="452"/>
        <v>35469.491896882566</v>
      </c>
      <c r="O442" s="443">
        <f t="shared" si="452"/>
        <v>39744.137759035897</v>
      </c>
      <c r="P442" s="455"/>
      <c r="Q442" s="87">
        <f t="shared" si="404"/>
        <v>22500</v>
      </c>
      <c r="R442" s="486">
        <f t="shared" si="397"/>
        <v>0</v>
      </c>
      <c r="S442" s="486">
        <f t="shared" si="398"/>
        <v>1</v>
      </c>
      <c r="T442" s="486">
        <f>IF(R442=1,SUM($R$6:R442),0)</f>
        <v>0</v>
      </c>
      <c r="U442" s="486">
        <f>IF(S442=1,SUM($S$6:S442),0)</f>
        <v>399</v>
      </c>
      <c r="V442" s="486">
        <f t="shared" si="399"/>
        <v>399</v>
      </c>
      <c r="W442" s="486">
        <f t="shared" si="400"/>
        <v>0</v>
      </c>
      <c r="X442" s="486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825</v>
      </c>
      <c r="D443" s="105"/>
      <c r="E443" s="212" t="s">
        <v>44</v>
      </c>
      <c r="F443" s="213" t="s">
        <v>8</v>
      </c>
      <c r="G443" s="214">
        <v>36500</v>
      </c>
      <c r="H443" s="214">
        <v>36500</v>
      </c>
      <c r="I443" s="443">
        <v>36500</v>
      </c>
      <c r="J443" s="446">
        <v>0.12051612903225807</v>
      </c>
      <c r="K443" s="443">
        <f t="shared" si="406"/>
        <v>40898.838709677417</v>
      </c>
      <c r="L443" s="443">
        <f t="shared" ref="L443:O443" si="453">IF($J443&lt;0,(K443*(1-$J443)),(K443*(1+$J443)))</f>
        <v>45827.808432882412</v>
      </c>
      <c r="M443" s="443">
        <f t="shared" si="453"/>
        <v>51350.798507245272</v>
      </c>
      <c r="N443" s="443">
        <f t="shared" si="453"/>
        <v>57539.397966053926</v>
      </c>
      <c r="O443" s="443">
        <f t="shared" si="453"/>
        <v>64473.823475769328</v>
      </c>
      <c r="P443" s="455"/>
      <c r="Q443" s="87">
        <f t="shared" si="404"/>
        <v>36500</v>
      </c>
      <c r="R443" s="486">
        <f t="shared" si="397"/>
        <v>0</v>
      </c>
      <c r="S443" s="486">
        <f t="shared" si="398"/>
        <v>1</v>
      </c>
      <c r="T443" s="486">
        <f>IF(R443=1,SUM($R$6:R443),0)</f>
        <v>0</v>
      </c>
      <c r="U443" s="486">
        <f>IF(S443=1,SUM($S$6:S443),0)</f>
        <v>400</v>
      </c>
      <c r="V443" s="486">
        <f t="shared" si="399"/>
        <v>400</v>
      </c>
      <c r="W443" s="486">
        <f t="shared" si="400"/>
        <v>0</v>
      </c>
      <c r="X443" s="486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168</v>
      </c>
      <c r="D444" s="105"/>
      <c r="E444" s="212" t="s">
        <v>44</v>
      </c>
      <c r="F444" s="213" t="s">
        <v>8</v>
      </c>
      <c r="G444" s="214">
        <v>37700</v>
      </c>
      <c r="H444" s="214">
        <v>37700</v>
      </c>
      <c r="I444" s="443">
        <v>37700</v>
      </c>
      <c r="J444" s="446">
        <v>0.12051612903225807</v>
      </c>
      <c r="K444" s="443">
        <f t="shared" si="406"/>
        <v>42243.458064516126</v>
      </c>
      <c r="L444" s="443">
        <f t="shared" ref="L444:O444" si="454">IF($J444&lt;0,(K444*(1-$J444)),(K444*(1+$J444)))</f>
        <v>47334.476107388131</v>
      </c>
      <c r="M444" s="443">
        <f t="shared" si="454"/>
        <v>53039.043937620452</v>
      </c>
      <c r="N444" s="443">
        <f t="shared" si="454"/>
        <v>59431.10420055432</v>
      </c>
      <c r="O444" s="443">
        <f t="shared" si="454"/>
        <v>66593.510822917902</v>
      </c>
      <c r="P444" s="455"/>
      <c r="Q444" s="87">
        <f t="shared" si="404"/>
        <v>37700</v>
      </c>
      <c r="R444" s="486">
        <f t="shared" si="397"/>
        <v>0</v>
      </c>
      <c r="S444" s="486">
        <f t="shared" si="398"/>
        <v>1</v>
      </c>
      <c r="T444" s="486">
        <f>IF(R444=1,SUM($R$6:R444),0)</f>
        <v>0</v>
      </c>
      <c r="U444" s="486">
        <f>IF(S444=1,SUM($S$6:S444),0)</f>
        <v>401</v>
      </c>
      <c r="V444" s="486">
        <f t="shared" si="399"/>
        <v>401</v>
      </c>
      <c r="W444" s="486">
        <f t="shared" si="400"/>
        <v>0</v>
      </c>
      <c r="X444" s="486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169</v>
      </c>
      <c r="D445" s="105"/>
      <c r="E445" s="212" t="s">
        <v>44</v>
      </c>
      <c r="F445" s="213" t="s">
        <v>8</v>
      </c>
      <c r="G445" s="214">
        <v>28000</v>
      </c>
      <c r="H445" s="214">
        <v>28100</v>
      </c>
      <c r="I445" s="443">
        <v>28100</v>
      </c>
      <c r="J445" s="446">
        <v>0.12051612903225807</v>
      </c>
      <c r="K445" s="443">
        <f t="shared" si="406"/>
        <v>31486.503225806453</v>
      </c>
      <c r="L445" s="443">
        <f t="shared" ref="L445:O445" si="455">IF($J445&lt;0,(K445*(1-$J445)),(K445*(1+$J445)))</f>
        <v>35281.134711342354</v>
      </c>
      <c r="M445" s="443">
        <f t="shared" si="455"/>
        <v>39533.080494618967</v>
      </c>
      <c r="N445" s="443">
        <f t="shared" si="455"/>
        <v>44297.454324551109</v>
      </c>
      <c r="O445" s="443">
        <f t="shared" si="455"/>
        <v>49636.012045729265</v>
      </c>
      <c r="P445" s="455"/>
      <c r="Q445" s="87">
        <f t="shared" si="404"/>
        <v>28100</v>
      </c>
      <c r="R445" s="486">
        <f t="shared" si="397"/>
        <v>0</v>
      </c>
      <c r="S445" s="486">
        <f t="shared" si="398"/>
        <v>1</v>
      </c>
      <c r="T445" s="486">
        <f>IF(R445=1,SUM($R$6:R445),0)</f>
        <v>0</v>
      </c>
      <c r="U445" s="486">
        <f>IF(S445=1,SUM($S$6:S445),0)</f>
        <v>402</v>
      </c>
      <c r="V445" s="486">
        <f t="shared" si="399"/>
        <v>402</v>
      </c>
      <c r="W445" s="486">
        <f t="shared" si="400"/>
        <v>0</v>
      </c>
      <c r="X445" s="486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173</v>
      </c>
      <c r="D446" s="105" t="s">
        <v>173</v>
      </c>
      <c r="E446" s="212" t="s">
        <v>44</v>
      </c>
      <c r="F446" s="213" t="s">
        <v>8</v>
      </c>
      <c r="G446" s="214">
        <v>10800</v>
      </c>
      <c r="H446" s="214">
        <v>10800</v>
      </c>
      <c r="I446" s="167">
        <v>9677</v>
      </c>
      <c r="J446" s="445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5"/>
      <c r="Q446" s="87">
        <f t="shared" si="404"/>
        <v>9677</v>
      </c>
      <c r="R446" s="486">
        <f t="shared" si="397"/>
        <v>0</v>
      </c>
      <c r="S446" s="486">
        <f t="shared" si="398"/>
        <v>1</v>
      </c>
      <c r="T446" s="486">
        <f>IF(R446=1,SUM($R$6:R446),0)</f>
        <v>0</v>
      </c>
      <c r="U446" s="486">
        <f>IF(S446=1,SUM($S$6:S446),0)</f>
        <v>403</v>
      </c>
      <c r="V446" s="486">
        <f t="shared" si="399"/>
        <v>403</v>
      </c>
      <c r="W446" s="486">
        <f t="shared" si="400"/>
        <v>0</v>
      </c>
      <c r="X446" s="486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174</v>
      </c>
      <c r="D447" s="105" t="s">
        <v>174</v>
      </c>
      <c r="E447" s="212" t="s">
        <v>44</v>
      </c>
      <c r="F447" s="213" t="s">
        <v>8</v>
      </c>
      <c r="G447" s="214">
        <v>13600</v>
      </c>
      <c r="H447" s="214">
        <v>13600</v>
      </c>
      <c r="I447" s="167">
        <v>10247</v>
      </c>
      <c r="J447" s="445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5"/>
      <c r="Q447" s="87">
        <f t="shared" si="404"/>
        <v>10247</v>
      </c>
      <c r="R447" s="486">
        <f t="shared" si="397"/>
        <v>0</v>
      </c>
      <c r="S447" s="486">
        <f t="shared" si="398"/>
        <v>1</v>
      </c>
      <c r="T447" s="486">
        <f>IF(R447=1,SUM($R$6:R447),0)</f>
        <v>0</v>
      </c>
      <c r="U447" s="486">
        <f>IF(S447=1,SUM($S$6:S447),0)</f>
        <v>404</v>
      </c>
      <c r="V447" s="486">
        <f t="shared" si="399"/>
        <v>404</v>
      </c>
      <c r="W447" s="486">
        <f t="shared" si="400"/>
        <v>0</v>
      </c>
      <c r="X447" s="486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175</v>
      </c>
      <c r="D448" s="105" t="s">
        <v>175</v>
      </c>
      <c r="E448" s="212" t="s">
        <v>44</v>
      </c>
      <c r="F448" s="213" t="s">
        <v>8</v>
      </c>
      <c r="G448" s="214">
        <v>17100</v>
      </c>
      <c r="H448" s="214">
        <v>17100</v>
      </c>
      <c r="I448" s="167">
        <v>12524</v>
      </c>
      <c r="J448" s="445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5"/>
      <c r="Q448" s="87">
        <f t="shared" si="404"/>
        <v>12524</v>
      </c>
      <c r="R448" s="486">
        <f t="shared" si="397"/>
        <v>0</v>
      </c>
      <c r="S448" s="486">
        <f t="shared" si="398"/>
        <v>1</v>
      </c>
      <c r="T448" s="486">
        <f>IF(R448=1,SUM($R$6:R448),0)</f>
        <v>0</v>
      </c>
      <c r="U448" s="486">
        <f>IF(S448=1,SUM($S$6:S448),0)</f>
        <v>405</v>
      </c>
      <c r="V448" s="486">
        <f t="shared" si="399"/>
        <v>405</v>
      </c>
      <c r="W448" s="486">
        <f t="shared" si="400"/>
        <v>0</v>
      </c>
      <c r="X448" s="486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176</v>
      </c>
      <c r="D449" s="105" t="s">
        <v>176</v>
      </c>
      <c r="E449" s="212" t="s">
        <v>44</v>
      </c>
      <c r="F449" s="213" t="s">
        <v>8</v>
      </c>
      <c r="G449" s="214">
        <v>32400</v>
      </c>
      <c r="H449" s="214">
        <v>32400</v>
      </c>
      <c r="I449" s="167">
        <v>24478</v>
      </c>
      <c r="J449" s="445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5"/>
      <c r="Q449" s="87">
        <f t="shared" si="404"/>
        <v>24478</v>
      </c>
      <c r="R449" s="486">
        <f t="shared" si="397"/>
        <v>0</v>
      </c>
      <c r="S449" s="486">
        <f t="shared" si="398"/>
        <v>1</v>
      </c>
      <c r="T449" s="486">
        <f>IF(R449=1,SUM($R$6:R449),0)</f>
        <v>0</v>
      </c>
      <c r="U449" s="486">
        <f>IF(S449=1,SUM($S$6:S449),0)</f>
        <v>406</v>
      </c>
      <c r="V449" s="486">
        <f t="shared" si="399"/>
        <v>406</v>
      </c>
      <c r="W449" s="486">
        <f t="shared" si="400"/>
        <v>0</v>
      </c>
      <c r="X449" s="486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177</v>
      </c>
      <c r="D450" s="105" t="s">
        <v>177</v>
      </c>
      <c r="E450" s="212" t="s">
        <v>44</v>
      </c>
      <c r="F450" s="213" t="s">
        <v>8</v>
      </c>
      <c r="G450" s="214">
        <v>40400</v>
      </c>
      <c r="H450" s="214">
        <v>40400</v>
      </c>
      <c r="I450" s="167">
        <v>42125</v>
      </c>
      <c r="J450" s="445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5"/>
      <c r="Q450" s="87">
        <f t="shared" si="404"/>
        <v>42125</v>
      </c>
      <c r="R450" s="486">
        <f t="shared" si="397"/>
        <v>0</v>
      </c>
      <c r="S450" s="486">
        <f t="shared" si="398"/>
        <v>1</v>
      </c>
      <c r="T450" s="486">
        <f>IF(R450=1,SUM($R$6:R450),0)</f>
        <v>0</v>
      </c>
      <c r="U450" s="486">
        <f>IF(S450=1,SUM($S$6:S450),0)</f>
        <v>407</v>
      </c>
      <c r="V450" s="486">
        <f t="shared" si="399"/>
        <v>407</v>
      </c>
      <c r="W450" s="486">
        <f t="shared" si="400"/>
        <v>0</v>
      </c>
      <c r="X450" s="486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539</v>
      </c>
      <c r="D451" s="105" t="s">
        <v>539</v>
      </c>
      <c r="E451" s="212" t="s">
        <v>44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5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5"/>
      <c r="Q451" s="87">
        <f t="shared" si="404"/>
        <v>321057</v>
      </c>
      <c r="R451" s="486">
        <f t="shared" si="397"/>
        <v>0</v>
      </c>
      <c r="S451" s="486">
        <f t="shared" si="398"/>
        <v>1</v>
      </c>
      <c r="T451" s="486">
        <f>IF(R451=1,SUM($R$6:R451),0)</f>
        <v>0</v>
      </c>
      <c r="U451" s="486">
        <f>IF(S451=1,SUM($S$6:S451),0)</f>
        <v>408</v>
      </c>
      <c r="V451" s="486">
        <f t="shared" si="399"/>
        <v>408</v>
      </c>
      <c r="W451" s="486">
        <f t="shared" si="400"/>
        <v>0</v>
      </c>
      <c r="X451" s="486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540</v>
      </c>
      <c r="D452" s="105" t="s">
        <v>540</v>
      </c>
      <c r="E452" s="212" t="s">
        <v>44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5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5"/>
      <c r="Q452" s="87">
        <f t="shared" si="404"/>
        <v>431492</v>
      </c>
      <c r="R452" s="486">
        <f t="shared" si="397"/>
        <v>0</v>
      </c>
      <c r="S452" s="486">
        <f t="shared" si="398"/>
        <v>1</v>
      </c>
      <c r="T452" s="486">
        <f>IF(R452=1,SUM($R$6:R452),0)</f>
        <v>0</v>
      </c>
      <c r="U452" s="486">
        <f>IF(S452=1,SUM($S$6:S452),0)</f>
        <v>409</v>
      </c>
      <c r="V452" s="486">
        <f t="shared" si="399"/>
        <v>409</v>
      </c>
      <c r="W452" s="486">
        <f t="shared" si="400"/>
        <v>0</v>
      </c>
      <c r="X452" s="486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541</v>
      </c>
      <c r="D453" s="105" t="s">
        <v>541</v>
      </c>
      <c r="E453" s="212" t="s">
        <v>44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5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5"/>
      <c r="Q453" s="87">
        <f t="shared" si="404"/>
        <v>634145</v>
      </c>
      <c r="R453" s="486">
        <f t="shared" si="397"/>
        <v>0</v>
      </c>
      <c r="S453" s="486">
        <f t="shared" si="398"/>
        <v>1</v>
      </c>
      <c r="T453" s="486">
        <f>IF(R453=1,SUM($R$6:R453),0)</f>
        <v>0</v>
      </c>
      <c r="U453" s="486">
        <f>IF(S453=1,SUM($S$6:S453),0)</f>
        <v>410</v>
      </c>
      <c r="V453" s="486">
        <f t="shared" si="399"/>
        <v>410</v>
      </c>
      <c r="W453" s="486">
        <f t="shared" si="400"/>
        <v>0</v>
      </c>
      <c r="X453" s="486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178</v>
      </c>
      <c r="D454" s="105" t="s">
        <v>178</v>
      </c>
      <c r="E454" s="212" t="s">
        <v>44</v>
      </c>
      <c r="F454" s="213" t="s">
        <v>8</v>
      </c>
      <c r="G454" s="214">
        <v>41800</v>
      </c>
      <c r="H454" s="214">
        <v>41800</v>
      </c>
      <c r="I454" s="167">
        <v>46223</v>
      </c>
      <c r="J454" s="445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5"/>
      <c r="Q454" s="87">
        <f t="shared" si="404"/>
        <v>46223</v>
      </c>
      <c r="R454" s="486">
        <f t="shared" si="397"/>
        <v>0</v>
      </c>
      <c r="S454" s="486">
        <f t="shared" si="398"/>
        <v>1</v>
      </c>
      <c r="T454" s="486">
        <f>IF(R454=1,SUM($R$6:R454),0)</f>
        <v>0</v>
      </c>
      <c r="U454" s="486">
        <f>IF(S454=1,SUM($S$6:S454),0)</f>
        <v>411</v>
      </c>
      <c r="V454" s="486">
        <f t="shared" si="399"/>
        <v>411</v>
      </c>
      <c r="W454" s="486">
        <f t="shared" si="400"/>
        <v>0</v>
      </c>
      <c r="X454" s="486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542</v>
      </c>
      <c r="D455" s="105" t="s">
        <v>542</v>
      </c>
      <c r="E455" s="212" t="s">
        <v>44</v>
      </c>
      <c r="F455" s="213" t="s">
        <v>8</v>
      </c>
      <c r="G455" s="214">
        <v>78500</v>
      </c>
      <c r="H455" s="214">
        <v>78500</v>
      </c>
      <c r="I455" s="167">
        <v>87962</v>
      </c>
      <c r="J455" s="445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5"/>
      <c r="Q455" s="87">
        <f t="shared" si="404"/>
        <v>87962</v>
      </c>
      <c r="R455" s="486">
        <f t="shared" ref="R455:R518" si="466">IF(E455="MDU-KD",1,0)</f>
        <v>0</v>
      </c>
      <c r="S455" s="486">
        <f t="shared" ref="S455:S518" si="467">IF(E455="HDW",1,0)</f>
        <v>1</v>
      </c>
      <c r="T455" s="486">
        <f>IF(R455=1,SUM($R$6:R455),0)</f>
        <v>0</v>
      </c>
      <c r="U455" s="486">
        <f>IF(S455=1,SUM($S$6:S455),0)</f>
        <v>412</v>
      </c>
      <c r="V455" s="486">
        <f t="shared" ref="V455:V518" si="468">IF(T455=0,U455,T455)</f>
        <v>412</v>
      </c>
      <c r="W455" s="486">
        <f t="shared" ref="W455:W518" si="469">IF(F455=0,0,IF(LEFT(C455,11)="Tiang Beton",1,0))</f>
        <v>0</v>
      </c>
      <c r="X455" s="486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543</v>
      </c>
      <c r="D456" s="105" t="s">
        <v>543</v>
      </c>
      <c r="E456" s="212" t="s">
        <v>44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5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5"/>
      <c r="Q456" s="87">
        <f t="shared" si="404"/>
        <v>108675</v>
      </c>
      <c r="R456" s="486">
        <f t="shared" si="466"/>
        <v>0</v>
      </c>
      <c r="S456" s="486">
        <f t="shared" si="467"/>
        <v>1</v>
      </c>
      <c r="T456" s="486">
        <f>IF(R456=1,SUM($R$6:R456),0)</f>
        <v>0</v>
      </c>
      <c r="U456" s="486">
        <f>IF(S456=1,SUM($S$6:S456),0)</f>
        <v>413</v>
      </c>
      <c r="V456" s="486">
        <f t="shared" si="468"/>
        <v>413</v>
      </c>
      <c r="W456" s="486">
        <f t="shared" si="469"/>
        <v>0</v>
      </c>
      <c r="X456" s="486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544</v>
      </c>
      <c r="D457" s="105" t="s">
        <v>544</v>
      </c>
      <c r="E457" s="212" t="s">
        <v>44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5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5"/>
      <c r="Q457" s="87">
        <f t="shared" si="404"/>
        <v>136103</v>
      </c>
      <c r="R457" s="486">
        <f t="shared" si="466"/>
        <v>0</v>
      </c>
      <c r="S457" s="486">
        <f t="shared" si="467"/>
        <v>1</v>
      </c>
      <c r="T457" s="486">
        <f>IF(R457=1,SUM($R$6:R457),0)</f>
        <v>0</v>
      </c>
      <c r="U457" s="486">
        <f>IF(S457=1,SUM($S$6:S457),0)</f>
        <v>414</v>
      </c>
      <c r="V457" s="486">
        <f t="shared" si="468"/>
        <v>414</v>
      </c>
      <c r="W457" s="486">
        <f t="shared" si="469"/>
        <v>0</v>
      </c>
      <c r="X457" s="486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179</v>
      </c>
      <c r="D458" s="105" t="s">
        <v>179</v>
      </c>
      <c r="E458" s="212" t="s">
        <v>44</v>
      </c>
      <c r="F458" s="213" t="s">
        <v>8</v>
      </c>
      <c r="G458" s="214">
        <v>78500</v>
      </c>
      <c r="H458" s="214">
        <v>78500</v>
      </c>
      <c r="I458" s="167">
        <v>61583</v>
      </c>
      <c r="J458" s="445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5"/>
      <c r="Q458" s="87">
        <f t="shared" si="404"/>
        <v>61583</v>
      </c>
      <c r="R458" s="486">
        <f t="shared" si="466"/>
        <v>0</v>
      </c>
      <c r="S458" s="486">
        <f t="shared" si="467"/>
        <v>1</v>
      </c>
      <c r="T458" s="486">
        <f>IF(R458=1,SUM($R$6:R458),0)</f>
        <v>0</v>
      </c>
      <c r="U458" s="486">
        <f>IF(S458=1,SUM($S$6:S458),0)</f>
        <v>415</v>
      </c>
      <c r="V458" s="486">
        <f t="shared" si="468"/>
        <v>415</v>
      </c>
      <c r="W458" s="486">
        <f t="shared" si="469"/>
        <v>0</v>
      </c>
      <c r="X458" s="486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180</v>
      </c>
      <c r="D459" s="105" t="s">
        <v>180</v>
      </c>
      <c r="E459" s="212" t="s">
        <v>44</v>
      </c>
      <c r="F459" s="213" t="s">
        <v>8</v>
      </c>
      <c r="G459" s="214">
        <v>85300</v>
      </c>
      <c r="H459" s="214">
        <v>85300</v>
      </c>
      <c r="I459" s="167">
        <v>70898</v>
      </c>
      <c r="J459" s="445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5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486">
        <f t="shared" si="466"/>
        <v>0</v>
      </c>
      <c r="S459" s="486">
        <f t="shared" si="467"/>
        <v>1</v>
      </c>
      <c r="T459" s="486">
        <f>IF(R459=1,SUM($R$6:R459),0)</f>
        <v>0</v>
      </c>
      <c r="U459" s="486">
        <f>IF(S459=1,SUM($S$6:S459),0)</f>
        <v>416</v>
      </c>
      <c r="V459" s="486">
        <f t="shared" si="468"/>
        <v>416</v>
      </c>
      <c r="W459" s="486">
        <f t="shared" si="469"/>
        <v>0</v>
      </c>
      <c r="X459" s="486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181</v>
      </c>
      <c r="D460" s="105" t="s">
        <v>181</v>
      </c>
      <c r="E460" s="212" t="s">
        <v>44</v>
      </c>
      <c r="F460" s="213" t="s">
        <v>8</v>
      </c>
      <c r="G460" s="214">
        <v>107300</v>
      </c>
      <c r="H460" s="214">
        <v>107300</v>
      </c>
      <c r="I460" s="167">
        <v>81248</v>
      </c>
      <c r="J460" s="445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5"/>
      <c r="Q460" s="87">
        <f t="shared" si="476"/>
        <v>81248</v>
      </c>
      <c r="R460" s="486">
        <f t="shared" si="466"/>
        <v>0</v>
      </c>
      <c r="S460" s="486">
        <f t="shared" si="467"/>
        <v>1</v>
      </c>
      <c r="T460" s="486">
        <f>IF(R460=1,SUM($R$6:R460),0)</f>
        <v>0</v>
      </c>
      <c r="U460" s="486">
        <f>IF(S460=1,SUM($S$6:S460),0)</f>
        <v>417</v>
      </c>
      <c r="V460" s="486">
        <f t="shared" si="468"/>
        <v>417</v>
      </c>
      <c r="W460" s="486">
        <f t="shared" si="469"/>
        <v>0</v>
      </c>
      <c r="X460" s="486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182</v>
      </c>
      <c r="D461" s="105" t="s">
        <v>182</v>
      </c>
      <c r="E461" s="212" t="s">
        <v>44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5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5"/>
      <c r="Q461" s="87">
        <f t="shared" si="476"/>
        <v>101948</v>
      </c>
      <c r="R461" s="486">
        <f t="shared" si="466"/>
        <v>0</v>
      </c>
      <c r="S461" s="486">
        <f t="shared" si="467"/>
        <v>1</v>
      </c>
      <c r="T461" s="486">
        <f>IF(R461=1,SUM($R$6:R461),0)</f>
        <v>0</v>
      </c>
      <c r="U461" s="486">
        <f>IF(S461=1,SUM($S$6:S461),0)</f>
        <v>418</v>
      </c>
      <c r="V461" s="486">
        <f t="shared" si="468"/>
        <v>418</v>
      </c>
      <c r="W461" s="486">
        <f t="shared" si="469"/>
        <v>0</v>
      </c>
      <c r="X461" s="486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183</v>
      </c>
      <c r="D462" s="105" t="s">
        <v>183</v>
      </c>
      <c r="E462" s="212" t="s">
        <v>44</v>
      </c>
      <c r="F462" s="213" t="s">
        <v>8</v>
      </c>
      <c r="G462" s="214">
        <v>75400</v>
      </c>
      <c r="H462" s="214">
        <v>75400</v>
      </c>
      <c r="I462" s="167">
        <v>11644</v>
      </c>
      <c r="J462" s="445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5"/>
      <c r="Q462" s="87">
        <f t="shared" si="476"/>
        <v>11644</v>
      </c>
      <c r="R462" s="486">
        <f t="shared" si="466"/>
        <v>0</v>
      </c>
      <c r="S462" s="486">
        <f t="shared" si="467"/>
        <v>1</v>
      </c>
      <c r="T462" s="486">
        <f>IF(R462=1,SUM($R$6:R462),0)</f>
        <v>0</v>
      </c>
      <c r="U462" s="486">
        <f>IF(S462=1,SUM($S$6:S462),0)</f>
        <v>419</v>
      </c>
      <c r="V462" s="486">
        <f t="shared" si="468"/>
        <v>419</v>
      </c>
      <c r="W462" s="486">
        <f t="shared" si="469"/>
        <v>0</v>
      </c>
      <c r="X462" s="486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430</v>
      </c>
      <c r="D463" s="105" t="s">
        <v>430</v>
      </c>
      <c r="E463" s="212" t="s">
        <v>44</v>
      </c>
      <c r="F463" s="213" t="s">
        <v>8</v>
      </c>
      <c r="G463" s="214">
        <v>23500</v>
      </c>
      <c r="H463" s="214">
        <v>23500</v>
      </c>
      <c r="I463" s="167">
        <v>16224</v>
      </c>
      <c r="J463" s="445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5"/>
      <c r="Q463" s="87">
        <f t="shared" si="476"/>
        <v>16224</v>
      </c>
      <c r="R463" s="486">
        <f t="shared" si="466"/>
        <v>0</v>
      </c>
      <c r="S463" s="486">
        <f t="shared" si="467"/>
        <v>1</v>
      </c>
      <c r="T463" s="486">
        <f>IF(R463=1,SUM($R$6:R463),0)</f>
        <v>0</v>
      </c>
      <c r="U463" s="486">
        <f>IF(S463=1,SUM($S$6:S463),0)</f>
        <v>420</v>
      </c>
      <c r="V463" s="486">
        <f t="shared" si="468"/>
        <v>420</v>
      </c>
      <c r="W463" s="486">
        <f t="shared" si="469"/>
        <v>0</v>
      </c>
      <c r="X463" s="486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431</v>
      </c>
      <c r="D464" s="105" t="s">
        <v>431</v>
      </c>
      <c r="E464" s="212" t="s">
        <v>44</v>
      </c>
      <c r="F464" s="213" t="s">
        <v>8</v>
      </c>
      <c r="G464" s="214">
        <v>26500</v>
      </c>
      <c r="H464" s="214">
        <v>26500</v>
      </c>
      <c r="I464" s="167">
        <v>21859</v>
      </c>
      <c r="J464" s="445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5"/>
      <c r="Q464" s="87">
        <f t="shared" si="476"/>
        <v>21859</v>
      </c>
      <c r="R464" s="486">
        <f t="shared" si="466"/>
        <v>0</v>
      </c>
      <c r="S464" s="486">
        <f t="shared" si="467"/>
        <v>1</v>
      </c>
      <c r="T464" s="486">
        <f>IF(R464=1,SUM($R$6:R464),0)</f>
        <v>0</v>
      </c>
      <c r="U464" s="486">
        <f>IF(S464=1,SUM($S$6:S464),0)</f>
        <v>421</v>
      </c>
      <c r="V464" s="486">
        <f t="shared" si="468"/>
        <v>421</v>
      </c>
      <c r="W464" s="486">
        <f t="shared" si="469"/>
        <v>0</v>
      </c>
      <c r="X464" s="486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432</v>
      </c>
      <c r="D465" s="105" t="s">
        <v>432</v>
      </c>
      <c r="E465" s="212" t="s">
        <v>44</v>
      </c>
      <c r="F465" s="213" t="s">
        <v>8</v>
      </c>
      <c r="G465" s="214">
        <v>34000</v>
      </c>
      <c r="H465" s="214">
        <v>34000</v>
      </c>
      <c r="I465" s="167">
        <v>32789</v>
      </c>
      <c r="J465" s="445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61"/>
      <c r="Q465" s="87">
        <f t="shared" si="476"/>
        <v>32789</v>
      </c>
      <c r="R465" s="486">
        <f t="shared" si="466"/>
        <v>0</v>
      </c>
      <c r="S465" s="486">
        <f t="shared" si="467"/>
        <v>1</v>
      </c>
      <c r="T465" s="486">
        <f>IF(R465=1,SUM($R$6:R465),0)</f>
        <v>0</v>
      </c>
      <c r="U465" s="486">
        <f>IF(S465=1,SUM($S$6:S465),0)</f>
        <v>422</v>
      </c>
      <c r="V465" s="486">
        <f t="shared" si="468"/>
        <v>422</v>
      </c>
      <c r="W465" s="486">
        <f t="shared" si="469"/>
        <v>0</v>
      </c>
      <c r="X465" s="486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433</v>
      </c>
      <c r="D466" s="105" t="s">
        <v>433</v>
      </c>
      <c r="E466" s="212" t="s">
        <v>44</v>
      </c>
      <c r="F466" s="213" t="s">
        <v>8</v>
      </c>
      <c r="G466" s="214">
        <v>49600</v>
      </c>
      <c r="H466" s="214">
        <v>49600</v>
      </c>
      <c r="I466" s="167">
        <v>55373</v>
      </c>
      <c r="J466" s="445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5"/>
      <c r="Q466" s="87">
        <f t="shared" si="476"/>
        <v>55373</v>
      </c>
      <c r="R466" s="486">
        <f t="shared" si="466"/>
        <v>0</v>
      </c>
      <c r="S466" s="486">
        <f t="shared" si="467"/>
        <v>1</v>
      </c>
      <c r="T466" s="486">
        <f>IF(R466=1,SUM($R$6:R466),0)</f>
        <v>0</v>
      </c>
      <c r="U466" s="486">
        <f>IF(S466=1,SUM($S$6:S466),0)</f>
        <v>423</v>
      </c>
      <c r="V466" s="486">
        <f t="shared" si="468"/>
        <v>423</v>
      </c>
      <c r="W466" s="486">
        <f t="shared" si="469"/>
        <v>0</v>
      </c>
      <c r="X466" s="486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434</v>
      </c>
      <c r="D467" s="105" t="s">
        <v>434</v>
      </c>
      <c r="E467" s="212" t="s">
        <v>44</v>
      </c>
      <c r="F467" s="213" t="s">
        <v>8</v>
      </c>
      <c r="G467" s="214">
        <v>56300</v>
      </c>
      <c r="H467" s="214">
        <v>56300</v>
      </c>
      <c r="I467" s="167">
        <v>63086</v>
      </c>
      <c r="J467" s="445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5"/>
      <c r="Q467" s="87">
        <f t="shared" si="476"/>
        <v>63086</v>
      </c>
      <c r="R467" s="486">
        <f t="shared" si="466"/>
        <v>0</v>
      </c>
      <c r="S467" s="486">
        <f t="shared" si="467"/>
        <v>1</v>
      </c>
      <c r="T467" s="486">
        <f>IF(R467=1,SUM($R$6:R467),0)</f>
        <v>0</v>
      </c>
      <c r="U467" s="486">
        <f>IF(S467=1,SUM($S$6:S467),0)</f>
        <v>424</v>
      </c>
      <c r="V467" s="486">
        <f t="shared" si="468"/>
        <v>424</v>
      </c>
      <c r="W467" s="486">
        <f t="shared" si="469"/>
        <v>0</v>
      </c>
      <c r="X467" s="486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184</v>
      </c>
      <c r="D468" s="105" t="s">
        <v>184</v>
      </c>
      <c r="E468" s="212" t="s">
        <v>44</v>
      </c>
      <c r="F468" s="213" t="s">
        <v>7</v>
      </c>
      <c r="G468" s="214">
        <v>33800</v>
      </c>
      <c r="H468" s="214">
        <v>33800</v>
      </c>
      <c r="I468" s="167">
        <v>37874</v>
      </c>
      <c r="J468" s="445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5"/>
      <c r="Q468" s="87">
        <f t="shared" si="476"/>
        <v>37874</v>
      </c>
      <c r="R468" s="486">
        <f t="shared" si="466"/>
        <v>0</v>
      </c>
      <c r="S468" s="486">
        <f t="shared" si="467"/>
        <v>1</v>
      </c>
      <c r="T468" s="486">
        <f>IF(R468=1,SUM($R$6:R468),0)</f>
        <v>0</v>
      </c>
      <c r="U468" s="486">
        <f>IF(S468=1,SUM($S$6:S468),0)</f>
        <v>425</v>
      </c>
      <c r="V468" s="486">
        <f t="shared" si="468"/>
        <v>425</v>
      </c>
      <c r="W468" s="486">
        <f t="shared" si="469"/>
        <v>0</v>
      </c>
      <c r="X468" s="486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185</v>
      </c>
      <c r="D469" s="105" t="s">
        <v>185</v>
      </c>
      <c r="E469" s="212" t="s">
        <v>44</v>
      </c>
      <c r="F469" s="213" t="s">
        <v>7</v>
      </c>
      <c r="G469" s="214">
        <v>40200</v>
      </c>
      <c r="H469" s="214">
        <v>40200</v>
      </c>
      <c r="I469" s="167">
        <v>45045</v>
      </c>
      <c r="J469" s="445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5"/>
      <c r="Q469" s="87">
        <f t="shared" si="476"/>
        <v>45045</v>
      </c>
      <c r="R469" s="486">
        <f t="shared" si="466"/>
        <v>0</v>
      </c>
      <c r="S469" s="486">
        <f t="shared" si="467"/>
        <v>1</v>
      </c>
      <c r="T469" s="486">
        <f>IF(R469=1,SUM($R$6:R469),0)</f>
        <v>0</v>
      </c>
      <c r="U469" s="486">
        <f>IF(S469=1,SUM($S$6:S469),0)</f>
        <v>426</v>
      </c>
      <c r="V469" s="486">
        <f t="shared" si="468"/>
        <v>426</v>
      </c>
      <c r="W469" s="486">
        <f t="shared" si="469"/>
        <v>0</v>
      </c>
      <c r="X469" s="486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186</v>
      </c>
      <c r="D470" s="105" t="s">
        <v>186</v>
      </c>
      <c r="E470" s="212" t="s">
        <v>44</v>
      </c>
      <c r="F470" s="213" t="s">
        <v>7</v>
      </c>
      <c r="G470" s="214">
        <v>46800</v>
      </c>
      <c r="H470" s="214">
        <v>46800</v>
      </c>
      <c r="I470" s="167">
        <v>46800</v>
      </c>
      <c r="J470" s="445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5"/>
      <c r="Q470" s="87">
        <f t="shared" si="476"/>
        <v>46800</v>
      </c>
      <c r="R470" s="486">
        <f t="shared" si="466"/>
        <v>0</v>
      </c>
      <c r="S470" s="486">
        <f t="shared" si="467"/>
        <v>1</v>
      </c>
      <c r="T470" s="486">
        <f>IF(R470=1,SUM($R$6:R470),0)</f>
        <v>0</v>
      </c>
      <c r="U470" s="486">
        <f>IF(S470=1,SUM($S$6:S470),0)</f>
        <v>427</v>
      </c>
      <c r="V470" s="486">
        <f t="shared" si="468"/>
        <v>427</v>
      </c>
      <c r="W470" s="486">
        <f t="shared" si="469"/>
        <v>0</v>
      </c>
      <c r="X470" s="486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32</v>
      </c>
      <c r="D471" s="105" t="s">
        <v>32</v>
      </c>
      <c r="E471" s="212" t="s">
        <v>44</v>
      </c>
      <c r="F471" s="213" t="s">
        <v>8</v>
      </c>
      <c r="G471" s="214">
        <v>9500</v>
      </c>
      <c r="H471" s="214">
        <v>9500</v>
      </c>
      <c r="I471" s="167">
        <v>10645</v>
      </c>
      <c r="J471" s="445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5"/>
      <c r="Q471" s="87">
        <f t="shared" si="476"/>
        <v>10645</v>
      </c>
      <c r="R471" s="486">
        <f t="shared" si="466"/>
        <v>0</v>
      </c>
      <c r="S471" s="486">
        <f t="shared" si="467"/>
        <v>1</v>
      </c>
      <c r="T471" s="486">
        <f>IF(R471=1,SUM($R$6:R471),0)</f>
        <v>0</v>
      </c>
      <c r="U471" s="486">
        <f>IF(S471=1,SUM($S$6:S471),0)</f>
        <v>428</v>
      </c>
      <c r="V471" s="486">
        <f t="shared" si="468"/>
        <v>428</v>
      </c>
      <c r="W471" s="486">
        <f t="shared" si="469"/>
        <v>0</v>
      </c>
      <c r="X471" s="486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28</v>
      </c>
      <c r="D472" s="105" t="s">
        <v>28</v>
      </c>
      <c r="E472" s="212" t="s">
        <v>44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5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5"/>
      <c r="Q472" s="87">
        <f t="shared" si="476"/>
        <v>194063</v>
      </c>
      <c r="R472" s="486">
        <f t="shared" si="466"/>
        <v>0</v>
      </c>
      <c r="S472" s="486">
        <f t="shared" si="467"/>
        <v>1</v>
      </c>
      <c r="T472" s="486">
        <f>IF(R472=1,SUM($R$6:R472),0)</f>
        <v>0</v>
      </c>
      <c r="U472" s="486">
        <f>IF(S472=1,SUM($S$6:S472),0)</f>
        <v>429</v>
      </c>
      <c r="V472" s="486">
        <f t="shared" si="468"/>
        <v>429</v>
      </c>
      <c r="W472" s="486">
        <f t="shared" si="469"/>
        <v>0</v>
      </c>
      <c r="X472" s="486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187</v>
      </c>
      <c r="D473" s="105" t="s">
        <v>187</v>
      </c>
      <c r="E473" s="212" t="s">
        <v>44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5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5"/>
      <c r="Q473" s="87">
        <f t="shared" si="476"/>
        <v>196093</v>
      </c>
      <c r="R473" s="486">
        <f t="shared" si="466"/>
        <v>0</v>
      </c>
      <c r="S473" s="486">
        <f t="shared" si="467"/>
        <v>1</v>
      </c>
      <c r="T473" s="486">
        <f>IF(R473=1,SUM($R$6:R473),0)</f>
        <v>0</v>
      </c>
      <c r="U473" s="486">
        <f>IF(S473=1,SUM($S$6:S473),0)</f>
        <v>430</v>
      </c>
      <c r="V473" s="486">
        <f t="shared" si="468"/>
        <v>430</v>
      </c>
      <c r="W473" s="486">
        <f t="shared" si="469"/>
        <v>0</v>
      </c>
      <c r="X473" s="486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31</v>
      </c>
      <c r="D474" s="105" t="s">
        <v>31</v>
      </c>
      <c r="E474" s="212" t="s">
        <v>44</v>
      </c>
      <c r="F474" s="213" t="s">
        <v>7</v>
      </c>
      <c r="G474" s="214">
        <v>30000</v>
      </c>
      <c r="H474" s="214">
        <v>30000</v>
      </c>
      <c r="I474" s="167">
        <v>28980</v>
      </c>
      <c r="J474" s="445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5"/>
      <c r="Q474" s="87">
        <f t="shared" si="476"/>
        <v>28980</v>
      </c>
      <c r="R474" s="486">
        <f t="shared" si="466"/>
        <v>0</v>
      </c>
      <c r="S474" s="486">
        <f t="shared" si="467"/>
        <v>1</v>
      </c>
      <c r="T474" s="486">
        <f>IF(R474=1,SUM($R$6:R474),0)</f>
        <v>0</v>
      </c>
      <c r="U474" s="486">
        <f>IF(S474=1,SUM($S$6:S474),0)</f>
        <v>431</v>
      </c>
      <c r="V474" s="486">
        <f t="shared" si="468"/>
        <v>431</v>
      </c>
      <c r="W474" s="486">
        <f t="shared" si="469"/>
        <v>0</v>
      </c>
      <c r="X474" s="486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188</v>
      </c>
      <c r="D475" s="105" t="s">
        <v>188</v>
      </c>
      <c r="E475" s="212" t="s">
        <v>44</v>
      </c>
      <c r="F475" s="213" t="s">
        <v>7</v>
      </c>
      <c r="G475" s="214">
        <v>49500</v>
      </c>
      <c r="H475" s="214">
        <v>49500</v>
      </c>
      <c r="I475" s="167">
        <v>55466</v>
      </c>
      <c r="J475" s="445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5"/>
      <c r="Q475" s="87">
        <f t="shared" si="476"/>
        <v>55466</v>
      </c>
      <c r="R475" s="486">
        <f t="shared" si="466"/>
        <v>0</v>
      </c>
      <c r="S475" s="486">
        <f t="shared" si="467"/>
        <v>1</v>
      </c>
      <c r="T475" s="486">
        <f>IF(R475=1,SUM($R$6:R475),0)</f>
        <v>0</v>
      </c>
      <c r="U475" s="486">
        <f>IF(S475=1,SUM($S$6:S475),0)</f>
        <v>432</v>
      </c>
      <c r="V475" s="486">
        <f t="shared" si="468"/>
        <v>432</v>
      </c>
      <c r="W475" s="486">
        <f t="shared" si="469"/>
        <v>0</v>
      </c>
      <c r="X475" s="486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189</v>
      </c>
      <c r="D476" s="105" t="s">
        <v>189</v>
      </c>
      <c r="E476" s="212" t="s">
        <v>44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5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5"/>
      <c r="Q476" s="87">
        <f t="shared" si="476"/>
        <v>114972</v>
      </c>
      <c r="R476" s="486">
        <f t="shared" si="466"/>
        <v>0</v>
      </c>
      <c r="S476" s="486">
        <f t="shared" si="467"/>
        <v>1</v>
      </c>
      <c r="T476" s="486">
        <f>IF(R476=1,SUM($R$6:R476),0)</f>
        <v>0</v>
      </c>
      <c r="U476" s="486">
        <f>IF(S476=1,SUM($S$6:S476),0)</f>
        <v>433</v>
      </c>
      <c r="V476" s="486">
        <f t="shared" si="468"/>
        <v>433</v>
      </c>
      <c r="W476" s="486">
        <f t="shared" si="469"/>
        <v>0</v>
      </c>
      <c r="X476" s="486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30</v>
      </c>
      <c r="D477" s="105" t="s">
        <v>30</v>
      </c>
      <c r="E477" s="212" t="s">
        <v>44</v>
      </c>
      <c r="F477" s="213" t="s">
        <v>8</v>
      </c>
      <c r="G477" s="214">
        <v>4880</v>
      </c>
      <c r="H477" s="214">
        <v>4880</v>
      </c>
      <c r="I477" s="167">
        <v>6100</v>
      </c>
      <c r="J477" s="445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5"/>
      <c r="Q477" s="87">
        <f t="shared" si="476"/>
        <v>6100</v>
      </c>
      <c r="R477" s="486">
        <f t="shared" si="466"/>
        <v>0</v>
      </c>
      <c r="S477" s="486">
        <f t="shared" si="467"/>
        <v>1</v>
      </c>
      <c r="T477" s="486">
        <f>IF(R477=1,SUM($R$6:R477),0)</f>
        <v>0</v>
      </c>
      <c r="U477" s="486">
        <f>IF(S477=1,SUM($S$6:S477),0)</f>
        <v>434</v>
      </c>
      <c r="V477" s="486">
        <f t="shared" si="468"/>
        <v>434</v>
      </c>
      <c r="W477" s="486">
        <f t="shared" si="469"/>
        <v>0</v>
      </c>
      <c r="X477" s="486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190</v>
      </c>
      <c r="D478" s="105" t="s">
        <v>190</v>
      </c>
      <c r="E478" s="212" t="s">
        <v>44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5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5"/>
      <c r="Q478" s="87">
        <f t="shared" si="476"/>
        <v>1466438</v>
      </c>
      <c r="R478" s="486">
        <f t="shared" si="466"/>
        <v>0</v>
      </c>
      <c r="S478" s="486">
        <f t="shared" si="467"/>
        <v>1</v>
      </c>
      <c r="T478" s="486">
        <f>IF(R478=1,SUM($R$6:R478),0)</f>
        <v>0</v>
      </c>
      <c r="U478" s="486">
        <f>IF(S478=1,SUM($S$6:S478),0)</f>
        <v>435</v>
      </c>
      <c r="V478" s="486">
        <f t="shared" si="468"/>
        <v>435</v>
      </c>
      <c r="W478" s="486">
        <f t="shared" si="469"/>
        <v>0</v>
      </c>
      <c r="X478" s="486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2203</v>
      </c>
      <c r="D479" s="105" t="s">
        <v>1254</v>
      </c>
      <c r="E479" s="212" t="s">
        <v>44</v>
      </c>
      <c r="F479" s="213" t="s">
        <v>8</v>
      </c>
      <c r="G479" s="214">
        <v>12500</v>
      </c>
      <c r="H479" s="214">
        <v>12500</v>
      </c>
      <c r="I479" s="167">
        <v>14007</v>
      </c>
      <c r="J479" s="445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5"/>
      <c r="Q479" s="87">
        <f t="shared" si="476"/>
        <v>14007</v>
      </c>
      <c r="R479" s="486">
        <f t="shared" si="466"/>
        <v>0</v>
      </c>
      <c r="S479" s="486">
        <f t="shared" si="467"/>
        <v>1</v>
      </c>
      <c r="T479" s="486">
        <f>IF(R479=1,SUM($R$6:R479),0)</f>
        <v>0</v>
      </c>
      <c r="U479" s="486">
        <f>IF(S479=1,SUM($S$6:S479),0)</f>
        <v>436</v>
      </c>
      <c r="V479" s="486">
        <f t="shared" si="468"/>
        <v>436</v>
      </c>
      <c r="W479" s="486">
        <f t="shared" si="469"/>
        <v>0</v>
      </c>
      <c r="X479" s="486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191</v>
      </c>
      <c r="D480" s="105" t="s">
        <v>191</v>
      </c>
      <c r="E480" s="212" t="s">
        <v>44</v>
      </c>
      <c r="F480" s="213" t="s">
        <v>7</v>
      </c>
      <c r="G480" s="214">
        <v>9700</v>
      </c>
      <c r="H480" s="214">
        <v>9700</v>
      </c>
      <c r="I480" s="167">
        <v>10869</v>
      </c>
      <c r="J480" s="445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5"/>
      <c r="Q480" s="87">
        <f t="shared" si="476"/>
        <v>10869</v>
      </c>
      <c r="R480" s="486">
        <f t="shared" si="466"/>
        <v>0</v>
      </c>
      <c r="S480" s="486">
        <f t="shared" si="467"/>
        <v>1</v>
      </c>
      <c r="T480" s="486">
        <f>IF(R480=1,SUM($R$6:R480),0)</f>
        <v>0</v>
      </c>
      <c r="U480" s="486">
        <f>IF(S480=1,SUM($S$6:S480),0)</f>
        <v>437</v>
      </c>
      <c r="V480" s="486">
        <f t="shared" si="468"/>
        <v>437</v>
      </c>
      <c r="W480" s="486">
        <f t="shared" si="469"/>
        <v>0</v>
      </c>
      <c r="X480" s="486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192</v>
      </c>
      <c r="D481" s="105" t="s">
        <v>192</v>
      </c>
      <c r="E481" s="212" t="s">
        <v>44</v>
      </c>
      <c r="F481" s="213" t="s">
        <v>7</v>
      </c>
      <c r="G481" s="214">
        <v>24300</v>
      </c>
      <c r="H481" s="214">
        <v>24300</v>
      </c>
      <c r="I481" s="167">
        <v>18113</v>
      </c>
      <c r="J481" s="445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5"/>
      <c r="Q481" s="87">
        <f t="shared" si="476"/>
        <v>18113</v>
      </c>
      <c r="R481" s="486">
        <f t="shared" si="466"/>
        <v>0</v>
      </c>
      <c r="S481" s="486">
        <f t="shared" si="467"/>
        <v>1</v>
      </c>
      <c r="T481" s="486">
        <f>IF(R481=1,SUM($R$6:R481),0)</f>
        <v>0</v>
      </c>
      <c r="U481" s="486">
        <f>IF(S481=1,SUM($S$6:S481),0)</f>
        <v>438</v>
      </c>
      <c r="V481" s="486">
        <f t="shared" si="468"/>
        <v>438</v>
      </c>
      <c r="W481" s="486">
        <f t="shared" si="469"/>
        <v>0</v>
      </c>
      <c r="X481" s="486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193</v>
      </c>
      <c r="D482" s="105" t="s">
        <v>193</v>
      </c>
      <c r="E482" s="212" t="s">
        <v>44</v>
      </c>
      <c r="F482" s="213" t="s">
        <v>7</v>
      </c>
      <c r="G482" s="214">
        <v>39204</v>
      </c>
      <c r="H482" s="214">
        <v>39204</v>
      </c>
      <c r="I482" s="167">
        <v>29187</v>
      </c>
      <c r="J482" s="445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5"/>
      <c r="Q482" s="87">
        <f t="shared" si="476"/>
        <v>29187</v>
      </c>
      <c r="R482" s="486">
        <f t="shared" si="466"/>
        <v>0</v>
      </c>
      <c r="S482" s="486">
        <f t="shared" si="467"/>
        <v>1</v>
      </c>
      <c r="T482" s="486">
        <f>IF(R482=1,SUM($R$6:R482),0)</f>
        <v>0</v>
      </c>
      <c r="U482" s="486">
        <f>IF(S482=1,SUM($S$6:S482),0)</f>
        <v>439</v>
      </c>
      <c r="V482" s="486">
        <f t="shared" si="468"/>
        <v>439</v>
      </c>
      <c r="W482" s="486">
        <f t="shared" si="469"/>
        <v>0</v>
      </c>
      <c r="X482" s="486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2200</v>
      </c>
      <c r="D483" s="105" t="s">
        <v>1255</v>
      </c>
      <c r="E483" s="212" t="s">
        <v>44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5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5"/>
      <c r="Q483" s="87">
        <f t="shared" si="476"/>
        <v>551174</v>
      </c>
      <c r="R483" s="486">
        <f t="shared" si="466"/>
        <v>0</v>
      </c>
      <c r="S483" s="486">
        <f t="shared" si="467"/>
        <v>1</v>
      </c>
      <c r="T483" s="486">
        <f>IF(R483=1,SUM($R$6:R483),0)</f>
        <v>0</v>
      </c>
      <c r="U483" s="486">
        <f>IF(S483=1,SUM($S$6:S483),0)</f>
        <v>440</v>
      </c>
      <c r="V483" s="486">
        <f t="shared" si="468"/>
        <v>440</v>
      </c>
      <c r="W483" s="486">
        <f t="shared" si="469"/>
        <v>0</v>
      </c>
      <c r="X483" s="486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2201</v>
      </c>
      <c r="D484" s="105" t="s">
        <v>1256</v>
      </c>
      <c r="E484" s="212" t="s">
        <v>44</v>
      </c>
      <c r="F484" s="213" t="s">
        <v>8</v>
      </c>
      <c r="G484" s="214">
        <v>78069</v>
      </c>
      <c r="H484" s="214">
        <v>87000</v>
      </c>
      <c r="I484" s="167">
        <v>77625</v>
      </c>
      <c r="J484" s="445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5"/>
      <c r="Q484" s="87">
        <f t="shared" si="476"/>
        <v>77625</v>
      </c>
      <c r="R484" s="486">
        <f t="shared" si="466"/>
        <v>0</v>
      </c>
      <c r="S484" s="486">
        <f t="shared" si="467"/>
        <v>1</v>
      </c>
      <c r="T484" s="486">
        <f>IF(R484=1,SUM($R$6:R484),0)</f>
        <v>0</v>
      </c>
      <c r="U484" s="486">
        <f>IF(S484=1,SUM($S$6:S484),0)</f>
        <v>441</v>
      </c>
      <c r="V484" s="486">
        <f t="shared" si="468"/>
        <v>441</v>
      </c>
      <c r="W484" s="486">
        <f t="shared" si="469"/>
        <v>0</v>
      </c>
      <c r="X484" s="486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2202</v>
      </c>
      <c r="D485" s="105" t="s">
        <v>1257</v>
      </c>
      <c r="E485" s="212" t="s">
        <v>44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5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5"/>
      <c r="Q485" s="87">
        <f t="shared" si="476"/>
        <v>174389</v>
      </c>
      <c r="R485" s="486">
        <f t="shared" si="466"/>
        <v>0</v>
      </c>
      <c r="S485" s="486">
        <f t="shared" si="467"/>
        <v>1</v>
      </c>
      <c r="T485" s="486">
        <f>IF(R485=1,SUM($R$6:R485),0)</f>
        <v>0</v>
      </c>
      <c r="U485" s="486">
        <f>IF(S485=1,SUM($S$6:S485),0)</f>
        <v>442</v>
      </c>
      <c r="V485" s="486">
        <f t="shared" si="468"/>
        <v>442</v>
      </c>
      <c r="W485" s="486">
        <f t="shared" si="469"/>
        <v>0</v>
      </c>
      <c r="X485" s="486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7" t="s">
        <v>545</v>
      </c>
      <c r="D486" s="397" t="s">
        <v>545</v>
      </c>
      <c r="E486" s="212" t="s">
        <v>44</v>
      </c>
      <c r="F486" s="213" t="s">
        <v>8</v>
      </c>
      <c r="G486" s="214">
        <v>3965</v>
      </c>
      <c r="H486" s="214">
        <v>3965</v>
      </c>
      <c r="I486" s="167">
        <v>4956.25</v>
      </c>
      <c r="J486" s="445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5"/>
      <c r="Q486" s="87">
        <f t="shared" si="476"/>
        <v>4956.25</v>
      </c>
      <c r="R486" s="486">
        <f t="shared" si="466"/>
        <v>0</v>
      </c>
      <c r="S486" s="486">
        <f t="shared" si="467"/>
        <v>1</v>
      </c>
      <c r="T486" s="486">
        <f>IF(R486=1,SUM($R$6:R486),0)</f>
        <v>0</v>
      </c>
      <c r="U486" s="486">
        <f>IF(S486=1,SUM($S$6:S486),0)</f>
        <v>443</v>
      </c>
      <c r="V486" s="486">
        <f t="shared" si="468"/>
        <v>443</v>
      </c>
      <c r="W486" s="486">
        <f t="shared" si="469"/>
        <v>0</v>
      </c>
      <c r="X486" s="486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194</v>
      </c>
      <c r="D487" s="105" t="s">
        <v>194</v>
      </c>
      <c r="E487" s="212" t="s">
        <v>44</v>
      </c>
      <c r="F487" s="213" t="s">
        <v>8</v>
      </c>
      <c r="G487" s="214">
        <v>31800</v>
      </c>
      <c r="H487" s="214">
        <v>31800</v>
      </c>
      <c r="I487" s="167">
        <v>26910</v>
      </c>
      <c r="J487" s="445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5"/>
      <c r="Q487" s="87">
        <f t="shared" si="476"/>
        <v>26910</v>
      </c>
      <c r="R487" s="486">
        <f t="shared" si="466"/>
        <v>0</v>
      </c>
      <c r="S487" s="486">
        <f t="shared" si="467"/>
        <v>1</v>
      </c>
      <c r="T487" s="486">
        <f>IF(R487=1,SUM($R$6:R487),0)</f>
        <v>0</v>
      </c>
      <c r="U487" s="486">
        <f>IF(S487=1,SUM($S$6:S487),0)</f>
        <v>444</v>
      </c>
      <c r="V487" s="486">
        <f t="shared" si="468"/>
        <v>444</v>
      </c>
      <c r="W487" s="486">
        <f t="shared" si="469"/>
        <v>0</v>
      </c>
      <c r="X487" s="486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195</v>
      </c>
      <c r="D488" s="105" t="s">
        <v>195</v>
      </c>
      <c r="E488" s="212" t="s">
        <v>44</v>
      </c>
      <c r="F488" s="213" t="s">
        <v>8</v>
      </c>
      <c r="G488" s="214">
        <v>33800</v>
      </c>
      <c r="H488" s="214">
        <v>33800</v>
      </c>
      <c r="I488" s="167">
        <v>29601</v>
      </c>
      <c r="J488" s="445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5"/>
      <c r="Q488" s="87">
        <f t="shared" si="476"/>
        <v>29601</v>
      </c>
      <c r="R488" s="486">
        <f t="shared" si="466"/>
        <v>0</v>
      </c>
      <c r="S488" s="486">
        <f t="shared" si="467"/>
        <v>1</v>
      </c>
      <c r="T488" s="486">
        <f>IF(R488=1,SUM($R$6:R488),0)</f>
        <v>0</v>
      </c>
      <c r="U488" s="486">
        <f>IF(S488=1,SUM($S$6:S488),0)</f>
        <v>445</v>
      </c>
      <c r="V488" s="486">
        <f t="shared" si="468"/>
        <v>445</v>
      </c>
      <c r="W488" s="486">
        <f t="shared" si="469"/>
        <v>0</v>
      </c>
      <c r="X488" s="486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196</v>
      </c>
      <c r="D489" s="105" t="s">
        <v>196</v>
      </c>
      <c r="E489" s="212" t="s">
        <v>44</v>
      </c>
      <c r="F489" s="213" t="s">
        <v>8</v>
      </c>
      <c r="G489" s="214">
        <v>38500</v>
      </c>
      <c r="H489" s="214">
        <v>38600</v>
      </c>
      <c r="I489" s="167">
        <v>34983</v>
      </c>
      <c r="J489" s="445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5"/>
      <c r="Q489" s="87">
        <f t="shared" si="476"/>
        <v>34983</v>
      </c>
      <c r="R489" s="486">
        <f t="shared" si="466"/>
        <v>0</v>
      </c>
      <c r="S489" s="486">
        <f t="shared" si="467"/>
        <v>1</v>
      </c>
      <c r="T489" s="486">
        <f>IF(R489=1,SUM($R$6:R489),0)</f>
        <v>0</v>
      </c>
      <c r="U489" s="486">
        <f>IF(S489=1,SUM($S$6:S489),0)</f>
        <v>446</v>
      </c>
      <c r="V489" s="486">
        <f t="shared" si="468"/>
        <v>446</v>
      </c>
      <c r="W489" s="486">
        <f t="shared" si="469"/>
        <v>0</v>
      </c>
      <c r="X489" s="486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197</v>
      </c>
      <c r="D490" s="105" t="s">
        <v>197</v>
      </c>
      <c r="E490" s="212" t="s">
        <v>44</v>
      </c>
      <c r="F490" s="213" t="s">
        <v>8</v>
      </c>
      <c r="G490" s="214">
        <v>76000</v>
      </c>
      <c r="H490" s="214">
        <v>76300</v>
      </c>
      <c r="I490" s="167">
        <v>78039</v>
      </c>
      <c r="J490" s="445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5"/>
      <c r="Q490" s="87">
        <f t="shared" si="476"/>
        <v>78039</v>
      </c>
      <c r="R490" s="486">
        <f t="shared" si="466"/>
        <v>0</v>
      </c>
      <c r="S490" s="486">
        <f t="shared" si="467"/>
        <v>1</v>
      </c>
      <c r="T490" s="486">
        <f>IF(R490=1,SUM($R$6:R490),0)</f>
        <v>0</v>
      </c>
      <c r="U490" s="486">
        <f>IF(S490=1,SUM($S$6:S490),0)</f>
        <v>447</v>
      </c>
      <c r="V490" s="486">
        <f t="shared" si="468"/>
        <v>447</v>
      </c>
      <c r="W490" s="486">
        <f t="shared" si="469"/>
        <v>0</v>
      </c>
      <c r="X490" s="486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198</v>
      </c>
      <c r="D491" s="105" t="s">
        <v>198</v>
      </c>
      <c r="E491" s="212" t="s">
        <v>44</v>
      </c>
      <c r="F491" s="213" t="s">
        <v>8</v>
      </c>
      <c r="G491" s="214">
        <v>97000</v>
      </c>
      <c r="H491" s="214">
        <v>97400</v>
      </c>
      <c r="I491" s="167">
        <v>108691</v>
      </c>
      <c r="J491" s="445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5"/>
      <c r="Q491" s="87">
        <f t="shared" si="476"/>
        <v>108691</v>
      </c>
      <c r="R491" s="486">
        <f t="shared" si="466"/>
        <v>0</v>
      </c>
      <c r="S491" s="486">
        <f t="shared" si="467"/>
        <v>1</v>
      </c>
      <c r="T491" s="486">
        <f>IF(R491=1,SUM($R$6:R491),0)</f>
        <v>0</v>
      </c>
      <c r="U491" s="486">
        <f>IF(S491=1,SUM($S$6:S491),0)</f>
        <v>448</v>
      </c>
      <c r="V491" s="486">
        <f t="shared" si="468"/>
        <v>448</v>
      </c>
      <c r="W491" s="486">
        <f t="shared" si="469"/>
        <v>0</v>
      </c>
      <c r="X491" s="486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702</v>
      </c>
      <c r="D492" s="105"/>
      <c r="E492" s="212" t="s">
        <v>44</v>
      </c>
      <c r="F492" s="213" t="s">
        <v>7</v>
      </c>
      <c r="G492" s="214">
        <v>4520</v>
      </c>
      <c r="H492" s="214">
        <v>4520</v>
      </c>
      <c r="I492" s="443">
        <v>4520</v>
      </c>
      <c r="J492" s="446">
        <v>0.11592402464065708</v>
      </c>
      <c r="K492" s="443">
        <f t="shared" si="474"/>
        <v>5043.9765913757692</v>
      </c>
      <c r="L492" s="443">
        <f t="shared" ref="L492:O492" si="509">IF($J492&lt;0,(K492*(1-$J492)),(K492*(1+$J492)))</f>
        <v>5628.6946580413105</v>
      </c>
      <c r="M492" s="443">
        <f t="shared" si="509"/>
        <v>6281.1955962748261</v>
      </c>
      <c r="N492" s="443">
        <f t="shared" si="509"/>
        <v>7009.3370693501756</v>
      </c>
      <c r="O492" s="443">
        <f t="shared" si="509"/>
        <v>7821.8876324921957</v>
      </c>
      <c r="P492" s="455"/>
      <c r="Q492" s="87">
        <f t="shared" si="476"/>
        <v>4520</v>
      </c>
      <c r="R492" s="486">
        <f t="shared" si="466"/>
        <v>0</v>
      </c>
      <c r="S492" s="486">
        <f t="shared" si="467"/>
        <v>1</v>
      </c>
      <c r="T492" s="486">
        <f>IF(R492=1,SUM($R$6:R492),0)</f>
        <v>0</v>
      </c>
      <c r="U492" s="486">
        <f>IF(S492=1,SUM($S$6:S492),0)</f>
        <v>449</v>
      </c>
      <c r="V492" s="486">
        <f t="shared" si="468"/>
        <v>449</v>
      </c>
      <c r="W492" s="486">
        <f t="shared" si="469"/>
        <v>0</v>
      </c>
      <c r="X492" s="486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703</v>
      </c>
      <c r="D493" s="105"/>
      <c r="E493" s="212" t="s">
        <v>44</v>
      </c>
      <c r="F493" s="213" t="s">
        <v>8</v>
      </c>
      <c r="G493" s="214">
        <v>7290</v>
      </c>
      <c r="H493" s="214">
        <v>7290</v>
      </c>
      <c r="I493" s="443">
        <v>7290</v>
      </c>
      <c r="J493" s="446">
        <v>0.11592402464065708</v>
      </c>
      <c r="K493" s="443">
        <f t="shared" si="474"/>
        <v>8135.0861396303899</v>
      </c>
      <c r="L493" s="443">
        <f t="shared" ref="L493:O493" si="510">IF($J493&lt;0,(K493*(1-$J493)),(K493*(1+$J493)))</f>
        <v>9078.1380657347709</v>
      </c>
      <c r="M493" s="443">
        <f t="shared" si="510"/>
        <v>10130.512366558294</v>
      </c>
      <c r="N493" s="443">
        <f t="shared" si="510"/>
        <v>11304.882131761678</v>
      </c>
      <c r="O493" s="443">
        <f t="shared" si="510"/>
        <v>12615.389566563743</v>
      </c>
      <c r="P493" s="455"/>
      <c r="Q493" s="87">
        <f t="shared" si="476"/>
        <v>7290</v>
      </c>
      <c r="R493" s="486">
        <f t="shared" si="466"/>
        <v>0</v>
      </c>
      <c r="S493" s="486">
        <f t="shared" si="467"/>
        <v>1</v>
      </c>
      <c r="T493" s="486">
        <f>IF(R493=1,SUM($R$6:R493),0)</f>
        <v>0</v>
      </c>
      <c r="U493" s="486">
        <f>IF(S493=1,SUM($S$6:S493),0)</f>
        <v>450</v>
      </c>
      <c r="V493" s="486">
        <f t="shared" si="468"/>
        <v>450</v>
      </c>
      <c r="W493" s="486">
        <f t="shared" si="469"/>
        <v>0</v>
      </c>
      <c r="X493" s="486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199</v>
      </c>
      <c r="D494" s="105" t="s">
        <v>199</v>
      </c>
      <c r="E494" s="212" t="s">
        <v>44</v>
      </c>
      <c r="F494" s="213" t="s">
        <v>8</v>
      </c>
      <c r="G494" s="214">
        <v>4500</v>
      </c>
      <c r="H494" s="214">
        <v>4500</v>
      </c>
      <c r="I494" s="167">
        <v>8169</v>
      </c>
      <c r="J494" s="445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5"/>
      <c r="Q494" s="87">
        <f t="shared" si="476"/>
        <v>8169</v>
      </c>
      <c r="R494" s="486">
        <f t="shared" si="466"/>
        <v>0</v>
      </c>
      <c r="S494" s="486">
        <f t="shared" si="467"/>
        <v>1</v>
      </c>
      <c r="T494" s="486">
        <f>IF(R494=1,SUM($R$6:R494),0)</f>
        <v>0</v>
      </c>
      <c r="U494" s="486">
        <f>IF(S494=1,SUM($S$6:S494),0)</f>
        <v>451</v>
      </c>
      <c r="V494" s="486">
        <f t="shared" si="468"/>
        <v>451</v>
      </c>
      <c r="W494" s="486">
        <f t="shared" si="469"/>
        <v>0</v>
      </c>
      <c r="X494" s="486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2204</v>
      </c>
      <c r="D495" s="105" t="s">
        <v>1258</v>
      </c>
      <c r="E495" s="212" t="s">
        <v>44</v>
      </c>
      <c r="F495" s="213" t="s">
        <v>8</v>
      </c>
      <c r="G495" s="214">
        <v>106300</v>
      </c>
      <c r="H495" s="214">
        <v>106300</v>
      </c>
      <c r="I495" s="167">
        <v>82283</v>
      </c>
      <c r="J495" s="445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5"/>
      <c r="Q495" s="87">
        <f t="shared" si="476"/>
        <v>82283</v>
      </c>
      <c r="R495" s="486">
        <f t="shared" si="466"/>
        <v>0</v>
      </c>
      <c r="S495" s="486">
        <f t="shared" si="467"/>
        <v>1</v>
      </c>
      <c r="T495" s="486">
        <f>IF(R495=1,SUM($R$6:R495),0)</f>
        <v>0</v>
      </c>
      <c r="U495" s="486">
        <f>IF(S495=1,SUM($S$6:S495),0)</f>
        <v>452</v>
      </c>
      <c r="V495" s="486">
        <f t="shared" si="468"/>
        <v>452</v>
      </c>
      <c r="W495" s="486">
        <f t="shared" si="469"/>
        <v>0</v>
      </c>
      <c r="X495" s="486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2205</v>
      </c>
      <c r="D496" s="105" t="s">
        <v>1259</v>
      </c>
      <c r="E496" s="212" t="s">
        <v>44</v>
      </c>
      <c r="F496" s="213" t="s">
        <v>8</v>
      </c>
      <c r="G496" s="214">
        <v>116800</v>
      </c>
      <c r="H496" s="214">
        <v>116800</v>
      </c>
      <c r="I496" s="167">
        <v>91598</v>
      </c>
      <c r="J496" s="445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5"/>
      <c r="Q496" s="87">
        <f t="shared" si="476"/>
        <v>91598</v>
      </c>
      <c r="R496" s="486">
        <f t="shared" si="466"/>
        <v>0</v>
      </c>
      <c r="S496" s="486">
        <f t="shared" si="467"/>
        <v>1</v>
      </c>
      <c r="T496" s="486">
        <f>IF(R496=1,SUM($R$6:R496),0)</f>
        <v>0</v>
      </c>
      <c r="U496" s="486">
        <f>IF(S496=1,SUM($S$6:S496),0)</f>
        <v>453</v>
      </c>
      <c r="V496" s="486">
        <f t="shared" si="468"/>
        <v>453</v>
      </c>
      <c r="W496" s="486">
        <f t="shared" si="469"/>
        <v>0</v>
      </c>
      <c r="X496" s="486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200</v>
      </c>
      <c r="D497" s="105" t="s">
        <v>200</v>
      </c>
      <c r="E497" s="212" t="s">
        <v>44</v>
      </c>
      <c r="F497" s="213" t="s">
        <v>8</v>
      </c>
      <c r="G497" s="214">
        <v>11400</v>
      </c>
      <c r="H497" s="214">
        <v>11400</v>
      </c>
      <c r="I497" s="167">
        <v>10350</v>
      </c>
      <c r="J497" s="445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5"/>
      <c r="Q497" s="87">
        <f t="shared" si="476"/>
        <v>10350</v>
      </c>
      <c r="R497" s="486">
        <f t="shared" si="466"/>
        <v>0</v>
      </c>
      <c r="S497" s="486">
        <f t="shared" si="467"/>
        <v>1</v>
      </c>
      <c r="T497" s="486">
        <f>IF(R497=1,SUM($R$6:R497),0)</f>
        <v>0</v>
      </c>
      <c r="U497" s="486">
        <f>IF(S497=1,SUM($S$6:S497),0)</f>
        <v>454</v>
      </c>
      <c r="V497" s="486">
        <f t="shared" si="468"/>
        <v>454</v>
      </c>
      <c r="W497" s="486">
        <f t="shared" si="469"/>
        <v>0</v>
      </c>
      <c r="X497" s="486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201</v>
      </c>
      <c r="D498" s="105" t="s">
        <v>201</v>
      </c>
      <c r="E498" s="212" t="s">
        <v>44</v>
      </c>
      <c r="F498" s="213" t="s">
        <v>8</v>
      </c>
      <c r="G498" s="214">
        <v>29600</v>
      </c>
      <c r="H498" s="214">
        <v>29600</v>
      </c>
      <c r="I498" s="167">
        <v>33168</v>
      </c>
      <c r="J498" s="445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5"/>
      <c r="Q498" s="87">
        <f t="shared" si="476"/>
        <v>33168</v>
      </c>
      <c r="R498" s="486">
        <f t="shared" si="466"/>
        <v>0</v>
      </c>
      <c r="S498" s="486">
        <f t="shared" si="467"/>
        <v>1</v>
      </c>
      <c r="T498" s="486">
        <f>IF(R498=1,SUM($R$6:R498),0)</f>
        <v>0</v>
      </c>
      <c r="U498" s="486">
        <f>IF(S498=1,SUM($S$6:S498),0)</f>
        <v>455</v>
      </c>
      <c r="V498" s="486">
        <f t="shared" si="468"/>
        <v>455</v>
      </c>
      <c r="W498" s="486">
        <f t="shared" si="469"/>
        <v>0</v>
      </c>
      <c r="X498" s="486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546</v>
      </c>
      <c r="D499" s="105" t="s">
        <v>546</v>
      </c>
      <c r="E499" s="212" t="s">
        <v>44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5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5"/>
      <c r="Q499" s="87">
        <f t="shared" si="476"/>
        <v>325113</v>
      </c>
      <c r="R499" s="486">
        <f t="shared" si="466"/>
        <v>0</v>
      </c>
      <c r="S499" s="486">
        <f t="shared" si="467"/>
        <v>1</v>
      </c>
      <c r="T499" s="486">
        <f>IF(R499=1,SUM($R$6:R499),0)</f>
        <v>0</v>
      </c>
      <c r="U499" s="486">
        <f>IF(S499=1,SUM($S$6:S499),0)</f>
        <v>456</v>
      </c>
      <c r="V499" s="486">
        <f t="shared" si="468"/>
        <v>456</v>
      </c>
      <c r="W499" s="486">
        <f t="shared" si="469"/>
        <v>0</v>
      </c>
      <c r="X499" s="486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547</v>
      </c>
      <c r="D500" s="105" t="s">
        <v>547</v>
      </c>
      <c r="E500" s="212" t="s">
        <v>44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5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5"/>
      <c r="Q500" s="87">
        <f t="shared" si="476"/>
        <v>277898</v>
      </c>
      <c r="R500" s="486">
        <f t="shared" si="466"/>
        <v>0</v>
      </c>
      <c r="S500" s="486">
        <f t="shared" si="467"/>
        <v>1</v>
      </c>
      <c r="T500" s="486">
        <f>IF(R500=1,SUM($R$6:R500),0)</f>
        <v>0</v>
      </c>
      <c r="U500" s="486">
        <f>IF(S500=1,SUM($S$6:S500),0)</f>
        <v>457</v>
      </c>
      <c r="V500" s="486">
        <f t="shared" si="468"/>
        <v>457</v>
      </c>
      <c r="W500" s="486">
        <f t="shared" si="469"/>
        <v>0</v>
      </c>
      <c r="X500" s="486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548</v>
      </c>
      <c r="D501" s="105" t="s">
        <v>548</v>
      </c>
      <c r="E501" s="212" t="s">
        <v>44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5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5"/>
      <c r="Q501" s="87">
        <f t="shared" si="476"/>
        <v>277898</v>
      </c>
      <c r="R501" s="486">
        <f t="shared" si="466"/>
        <v>0</v>
      </c>
      <c r="S501" s="486">
        <f t="shared" si="467"/>
        <v>1</v>
      </c>
      <c r="T501" s="486">
        <f>IF(R501=1,SUM($R$6:R501),0)</f>
        <v>0</v>
      </c>
      <c r="U501" s="486">
        <f>IF(S501=1,SUM($S$6:S501),0)</f>
        <v>458</v>
      </c>
      <c r="V501" s="486">
        <f t="shared" si="468"/>
        <v>458</v>
      </c>
      <c r="W501" s="486">
        <f t="shared" si="469"/>
        <v>0</v>
      </c>
      <c r="X501" s="486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1260</v>
      </c>
      <c r="D502" s="105" t="s">
        <v>1260</v>
      </c>
      <c r="E502" s="212" t="s">
        <v>44</v>
      </c>
      <c r="F502" s="213" t="s">
        <v>8</v>
      </c>
      <c r="G502" s="405"/>
      <c r="H502" s="405"/>
      <c r="I502" s="409">
        <v>1200</v>
      </c>
      <c r="J502" s="447">
        <v>4.5987654320987656E-2</v>
      </c>
      <c r="K502" s="409">
        <f t="shared" si="474"/>
        <v>1255.1851851851852</v>
      </c>
      <c r="L502" s="409">
        <f t="shared" ref="L502:O502" si="519">IF($J502&lt;0,(K502*(1-$J502)),(K502*(1+$J502)))</f>
        <v>1312.9082075903063</v>
      </c>
      <c r="M502" s="409">
        <f t="shared" si="519"/>
        <v>1373.2857763961567</v>
      </c>
      <c r="N502" s="409">
        <f t="shared" si="519"/>
        <v>1436.4399679649923</v>
      </c>
      <c r="O502" s="409">
        <f t="shared" si="519"/>
        <v>1502.4984726646169</v>
      </c>
      <c r="P502" s="455"/>
      <c r="Q502" s="87">
        <f t="shared" si="476"/>
        <v>1200</v>
      </c>
      <c r="R502" s="486">
        <f t="shared" si="466"/>
        <v>0</v>
      </c>
      <c r="S502" s="486">
        <f t="shared" si="467"/>
        <v>1</v>
      </c>
      <c r="T502" s="486">
        <f>IF(R502=1,SUM($R$6:R502),0)</f>
        <v>0</v>
      </c>
      <c r="U502" s="486">
        <f>IF(S502=1,SUM($S$6:S502),0)</f>
        <v>459</v>
      </c>
      <c r="V502" s="486">
        <f t="shared" si="468"/>
        <v>459</v>
      </c>
      <c r="W502" s="486">
        <f t="shared" si="469"/>
        <v>0</v>
      </c>
      <c r="X502" s="486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202</v>
      </c>
      <c r="D503" s="105" t="s">
        <v>202</v>
      </c>
      <c r="E503" s="212" t="s">
        <v>44</v>
      </c>
      <c r="F503" s="213" t="s">
        <v>8</v>
      </c>
      <c r="G503" s="214">
        <v>20898</v>
      </c>
      <c r="H503" s="214">
        <v>20898</v>
      </c>
      <c r="I503" s="167">
        <v>23805</v>
      </c>
      <c r="J503" s="445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5"/>
      <c r="Q503" s="87">
        <f t="shared" si="476"/>
        <v>23805</v>
      </c>
      <c r="R503" s="486">
        <f t="shared" si="466"/>
        <v>0</v>
      </c>
      <c r="S503" s="486">
        <f t="shared" si="467"/>
        <v>1</v>
      </c>
      <c r="T503" s="486">
        <f>IF(R503=1,SUM($R$6:R503),0)</f>
        <v>0</v>
      </c>
      <c r="U503" s="486">
        <f>IF(S503=1,SUM($S$6:S503),0)</f>
        <v>460</v>
      </c>
      <c r="V503" s="486">
        <f t="shared" si="468"/>
        <v>460</v>
      </c>
      <c r="W503" s="486">
        <f t="shared" si="469"/>
        <v>0</v>
      </c>
      <c r="X503" s="486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203</v>
      </c>
      <c r="D504" s="105" t="s">
        <v>203</v>
      </c>
      <c r="E504" s="212" t="s">
        <v>44</v>
      </c>
      <c r="F504" s="213" t="s">
        <v>8</v>
      </c>
      <c r="G504" s="214">
        <v>20700</v>
      </c>
      <c r="H504" s="214">
        <v>20700</v>
      </c>
      <c r="I504" s="167">
        <v>23195</v>
      </c>
      <c r="J504" s="445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5"/>
      <c r="Q504" s="87">
        <f t="shared" si="476"/>
        <v>23195</v>
      </c>
      <c r="R504" s="486">
        <f t="shared" si="466"/>
        <v>0</v>
      </c>
      <c r="S504" s="486">
        <f t="shared" si="467"/>
        <v>1</v>
      </c>
      <c r="T504" s="486">
        <f>IF(R504=1,SUM($R$6:R504),0)</f>
        <v>0</v>
      </c>
      <c r="U504" s="486">
        <f>IF(S504=1,SUM($S$6:S504),0)</f>
        <v>461</v>
      </c>
      <c r="V504" s="486">
        <f t="shared" si="468"/>
        <v>461</v>
      </c>
      <c r="W504" s="486">
        <f t="shared" si="469"/>
        <v>0</v>
      </c>
      <c r="X504" s="486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204</v>
      </c>
      <c r="D505" s="105" t="s">
        <v>204</v>
      </c>
      <c r="E505" s="212" t="s">
        <v>44</v>
      </c>
      <c r="F505" s="213" t="s">
        <v>8</v>
      </c>
      <c r="G505" s="214">
        <v>13600</v>
      </c>
      <c r="H505" s="214">
        <v>13600</v>
      </c>
      <c r="I505" s="167">
        <v>15239</v>
      </c>
      <c r="J505" s="445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5"/>
      <c r="Q505" s="87">
        <f t="shared" si="476"/>
        <v>15239</v>
      </c>
      <c r="R505" s="486">
        <f t="shared" si="466"/>
        <v>0</v>
      </c>
      <c r="S505" s="486">
        <f t="shared" si="467"/>
        <v>1</v>
      </c>
      <c r="T505" s="486">
        <f>IF(R505=1,SUM($R$6:R505),0)</f>
        <v>0</v>
      </c>
      <c r="U505" s="486">
        <f>IF(S505=1,SUM($S$6:S505),0)</f>
        <v>462</v>
      </c>
      <c r="V505" s="486">
        <f t="shared" si="468"/>
        <v>462</v>
      </c>
      <c r="W505" s="486">
        <f t="shared" si="469"/>
        <v>0</v>
      </c>
      <c r="X505" s="486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205</v>
      </c>
      <c r="D506" s="105" t="s">
        <v>205</v>
      </c>
      <c r="E506" s="212" t="s">
        <v>44</v>
      </c>
      <c r="F506" s="213" t="s">
        <v>8</v>
      </c>
      <c r="G506" s="214">
        <v>27900</v>
      </c>
      <c r="H506" s="214">
        <v>27900</v>
      </c>
      <c r="I506" s="167">
        <v>31263</v>
      </c>
      <c r="J506" s="445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5"/>
      <c r="Q506" s="87">
        <f t="shared" si="476"/>
        <v>31263</v>
      </c>
      <c r="R506" s="486">
        <f t="shared" si="466"/>
        <v>0</v>
      </c>
      <c r="S506" s="486">
        <f t="shared" si="467"/>
        <v>1</v>
      </c>
      <c r="T506" s="486">
        <f>IF(R506=1,SUM($R$6:R506),0)</f>
        <v>0</v>
      </c>
      <c r="U506" s="486">
        <f>IF(S506=1,SUM($S$6:S506),0)</f>
        <v>463</v>
      </c>
      <c r="V506" s="486">
        <f t="shared" si="468"/>
        <v>463</v>
      </c>
      <c r="W506" s="486">
        <f t="shared" si="469"/>
        <v>0</v>
      </c>
      <c r="X506" s="486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206</v>
      </c>
      <c r="D507" s="105" t="s">
        <v>206</v>
      </c>
      <c r="E507" s="212" t="s">
        <v>44</v>
      </c>
      <c r="F507" s="213" t="s">
        <v>8</v>
      </c>
      <c r="G507" s="214">
        <v>27815</v>
      </c>
      <c r="H507" s="214">
        <v>27815</v>
      </c>
      <c r="I507" s="167">
        <v>31168</v>
      </c>
      <c r="J507" s="445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5"/>
      <c r="Q507" s="87">
        <f t="shared" si="476"/>
        <v>31168</v>
      </c>
      <c r="R507" s="486">
        <f t="shared" si="466"/>
        <v>0</v>
      </c>
      <c r="S507" s="486">
        <f t="shared" si="467"/>
        <v>1</v>
      </c>
      <c r="T507" s="486">
        <f>IF(R507=1,SUM($R$6:R507),0)</f>
        <v>0</v>
      </c>
      <c r="U507" s="486">
        <f>IF(S507=1,SUM($S$6:S507),0)</f>
        <v>464</v>
      </c>
      <c r="V507" s="486">
        <f t="shared" si="468"/>
        <v>464</v>
      </c>
      <c r="W507" s="486">
        <f t="shared" si="469"/>
        <v>0</v>
      </c>
      <c r="X507" s="486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207</v>
      </c>
      <c r="D508" s="105" t="s">
        <v>207</v>
      </c>
      <c r="E508" s="212" t="s">
        <v>44</v>
      </c>
      <c r="F508" s="213" t="s">
        <v>8</v>
      </c>
      <c r="G508" s="214">
        <v>20800</v>
      </c>
      <c r="H508" s="214">
        <v>20800</v>
      </c>
      <c r="I508" s="167">
        <v>23307</v>
      </c>
      <c r="J508" s="445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5"/>
      <c r="Q508" s="87">
        <f t="shared" si="476"/>
        <v>23307</v>
      </c>
      <c r="R508" s="486">
        <f t="shared" si="466"/>
        <v>0</v>
      </c>
      <c r="S508" s="486">
        <f t="shared" si="467"/>
        <v>1</v>
      </c>
      <c r="T508" s="486">
        <f>IF(R508=1,SUM($R$6:R508),0)</f>
        <v>0</v>
      </c>
      <c r="U508" s="486">
        <f>IF(S508=1,SUM($S$6:S508),0)</f>
        <v>465</v>
      </c>
      <c r="V508" s="486">
        <f t="shared" si="468"/>
        <v>465</v>
      </c>
      <c r="W508" s="486">
        <f t="shared" si="469"/>
        <v>0</v>
      </c>
      <c r="X508" s="486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24</v>
      </c>
      <c r="D509" s="105" t="s">
        <v>24</v>
      </c>
      <c r="E509" s="212" t="s">
        <v>44</v>
      </c>
      <c r="F509" s="213" t="s">
        <v>8</v>
      </c>
      <c r="G509" s="214">
        <v>23936</v>
      </c>
      <c r="H509" s="214">
        <v>23936</v>
      </c>
      <c r="I509" s="167">
        <v>26821</v>
      </c>
      <c r="J509" s="445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5"/>
      <c r="Q509" s="87">
        <f t="shared" si="476"/>
        <v>26821</v>
      </c>
      <c r="R509" s="486">
        <f t="shared" si="466"/>
        <v>0</v>
      </c>
      <c r="S509" s="486">
        <f t="shared" si="467"/>
        <v>1</v>
      </c>
      <c r="T509" s="486">
        <f>IF(R509=1,SUM($R$6:R509),0)</f>
        <v>0</v>
      </c>
      <c r="U509" s="486">
        <f>IF(S509=1,SUM($S$6:S509),0)</f>
        <v>466</v>
      </c>
      <c r="V509" s="486">
        <f t="shared" si="468"/>
        <v>466</v>
      </c>
      <c r="W509" s="486">
        <f t="shared" si="469"/>
        <v>0</v>
      </c>
      <c r="X509" s="486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208</v>
      </c>
      <c r="D510" s="105" t="s">
        <v>208</v>
      </c>
      <c r="E510" s="212" t="s">
        <v>44</v>
      </c>
      <c r="F510" s="213" t="s">
        <v>8</v>
      </c>
      <c r="G510" s="214">
        <v>31590</v>
      </c>
      <c r="H510" s="214">
        <v>31590</v>
      </c>
      <c r="I510" s="167">
        <v>33379</v>
      </c>
      <c r="J510" s="445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5"/>
      <c r="Q510" s="87">
        <f t="shared" si="476"/>
        <v>33379</v>
      </c>
      <c r="R510" s="486">
        <f t="shared" si="466"/>
        <v>0</v>
      </c>
      <c r="S510" s="486">
        <f t="shared" si="467"/>
        <v>1</v>
      </c>
      <c r="T510" s="486">
        <f>IF(R510=1,SUM($R$6:R510),0)</f>
        <v>0</v>
      </c>
      <c r="U510" s="486">
        <f>IF(S510=1,SUM($S$6:S510),0)</f>
        <v>467</v>
      </c>
      <c r="V510" s="486">
        <f t="shared" si="468"/>
        <v>467</v>
      </c>
      <c r="W510" s="486">
        <f t="shared" si="469"/>
        <v>0</v>
      </c>
      <c r="X510" s="486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209</v>
      </c>
      <c r="D511" s="105" t="s">
        <v>209</v>
      </c>
      <c r="E511" s="212" t="s">
        <v>44</v>
      </c>
      <c r="F511" s="213" t="s">
        <v>8</v>
      </c>
      <c r="G511" s="214">
        <v>32500</v>
      </c>
      <c r="H511" s="214">
        <v>32500</v>
      </c>
      <c r="I511" s="167">
        <v>36090</v>
      </c>
      <c r="J511" s="445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5"/>
      <c r="Q511" s="87">
        <f t="shared" si="476"/>
        <v>36090</v>
      </c>
      <c r="R511" s="486">
        <f t="shared" si="466"/>
        <v>0</v>
      </c>
      <c r="S511" s="486">
        <f t="shared" si="467"/>
        <v>1</v>
      </c>
      <c r="T511" s="486">
        <f>IF(R511=1,SUM($R$6:R511),0)</f>
        <v>0</v>
      </c>
      <c r="U511" s="486">
        <f>IF(S511=1,SUM($S$6:S511),0)</f>
        <v>468</v>
      </c>
      <c r="V511" s="486">
        <f t="shared" si="468"/>
        <v>468</v>
      </c>
      <c r="W511" s="486">
        <f t="shared" si="469"/>
        <v>0</v>
      </c>
      <c r="X511" s="486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210</v>
      </c>
      <c r="D512" s="105" t="s">
        <v>210</v>
      </c>
      <c r="E512" s="212" t="s">
        <v>44</v>
      </c>
      <c r="F512" s="213" t="s">
        <v>8</v>
      </c>
      <c r="G512" s="214">
        <v>47300</v>
      </c>
      <c r="H512" s="214">
        <v>47300</v>
      </c>
      <c r="I512" s="167">
        <v>53001</v>
      </c>
      <c r="J512" s="445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5"/>
      <c r="Q512" s="87">
        <f t="shared" si="476"/>
        <v>53001</v>
      </c>
      <c r="R512" s="486">
        <f t="shared" si="466"/>
        <v>0</v>
      </c>
      <c r="S512" s="486">
        <f t="shared" si="467"/>
        <v>1</v>
      </c>
      <c r="T512" s="486">
        <f>IF(R512=1,SUM($R$6:R512),0)</f>
        <v>0</v>
      </c>
      <c r="U512" s="486">
        <f>IF(S512=1,SUM($S$6:S512),0)</f>
        <v>469</v>
      </c>
      <c r="V512" s="486">
        <f t="shared" si="468"/>
        <v>469</v>
      </c>
      <c r="W512" s="486">
        <f t="shared" si="469"/>
        <v>0</v>
      </c>
      <c r="X512" s="486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211</v>
      </c>
      <c r="D513" s="105" t="s">
        <v>211</v>
      </c>
      <c r="E513" s="212" t="s">
        <v>44</v>
      </c>
      <c r="F513" s="213" t="s">
        <v>8</v>
      </c>
      <c r="G513" s="214">
        <v>61560</v>
      </c>
      <c r="H513" s="214">
        <v>61560</v>
      </c>
      <c r="I513" s="167">
        <v>68980</v>
      </c>
      <c r="J513" s="445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5"/>
      <c r="Q513" s="87">
        <f t="shared" si="476"/>
        <v>68980</v>
      </c>
      <c r="R513" s="486">
        <f t="shared" si="466"/>
        <v>0</v>
      </c>
      <c r="S513" s="486">
        <f t="shared" si="467"/>
        <v>1</v>
      </c>
      <c r="T513" s="486">
        <f>IF(R513=1,SUM($R$6:R513),0)</f>
        <v>0</v>
      </c>
      <c r="U513" s="486">
        <f>IF(S513=1,SUM($S$6:S513),0)</f>
        <v>470</v>
      </c>
      <c r="V513" s="486">
        <f t="shared" si="468"/>
        <v>470</v>
      </c>
      <c r="W513" s="486">
        <f t="shared" si="469"/>
        <v>0</v>
      </c>
      <c r="X513" s="486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1261</v>
      </c>
      <c r="D514" s="105" t="s">
        <v>1261</v>
      </c>
      <c r="E514" s="212" t="s">
        <v>44</v>
      </c>
      <c r="F514" s="213" t="s">
        <v>95</v>
      </c>
      <c r="G514" s="405"/>
      <c r="H514" s="405"/>
      <c r="I514" s="409">
        <v>32874</v>
      </c>
      <c r="J514" s="447">
        <v>0.12053281351526965</v>
      </c>
      <c r="K514" s="409">
        <f t="shared" si="474"/>
        <v>36836.395711500976</v>
      </c>
      <c r="L514" s="409">
        <f t="shared" ref="L514:O514" si="531">IF($J514&lt;0,(K514*(1-$J514)),(K514*(1+$J514)))</f>
        <v>41276.390126370003</v>
      </c>
      <c r="M514" s="409">
        <f t="shared" si="531"/>
        <v>46251.549560055275</v>
      </c>
      <c r="N514" s="409">
        <f t="shared" si="531"/>
        <v>51826.378957969668</v>
      </c>
      <c r="O514" s="409">
        <f t="shared" si="531"/>
        <v>58073.15822808232</v>
      </c>
      <c r="P514" s="455"/>
      <c r="Q514" s="87">
        <f t="shared" si="476"/>
        <v>32874</v>
      </c>
      <c r="R514" s="486">
        <f t="shared" si="466"/>
        <v>0</v>
      </c>
      <c r="S514" s="486">
        <f t="shared" si="467"/>
        <v>1</v>
      </c>
      <c r="T514" s="486">
        <f>IF(R514=1,SUM($R$6:R514),0)</f>
        <v>0</v>
      </c>
      <c r="U514" s="486">
        <f>IF(S514=1,SUM($S$6:S514),0)</f>
        <v>471</v>
      </c>
      <c r="V514" s="486">
        <f t="shared" si="468"/>
        <v>471</v>
      </c>
      <c r="W514" s="486">
        <f t="shared" si="469"/>
        <v>0</v>
      </c>
      <c r="X514" s="486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1262</v>
      </c>
      <c r="D515" s="105" t="s">
        <v>1262</v>
      </c>
      <c r="E515" s="212" t="s">
        <v>44</v>
      </c>
      <c r="F515" s="213" t="s">
        <v>95</v>
      </c>
      <c r="G515" s="405"/>
      <c r="H515" s="405"/>
      <c r="I515" s="409">
        <v>141100</v>
      </c>
      <c r="J515" s="447">
        <v>0.12053281351526965</v>
      </c>
      <c r="K515" s="409">
        <f t="shared" si="474"/>
        <v>158107.17998700455</v>
      </c>
      <c r="L515" s="409">
        <f t="shared" ref="L515:O515" si="532">IF($J515&lt;0,(K515*(1-$J515)),(K515*(1+$J515)))</f>
        <v>177164.28322780336</v>
      </c>
      <c r="M515" s="409">
        <f t="shared" si="532"/>
        <v>198518.3927396666</v>
      </c>
      <c r="N515" s="409">
        <f t="shared" si="532"/>
        <v>222446.37315110789</v>
      </c>
      <c r="O515" s="409">
        <f t="shared" si="532"/>
        <v>249258.46036327849</v>
      </c>
      <c r="P515" s="455"/>
      <c r="Q515" s="87">
        <f t="shared" si="476"/>
        <v>141100</v>
      </c>
      <c r="R515" s="486">
        <f t="shared" si="466"/>
        <v>0</v>
      </c>
      <c r="S515" s="486">
        <f t="shared" si="467"/>
        <v>1</v>
      </c>
      <c r="T515" s="486">
        <f>IF(R515=1,SUM($R$6:R515),0)</f>
        <v>0</v>
      </c>
      <c r="U515" s="486">
        <f>IF(S515=1,SUM($S$6:S515),0)</f>
        <v>472</v>
      </c>
      <c r="V515" s="486">
        <f t="shared" si="468"/>
        <v>472</v>
      </c>
      <c r="W515" s="486">
        <f t="shared" si="469"/>
        <v>0</v>
      </c>
      <c r="X515" s="486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1263</v>
      </c>
      <c r="D516" s="105" t="s">
        <v>1263</v>
      </c>
      <c r="E516" s="212" t="s">
        <v>44</v>
      </c>
      <c r="F516" s="213" t="s">
        <v>95</v>
      </c>
      <c r="G516" s="405"/>
      <c r="H516" s="405"/>
      <c r="I516" s="409">
        <v>179356</v>
      </c>
      <c r="J516" s="447">
        <v>0.12053281351526965</v>
      </c>
      <c r="K516" s="409">
        <f t="shared" si="474"/>
        <v>200974.28330084472</v>
      </c>
      <c r="L516" s="409">
        <f t="shared" ref="L516:O516" si="533">IF($J516&lt;0,(K516*(1-$J516)),(K516*(1+$J516)))</f>
        <v>225198.2791113104</v>
      </c>
      <c r="M516" s="409">
        <f t="shared" si="533"/>
        <v>252342.06129139362</v>
      </c>
      <c r="N516" s="409">
        <f t="shared" si="533"/>
        <v>282757.55990708794</v>
      </c>
      <c r="O516" s="409">
        <f t="shared" si="533"/>
        <v>316839.12414540164</v>
      </c>
      <c r="P516" s="455"/>
      <c r="Q516" s="87">
        <f t="shared" si="476"/>
        <v>179356</v>
      </c>
      <c r="R516" s="486">
        <f t="shared" si="466"/>
        <v>0</v>
      </c>
      <c r="S516" s="486">
        <f t="shared" si="467"/>
        <v>1</v>
      </c>
      <c r="T516" s="486">
        <f>IF(R516=1,SUM($R$6:R516),0)</f>
        <v>0</v>
      </c>
      <c r="U516" s="486">
        <f>IF(S516=1,SUM($S$6:S516),0)</f>
        <v>473</v>
      </c>
      <c r="V516" s="486">
        <f t="shared" si="468"/>
        <v>473</v>
      </c>
      <c r="W516" s="486">
        <f t="shared" si="469"/>
        <v>0</v>
      </c>
      <c r="X516" s="486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1264</v>
      </c>
      <c r="D517" s="105" t="s">
        <v>1264</v>
      </c>
      <c r="E517" s="212" t="s">
        <v>44</v>
      </c>
      <c r="F517" s="213" t="s">
        <v>95</v>
      </c>
      <c r="G517" s="405"/>
      <c r="H517" s="405"/>
      <c r="I517" s="409">
        <v>755562</v>
      </c>
      <c r="J517" s="447">
        <v>0.12053281351526965</v>
      </c>
      <c r="K517" s="409">
        <f t="shared" si="474"/>
        <v>846632.01364522416</v>
      </c>
      <c r="L517" s="409">
        <f t="shared" ref="L517:O517" si="534">IF($J517&lt;0,(K517*(1-$J517)),(K517*(1+$J517)))</f>
        <v>948678.95226198121</v>
      </c>
      <c r="M517" s="409">
        <f t="shared" si="534"/>
        <v>1063025.895500836</v>
      </c>
      <c r="N517" s="409">
        <f t="shared" si="534"/>
        <v>1191155.3975251408</v>
      </c>
      <c r="O517" s="409">
        <f t="shared" si="534"/>
        <v>1334728.7089227454</v>
      </c>
      <c r="P517" s="455"/>
      <c r="Q517" s="87">
        <f t="shared" si="476"/>
        <v>755562</v>
      </c>
      <c r="R517" s="486">
        <f t="shared" si="466"/>
        <v>0</v>
      </c>
      <c r="S517" s="486">
        <f t="shared" si="467"/>
        <v>1</v>
      </c>
      <c r="T517" s="486">
        <f>IF(R517=1,SUM($R$6:R517),0)</f>
        <v>0</v>
      </c>
      <c r="U517" s="486">
        <f>IF(S517=1,SUM($S$6:S517),0)</f>
        <v>474</v>
      </c>
      <c r="V517" s="486">
        <f t="shared" si="468"/>
        <v>474</v>
      </c>
      <c r="W517" s="486">
        <f t="shared" si="469"/>
        <v>0</v>
      </c>
      <c r="X517" s="486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731</v>
      </c>
      <c r="D518" s="105"/>
      <c r="E518" s="212" t="s">
        <v>44</v>
      </c>
      <c r="F518" s="213" t="s">
        <v>8</v>
      </c>
      <c r="G518" s="214">
        <v>79056</v>
      </c>
      <c r="H518" s="214">
        <v>79056</v>
      </c>
      <c r="I518" s="443">
        <v>79056</v>
      </c>
      <c r="J518" s="446">
        <v>0.12053281351526965</v>
      </c>
      <c r="K518" s="443">
        <f t="shared" si="474"/>
        <v>88584.84210526316</v>
      </c>
      <c r="L518" s="443">
        <f t="shared" ref="L518:O518" si="535">IF($J518&lt;0,(K518*(1-$J518)),(K518*(1+$J518)))</f>
        <v>99262.22235901645</v>
      </c>
      <c r="M518" s="443">
        <f t="shared" si="535"/>
        <v>111226.57729572701</v>
      </c>
      <c r="N518" s="443">
        <f t="shared" si="535"/>
        <v>124633.0295948546</v>
      </c>
      <c r="O518" s="443">
        <f t="shared" si="535"/>
        <v>139655.39930885431</v>
      </c>
      <c r="P518" s="455"/>
      <c r="Q518" s="87">
        <f t="shared" si="476"/>
        <v>79056</v>
      </c>
      <c r="R518" s="486">
        <f t="shared" si="466"/>
        <v>0</v>
      </c>
      <c r="S518" s="486">
        <f t="shared" si="467"/>
        <v>1</v>
      </c>
      <c r="T518" s="486">
        <f>IF(R518=1,SUM($R$6:R518),0)</f>
        <v>0</v>
      </c>
      <c r="U518" s="486">
        <f>IF(S518=1,SUM($S$6:S518),0)</f>
        <v>475</v>
      </c>
      <c r="V518" s="486">
        <f t="shared" si="468"/>
        <v>475</v>
      </c>
      <c r="W518" s="486">
        <f t="shared" si="469"/>
        <v>0</v>
      </c>
      <c r="X518" s="486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732</v>
      </c>
      <c r="D519" s="105"/>
      <c r="E519" s="212" t="s">
        <v>44</v>
      </c>
      <c r="F519" s="213" t="s">
        <v>8</v>
      </c>
      <c r="G519" s="214">
        <v>81984</v>
      </c>
      <c r="H519" s="214">
        <v>81984</v>
      </c>
      <c r="I519" s="443">
        <v>81984</v>
      </c>
      <c r="J519" s="446">
        <v>0.12053281351526965</v>
      </c>
      <c r="K519" s="443">
        <f t="shared" si="474"/>
        <v>91865.762183235871</v>
      </c>
      <c r="L519" s="443">
        <f t="shared" ref="L519:O519" si="536">IF($J519&lt;0,(K519*(1-$J519)),(K519*(1+$J519)))</f>
        <v>102938.60096490596</v>
      </c>
      <c r="M519" s="443">
        <f t="shared" si="536"/>
        <v>115346.08015853172</v>
      </c>
      <c r="N519" s="443">
        <f t="shared" si="536"/>
        <v>129249.06772799738</v>
      </c>
      <c r="O519" s="443">
        <f t="shared" si="536"/>
        <v>144827.82150547855</v>
      </c>
      <c r="P519" s="455"/>
      <c r="Q519" s="87">
        <f t="shared" si="476"/>
        <v>81984</v>
      </c>
      <c r="R519" s="486">
        <f t="shared" ref="R519:R582" si="537">IF(E519="MDU-KD",1,0)</f>
        <v>0</v>
      </c>
      <c r="S519" s="486">
        <f t="shared" ref="S519:S582" si="538">IF(E519="HDW",1,0)</f>
        <v>1</v>
      </c>
      <c r="T519" s="486">
        <f>IF(R519=1,SUM($R$6:R519),0)</f>
        <v>0</v>
      </c>
      <c r="U519" s="486">
        <f>IF(S519=1,SUM($S$6:S519),0)</f>
        <v>476</v>
      </c>
      <c r="V519" s="486">
        <f t="shared" ref="V519:V582" si="539">IF(T519=0,U519,T519)</f>
        <v>476</v>
      </c>
      <c r="W519" s="486">
        <f t="shared" ref="W519:W582" si="540">IF(F519=0,0,IF(LEFT(C519,11)="Tiang Beton",1,0))</f>
        <v>0</v>
      </c>
      <c r="X519" s="486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733</v>
      </c>
      <c r="D520" s="105" t="s">
        <v>733</v>
      </c>
      <c r="E520" s="212" t="s">
        <v>44</v>
      </c>
      <c r="F520" s="213" t="s">
        <v>8</v>
      </c>
      <c r="G520" s="214">
        <v>7320</v>
      </c>
      <c r="H520" s="214">
        <v>7320</v>
      </c>
      <c r="I520" s="167">
        <v>9111</v>
      </c>
      <c r="J520" s="445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5"/>
      <c r="Q520" s="87">
        <f t="shared" si="476"/>
        <v>9111</v>
      </c>
      <c r="R520" s="486">
        <f t="shared" si="537"/>
        <v>0</v>
      </c>
      <c r="S520" s="486">
        <f t="shared" si="538"/>
        <v>1</v>
      </c>
      <c r="T520" s="486">
        <f>IF(R520=1,SUM($R$6:R520),0)</f>
        <v>0</v>
      </c>
      <c r="U520" s="486">
        <f>IF(S520=1,SUM($S$6:S520),0)</f>
        <v>477</v>
      </c>
      <c r="V520" s="486">
        <f t="shared" si="539"/>
        <v>477</v>
      </c>
      <c r="W520" s="486">
        <f t="shared" si="540"/>
        <v>0</v>
      </c>
      <c r="X520" s="486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734</v>
      </c>
      <c r="D521" s="105" t="s">
        <v>734</v>
      </c>
      <c r="E521" s="212" t="s">
        <v>44</v>
      </c>
      <c r="F521" s="213" t="s">
        <v>8</v>
      </c>
      <c r="G521" s="214">
        <v>8784</v>
      </c>
      <c r="H521" s="214">
        <v>8784</v>
      </c>
      <c r="I521" s="167">
        <v>10935</v>
      </c>
      <c r="J521" s="445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5"/>
      <c r="Q521" s="87">
        <f t="shared" si="476"/>
        <v>10935</v>
      </c>
      <c r="R521" s="486">
        <f t="shared" si="537"/>
        <v>0</v>
      </c>
      <c r="S521" s="486">
        <f t="shared" si="538"/>
        <v>1</v>
      </c>
      <c r="T521" s="486">
        <f>IF(R521=1,SUM($R$6:R521),0)</f>
        <v>0</v>
      </c>
      <c r="U521" s="486">
        <f>IF(S521=1,SUM($S$6:S521),0)</f>
        <v>478</v>
      </c>
      <c r="V521" s="486">
        <f t="shared" si="539"/>
        <v>478</v>
      </c>
      <c r="W521" s="486">
        <f t="shared" si="540"/>
        <v>0</v>
      </c>
      <c r="X521" s="486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735</v>
      </c>
      <c r="D522" s="105" t="s">
        <v>735</v>
      </c>
      <c r="E522" s="212" t="s">
        <v>44</v>
      </c>
      <c r="F522" s="213" t="s">
        <v>8</v>
      </c>
      <c r="G522" s="214">
        <v>52704</v>
      </c>
      <c r="H522" s="214">
        <v>52704</v>
      </c>
      <c r="I522" s="167">
        <v>65615</v>
      </c>
      <c r="J522" s="445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5"/>
      <c r="Q522" s="87">
        <f t="shared" si="476"/>
        <v>65615</v>
      </c>
      <c r="R522" s="486">
        <f t="shared" si="537"/>
        <v>0</v>
      </c>
      <c r="S522" s="486">
        <f t="shared" si="538"/>
        <v>1</v>
      </c>
      <c r="T522" s="486">
        <f>IF(R522=1,SUM($R$6:R522),0)</f>
        <v>0</v>
      </c>
      <c r="U522" s="486">
        <f>IF(S522=1,SUM($S$6:S522),0)</f>
        <v>479</v>
      </c>
      <c r="V522" s="486">
        <f t="shared" si="539"/>
        <v>479</v>
      </c>
      <c r="W522" s="486">
        <f t="shared" si="540"/>
        <v>0</v>
      </c>
      <c r="X522" s="486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736</v>
      </c>
      <c r="D523" s="105" t="s">
        <v>736</v>
      </c>
      <c r="E523" s="212" t="s">
        <v>44</v>
      </c>
      <c r="F523" s="213" t="s">
        <v>8</v>
      </c>
      <c r="G523" s="214">
        <v>67344</v>
      </c>
      <c r="H523" s="214">
        <v>67344</v>
      </c>
      <c r="I523" s="167">
        <v>83841</v>
      </c>
      <c r="J523" s="445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5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486">
        <f t="shared" si="537"/>
        <v>0</v>
      </c>
      <c r="S523" s="486">
        <f t="shared" si="538"/>
        <v>1</v>
      </c>
      <c r="T523" s="486">
        <f>IF(R523=1,SUM($R$6:R523),0)</f>
        <v>0</v>
      </c>
      <c r="U523" s="486">
        <f>IF(S523=1,SUM($S$6:S523),0)</f>
        <v>480</v>
      </c>
      <c r="V523" s="486">
        <f t="shared" si="539"/>
        <v>480</v>
      </c>
      <c r="W523" s="486">
        <f t="shared" si="540"/>
        <v>0</v>
      </c>
      <c r="X523" s="486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549</v>
      </c>
      <c r="D524" s="105"/>
      <c r="E524" s="212" t="s">
        <v>44</v>
      </c>
      <c r="F524" s="213" t="s">
        <v>8</v>
      </c>
      <c r="G524" s="214">
        <v>40000</v>
      </c>
      <c r="H524" s="214">
        <v>40000</v>
      </c>
      <c r="I524" s="443">
        <v>40000</v>
      </c>
      <c r="J524" s="446">
        <v>0.24496614397719174</v>
      </c>
      <c r="K524" s="443">
        <f t="shared" si="545"/>
        <v>49798.645759087667</v>
      </c>
      <c r="L524" s="443">
        <f t="shared" ref="L524:O524" si="548">IF($J524&lt;0,(K524*(1-$J524)),(K524*(1+$J524)))</f>
        <v>61997.627985977502</v>
      </c>
      <c r="M524" s="443">
        <f t="shared" si="548"/>
        <v>77184.947849434844</v>
      </c>
      <c r="N524" s="443">
        <f t="shared" si="548"/>
        <v>96092.646897191531</v>
      </c>
      <c r="O524" s="443">
        <f t="shared" si="548"/>
        <v>119632.0920721584</v>
      </c>
      <c r="P524" s="455"/>
      <c r="Q524" s="87">
        <f t="shared" si="547"/>
        <v>40000</v>
      </c>
      <c r="R524" s="486">
        <f t="shared" si="537"/>
        <v>0</v>
      </c>
      <c r="S524" s="486">
        <f t="shared" si="538"/>
        <v>1</v>
      </c>
      <c r="T524" s="486">
        <f>IF(R524=1,SUM($R$6:R524),0)</f>
        <v>0</v>
      </c>
      <c r="U524" s="486">
        <f>IF(S524=1,SUM($S$6:S524),0)</f>
        <v>481</v>
      </c>
      <c r="V524" s="486">
        <f t="shared" si="539"/>
        <v>481</v>
      </c>
      <c r="W524" s="486">
        <f t="shared" si="540"/>
        <v>0</v>
      </c>
      <c r="X524" s="486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550</v>
      </c>
      <c r="D525" s="105"/>
      <c r="E525" s="212" t="s">
        <v>44</v>
      </c>
      <c r="F525" s="213" t="s">
        <v>8</v>
      </c>
      <c r="G525" s="214">
        <v>150000</v>
      </c>
      <c r="H525" s="214">
        <v>150000</v>
      </c>
      <c r="I525" s="443">
        <v>150000</v>
      </c>
      <c r="J525" s="446">
        <v>0.24496614397719174</v>
      </c>
      <c r="K525" s="443">
        <f t="shared" si="545"/>
        <v>186744.92159657876</v>
      </c>
      <c r="L525" s="443">
        <f t="shared" ref="L525:O525" si="549">IF($J525&lt;0,(K525*(1-$J525)),(K525*(1+$J525)))</f>
        <v>232491.10494741565</v>
      </c>
      <c r="M525" s="443">
        <f t="shared" si="549"/>
        <v>289443.55443538068</v>
      </c>
      <c r="N525" s="443">
        <f t="shared" si="549"/>
        <v>360347.42586446827</v>
      </c>
      <c r="O525" s="443">
        <f t="shared" si="549"/>
        <v>448620.34527059406</v>
      </c>
      <c r="P525" s="455"/>
      <c r="Q525" s="87">
        <f t="shared" si="547"/>
        <v>150000</v>
      </c>
      <c r="R525" s="486">
        <f t="shared" si="537"/>
        <v>0</v>
      </c>
      <c r="S525" s="486">
        <f t="shared" si="538"/>
        <v>1</v>
      </c>
      <c r="T525" s="486">
        <f>IF(R525=1,SUM($R$6:R525),0)</f>
        <v>0</v>
      </c>
      <c r="U525" s="486">
        <f>IF(S525=1,SUM($S$6:S525),0)</f>
        <v>482</v>
      </c>
      <c r="V525" s="486">
        <f t="shared" si="539"/>
        <v>482</v>
      </c>
      <c r="W525" s="486">
        <f t="shared" si="540"/>
        <v>0</v>
      </c>
      <c r="X525" s="486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212</v>
      </c>
      <c r="D526" s="105"/>
      <c r="E526" s="212" t="s">
        <v>44</v>
      </c>
      <c r="F526" s="213" t="s">
        <v>8</v>
      </c>
      <c r="G526" s="214">
        <v>4212</v>
      </c>
      <c r="H526" s="214">
        <v>4212</v>
      </c>
      <c r="I526" s="443">
        <v>4212</v>
      </c>
      <c r="J526" s="446">
        <v>0.24496614397719174</v>
      </c>
      <c r="K526" s="443">
        <f t="shared" si="545"/>
        <v>5243.7973984319315</v>
      </c>
      <c r="L526" s="443">
        <f t="shared" ref="L526:O526" si="550">IF($J526&lt;0,(K526*(1-$J526)),(K526*(1+$J526)))</f>
        <v>6528.3502269234314</v>
      </c>
      <c r="M526" s="443">
        <f t="shared" si="550"/>
        <v>8127.5750085454893</v>
      </c>
      <c r="N526" s="443">
        <f t="shared" si="550"/>
        <v>10118.555718274269</v>
      </c>
      <c r="O526" s="443">
        <f t="shared" si="550"/>
        <v>12597.259295198281</v>
      </c>
      <c r="P526" s="455"/>
      <c r="Q526" s="87">
        <f t="shared" si="547"/>
        <v>4212</v>
      </c>
      <c r="R526" s="486">
        <f t="shared" si="537"/>
        <v>0</v>
      </c>
      <c r="S526" s="486">
        <f t="shared" si="538"/>
        <v>1</v>
      </c>
      <c r="T526" s="486">
        <f>IF(R526=1,SUM($R$6:R526),0)</f>
        <v>0</v>
      </c>
      <c r="U526" s="486">
        <f>IF(S526=1,SUM($S$6:S526),0)</f>
        <v>483</v>
      </c>
      <c r="V526" s="486">
        <f t="shared" si="539"/>
        <v>483</v>
      </c>
      <c r="W526" s="486">
        <f t="shared" si="540"/>
        <v>0</v>
      </c>
      <c r="X526" s="486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551</v>
      </c>
      <c r="D527" s="105"/>
      <c r="E527" s="212" t="s">
        <v>44</v>
      </c>
      <c r="F527" s="213" t="s">
        <v>8</v>
      </c>
      <c r="G527" s="214">
        <v>50000</v>
      </c>
      <c r="H527" s="214">
        <v>50000</v>
      </c>
      <c r="I527" s="443">
        <v>50000</v>
      </c>
      <c r="J527" s="446">
        <v>0.24496614397719174</v>
      </c>
      <c r="K527" s="443">
        <f t="shared" si="545"/>
        <v>62248.307198859584</v>
      </c>
      <c r="L527" s="443">
        <f t="shared" ref="L527:O527" si="551">IF($J527&lt;0,(K527*(1-$J527)),(K527*(1+$J527)))</f>
        <v>77497.034982471887</v>
      </c>
      <c r="M527" s="443">
        <f t="shared" si="551"/>
        <v>96481.184811793559</v>
      </c>
      <c r="N527" s="443">
        <f t="shared" si="551"/>
        <v>120115.80862148943</v>
      </c>
      <c r="O527" s="443">
        <f t="shared" si="551"/>
        <v>149540.11509019803</v>
      </c>
      <c r="P527" s="455"/>
      <c r="Q527" s="87">
        <f t="shared" si="547"/>
        <v>50000</v>
      </c>
      <c r="R527" s="486">
        <f t="shared" si="537"/>
        <v>0</v>
      </c>
      <c r="S527" s="486">
        <f t="shared" si="538"/>
        <v>1</v>
      </c>
      <c r="T527" s="486">
        <f>IF(R527=1,SUM($R$6:R527),0)</f>
        <v>0</v>
      </c>
      <c r="U527" s="486">
        <f>IF(S527=1,SUM($S$6:S527),0)</f>
        <v>484</v>
      </c>
      <c r="V527" s="486">
        <f t="shared" si="539"/>
        <v>484</v>
      </c>
      <c r="W527" s="486">
        <f t="shared" si="540"/>
        <v>0</v>
      </c>
      <c r="X527" s="486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213</v>
      </c>
      <c r="D528" s="105" t="s">
        <v>213</v>
      </c>
      <c r="E528" s="212" t="s">
        <v>44</v>
      </c>
      <c r="F528" s="213" t="s">
        <v>8</v>
      </c>
      <c r="G528" s="214">
        <v>32500</v>
      </c>
      <c r="H528" s="214">
        <v>32500</v>
      </c>
      <c r="I528" s="167">
        <v>20183</v>
      </c>
      <c r="J528" s="445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5"/>
      <c r="Q528" s="87">
        <f t="shared" si="547"/>
        <v>20183</v>
      </c>
      <c r="R528" s="486">
        <f t="shared" si="537"/>
        <v>0</v>
      </c>
      <c r="S528" s="486">
        <f t="shared" si="538"/>
        <v>1</v>
      </c>
      <c r="T528" s="486">
        <f>IF(R528=1,SUM($R$6:R528),0)</f>
        <v>0</v>
      </c>
      <c r="U528" s="486">
        <f>IF(S528=1,SUM($S$6:S528),0)</f>
        <v>485</v>
      </c>
      <c r="V528" s="486">
        <f t="shared" si="539"/>
        <v>485</v>
      </c>
      <c r="W528" s="486">
        <f t="shared" si="540"/>
        <v>0</v>
      </c>
      <c r="X528" s="486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214</v>
      </c>
      <c r="D529" s="105" t="s">
        <v>214</v>
      </c>
      <c r="E529" s="212" t="s">
        <v>44</v>
      </c>
      <c r="F529" s="213" t="s">
        <v>8</v>
      </c>
      <c r="G529" s="214">
        <v>37500</v>
      </c>
      <c r="H529" s="214">
        <v>37500</v>
      </c>
      <c r="I529" s="167">
        <v>31050</v>
      </c>
      <c r="J529" s="445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5"/>
      <c r="Q529" s="87">
        <f t="shared" si="547"/>
        <v>31050</v>
      </c>
      <c r="R529" s="486">
        <f t="shared" si="537"/>
        <v>0</v>
      </c>
      <c r="S529" s="486">
        <f t="shared" si="538"/>
        <v>1</v>
      </c>
      <c r="T529" s="486">
        <f>IF(R529=1,SUM($R$6:R529),0)</f>
        <v>0</v>
      </c>
      <c r="U529" s="486">
        <f>IF(S529=1,SUM($S$6:S529),0)</f>
        <v>486</v>
      </c>
      <c r="V529" s="486">
        <f t="shared" si="539"/>
        <v>486</v>
      </c>
      <c r="W529" s="486">
        <f t="shared" si="540"/>
        <v>0</v>
      </c>
      <c r="X529" s="486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215</v>
      </c>
      <c r="D530" s="105" t="s">
        <v>215</v>
      </c>
      <c r="E530" s="212" t="s">
        <v>44</v>
      </c>
      <c r="F530" s="213" t="s">
        <v>8</v>
      </c>
      <c r="G530" s="214">
        <v>47800</v>
      </c>
      <c r="H530" s="214">
        <v>47800</v>
      </c>
      <c r="I530" s="167">
        <v>43470</v>
      </c>
      <c r="J530" s="445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5"/>
      <c r="Q530" s="87">
        <f t="shared" si="547"/>
        <v>43470</v>
      </c>
      <c r="R530" s="486">
        <f t="shared" si="537"/>
        <v>0</v>
      </c>
      <c r="S530" s="486">
        <f t="shared" si="538"/>
        <v>1</v>
      </c>
      <c r="T530" s="486">
        <f>IF(R530=1,SUM($R$6:R530),0)</f>
        <v>0</v>
      </c>
      <c r="U530" s="486">
        <f>IF(S530=1,SUM($S$6:S530),0)</f>
        <v>487</v>
      </c>
      <c r="V530" s="486">
        <f t="shared" si="539"/>
        <v>487</v>
      </c>
      <c r="W530" s="486">
        <f t="shared" si="540"/>
        <v>0</v>
      </c>
      <c r="X530" s="486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216</v>
      </c>
      <c r="D531" s="105" t="s">
        <v>216</v>
      </c>
      <c r="E531" s="212" t="s">
        <v>44</v>
      </c>
      <c r="F531" s="213" t="s">
        <v>8</v>
      </c>
      <c r="G531" s="214">
        <v>52500</v>
      </c>
      <c r="H531" s="214">
        <v>52500</v>
      </c>
      <c r="I531" s="167">
        <v>58828</v>
      </c>
      <c r="J531" s="445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5"/>
      <c r="Q531" s="87">
        <f t="shared" si="547"/>
        <v>58828</v>
      </c>
      <c r="R531" s="486">
        <f t="shared" si="537"/>
        <v>0</v>
      </c>
      <c r="S531" s="486">
        <f t="shared" si="538"/>
        <v>1</v>
      </c>
      <c r="T531" s="486">
        <f>IF(R531=1,SUM($R$6:R531),0)</f>
        <v>0</v>
      </c>
      <c r="U531" s="486">
        <f>IF(S531=1,SUM($S$6:S531),0)</f>
        <v>488</v>
      </c>
      <c r="V531" s="486">
        <f t="shared" si="539"/>
        <v>488</v>
      </c>
      <c r="W531" s="486">
        <f t="shared" si="540"/>
        <v>0</v>
      </c>
      <c r="X531" s="486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36</v>
      </c>
      <c r="D532" s="105" t="s">
        <v>36</v>
      </c>
      <c r="E532" s="212" t="s">
        <v>44</v>
      </c>
      <c r="F532" s="213" t="s">
        <v>8</v>
      </c>
      <c r="G532" s="214">
        <v>63500</v>
      </c>
      <c r="H532" s="214">
        <v>63500</v>
      </c>
      <c r="I532" s="167">
        <v>71154</v>
      </c>
      <c r="J532" s="445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5"/>
      <c r="Q532" s="87">
        <f t="shared" si="547"/>
        <v>71154</v>
      </c>
      <c r="R532" s="486">
        <f t="shared" si="537"/>
        <v>0</v>
      </c>
      <c r="S532" s="486">
        <f t="shared" si="538"/>
        <v>1</v>
      </c>
      <c r="T532" s="486">
        <f>IF(R532=1,SUM($R$6:R532),0)</f>
        <v>0</v>
      </c>
      <c r="U532" s="486">
        <f>IF(S532=1,SUM($S$6:S532),0)</f>
        <v>489</v>
      </c>
      <c r="V532" s="486">
        <f t="shared" si="539"/>
        <v>489</v>
      </c>
      <c r="W532" s="486">
        <f t="shared" si="540"/>
        <v>0</v>
      </c>
      <c r="X532" s="486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217</v>
      </c>
      <c r="D533" s="105" t="s">
        <v>217</v>
      </c>
      <c r="E533" s="212" t="s">
        <v>44</v>
      </c>
      <c r="F533" s="213" t="s">
        <v>8</v>
      </c>
      <c r="G533" s="214">
        <v>67500</v>
      </c>
      <c r="H533" s="214">
        <v>67500</v>
      </c>
      <c r="I533" s="167">
        <v>75636</v>
      </c>
      <c r="J533" s="445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5"/>
      <c r="Q533" s="87">
        <f t="shared" si="547"/>
        <v>75636</v>
      </c>
      <c r="R533" s="486">
        <f t="shared" si="537"/>
        <v>0</v>
      </c>
      <c r="S533" s="486">
        <f t="shared" si="538"/>
        <v>1</v>
      </c>
      <c r="T533" s="486">
        <f>IF(R533=1,SUM($R$6:R533),0)</f>
        <v>0</v>
      </c>
      <c r="U533" s="486">
        <f>IF(S533=1,SUM($S$6:S533),0)</f>
        <v>490</v>
      </c>
      <c r="V533" s="486">
        <f t="shared" si="539"/>
        <v>490</v>
      </c>
      <c r="W533" s="486">
        <f t="shared" si="540"/>
        <v>0</v>
      </c>
      <c r="X533" s="486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2206</v>
      </c>
      <c r="D534" s="105" t="s">
        <v>1265</v>
      </c>
      <c r="E534" s="212" t="s">
        <v>44</v>
      </c>
      <c r="F534" s="213" t="s">
        <v>8</v>
      </c>
      <c r="G534" s="214">
        <v>53000</v>
      </c>
      <c r="H534" s="214">
        <v>53000</v>
      </c>
      <c r="I534" s="167">
        <v>59388</v>
      </c>
      <c r="J534" s="445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5"/>
      <c r="Q534" s="87">
        <f t="shared" si="547"/>
        <v>59388</v>
      </c>
      <c r="R534" s="486">
        <f t="shared" si="537"/>
        <v>0</v>
      </c>
      <c r="S534" s="486">
        <f t="shared" si="538"/>
        <v>1</v>
      </c>
      <c r="T534" s="486">
        <f>IF(R534=1,SUM($R$6:R534),0)</f>
        <v>0</v>
      </c>
      <c r="U534" s="486">
        <f>IF(S534=1,SUM($S$6:S534),0)</f>
        <v>491</v>
      </c>
      <c r="V534" s="486">
        <f t="shared" si="539"/>
        <v>491</v>
      </c>
      <c r="W534" s="486">
        <f t="shared" si="540"/>
        <v>0</v>
      </c>
      <c r="X534" s="486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218</v>
      </c>
      <c r="D535" s="105" t="s">
        <v>218</v>
      </c>
      <c r="E535" s="212" t="s">
        <v>44</v>
      </c>
      <c r="F535" s="213" t="s">
        <v>8</v>
      </c>
      <c r="G535" s="214">
        <v>34000</v>
      </c>
      <c r="H535" s="214">
        <v>34000</v>
      </c>
      <c r="I535" s="167">
        <v>20183</v>
      </c>
      <c r="J535" s="445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5"/>
      <c r="Q535" s="87">
        <f t="shared" si="547"/>
        <v>20183</v>
      </c>
      <c r="R535" s="486">
        <f t="shared" si="537"/>
        <v>0</v>
      </c>
      <c r="S535" s="486">
        <f t="shared" si="538"/>
        <v>1</v>
      </c>
      <c r="T535" s="486">
        <f>IF(R535=1,SUM($R$6:R535),0)</f>
        <v>0</v>
      </c>
      <c r="U535" s="486">
        <f>IF(S535=1,SUM($S$6:S535),0)</f>
        <v>492</v>
      </c>
      <c r="V535" s="486">
        <f t="shared" si="539"/>
        <v>492</v>
      </c>
      <c r="W535" s="486">
        <f t="shared" si="540"/>
        <v>0</v>
      </c>
      <c r="X535" s="486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219</v>
      </c>
      <c r="D536" s="105" t="s">
        <v>219</v>
      </c>
      <c r="E536" s="212" t="s">
        <v>44</v>
      </c>
      <c r="F536" s="213" t="s">
        <v>8</v>
      </c>
      <c r="G536" s="214">
        <v>39500</v>
      </c>
      <c r="H536" s="214">
        <v>39500</v>
      </c>
      <c r="I536" s="167">
        <v>31050</v>
      </c>
      <c r="J536" s="445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5"/>
      <c r="Q536" s="87">
        <f t="shared" si="547"/>
        <v>31050</v>
      </c>
      <c r="R536" s="486">
        <f t="shared" si="537"/>
        <v>0</v>
      </c>
      <c r="S536" s="486">
        <f t="shared" si="538"/>
        <v>1</v>
      </c>
      <c r="T536" s="486">
        <f>IF(R536=1,SUM($R$6:R536),0)</f>
        <v>0</v>
      </c>
      <c r="U536" s="486">
        <f>IF(S536=1,SUM($S$6:S536),0)</f>
        <v>493</v>
      </c>
      <c r="V536" s="486">
        <f t="shared" si="539"/>
        <v>493</v>
      </c>
      <c r="W536" s="486">
        <f t="shared" si="540"/>
        <v>0</v>
      </c>
      <c r="X536" s="486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220</v>
      </c>
      <c r="D537" s="105" t="s">
        <v>220</v>
      </c>
      <c r="E537" s="212" t="s">
        <v>44</v>
      </c>
      <c r="F537" s="213" t="s">
        <v>8</v>
      </c>
      <c r="G537" s="214">
        <v>41900</v>
      </c>
      <c r="H537" s="214">
        <v>41900</v>
      </c>
      <c r="I537" s="167">
        <v>43470</v>
      </c>
      <c r="J537" s="445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5"/>
      <c r="Q537" s="87">
        <f t="shared" si="547"/>
        <v>43470</v>
      </c>
      <c r="R537" s="486">
        <f t="shared" si="537"/>
        <v>0</v>
      </c>
      <c r="S537" s="486">
        <f t="shared" si="538"/>
        <v>1</v>
      </c>
      <c r="T537" s="486">
        <f>IF(R537=1,SUM($R$6:R537),0)</f>
        <v>0</v>
      </c>
      <c r="U537" s="486">
        <f>IF(S537=1,SUM($S$6:S537),0)</f>
        <v>494</v>
      </c>
      <c r="V537" s="486">
        <f t="shared" si="539"/>
        <v>494</v>
      </c>
      <c r="W537" s="486">
        <f t="shared" si="540"/>
        <v>0</v>
      </c>
      <c r="X537" s="486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221</v>
      </c>
      <c r="D538" s="105" t="s">
        <v>221</v>
      </c>
      <c r="E538" s="212" t="s">
        <v>44</v>
      </c>
      <c r="F538" s="213" t="s">
        <v>8</v>
      </c>
      <c r="G538" s="214">
        <v>44400</v>
      </c>
      <c r="H538" s="214">
        <v>44400</v>
      </c>
      <c r="I538" s="167">
        <v>49752</v>
      </c>
      <c r="J538" s="445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5"/>
      <c r="Q538" s="87">
        <f t="shared" si="547"/>
        <v>49752</v>
      </c>
      <c r="R538" s="486">
        <f t="shared" si="537"/>
        <v>0</v>
      </c>
      <c r="S538" s="486">
        <f t="shared" si="538"/>
        <v>1</v>
      </c>
      <c r="T538" s="486">
        <f>IF(R538=1,SUM($R$6:R538),0)</f>
        <v>0</v>
      </c>
      <c r="U538" s="486">
        <f>IF(S538=1,SUM($S$6:S538),0)</f>
        <v>495</v>
      </c>
      <c r="V538" s="486">
        <f t="shared" si="539"/>
        <v>495</v>
      </c>
      <c r="W538" s="486">
        <f t="shared" si="540"/>
        <v>0</v>
      </c>
      <c r="X538" s="486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222</v>
      </c>
      <c r="D539" s="105" t="s">
        <v>222</v>
      </c>
      <c r="E539" s="212" t="s">
        <v>44</v>
      </c>
      <c r="F539" s="213" t="s">
        <v>8</v>
      </c>
      <c r="G539" s="214">
        <v>61800</v>
      </c>
      <c r="H539" s="214">
        <v>61800</v>
      </c>
      <c r="I539" s="167">
        <v>69249</v>
      </c>
      <c r="J539" s="445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5"/>
      <c r="Q539" s="87">
        <f t="shared" si="547"/>
        <v>69249</v>
      </c>
      <c r="R539" s="486">
        <f t="shared" si="537"/>
        <v>0</v>
      </c>
      <c r="S539" s="486">
        <f t="shared" si="538"/>
        <v>1</v>
      </c>
      <c r="T539" s="486">
        <f>IF(R539=1,SUM($R$6:R539),0)</f>
        <v>0</v>
      </c>
      <c r="U539" s="486">
        <f>IF(S539=1,SUM($S$6:S539),0)</f>
        <v>496</v>
      </c>
      <c r="V539" s="486">
        <f t="shared" si="539"/>
        <v>496</v>
      </c>
      <c r="W539" s="486">
        <f t="shared" si="540"/>
        <v>0</v>
      </c>
      <c r="X539" s="486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223</v>
      </c>
      <c r="D540" s="105" t="s">
        <v>223</v>
      </c>
      <c r="E540" s="212" t="s">
        <v>44</v>
      </c>
      <c r="F540" s="213" t="s">
        <v>8</v>
      </c>
      <c r="G540" s="214">
        <v>68600</v>
      </c>
      <c r="H540" s="214">
        <v>68600</v>
      </c>
      <c r="I540" s="167">
        <v>76868</v>
      </c>
      <c r="J540" s="445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5"/>
      <c r="Q540" s="87">
        <f t="shared" si="547"/>
        <v>76868</v>
      </c>
      <c r="R540" s="486">
        <f t="shared" si="537"/>
        <v>0</v>
      </c>
      <c r="S540" s="486">
        <f t="shared" si="538"/>
        <v>1</v>
      </c>
      <c r="T540" s="486">
        <f>IF(R540=1,SUM($R$6:R540),0)</f>
        <v>0</v>
      </c>
      <c r="U540" s="486">
        <f>IF(S540=1,SUM($S$6:S540),0)</f>
        <v>497</v>
      </c>
      <c r="V540" s="486">
        <f t="shared" si="539"/>
        <v>497</v>
      </c>
      <c r="W540" s="486">
        <f t="shared" si="540"/>
        <v>0</v>
      </c>
      <c r="X540" s="486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2207</v>
      </c>
      <c r="D541" s="105" t="s">
        <v>1266</v>
      </c>
      <c r="E541" s="212" t="s">
        <v>44</v>
      </c>
      <c r="F541" s="213" t="s">
        <v>8</v>
      </c>
      <c r="G541" s="214">
        <v>68600</v>
      </c>
      <c r="H541" s="214">
        <v>68600</v>
      </c>
      <c r="I541" s="167">
        <v>76868</v>
      </c>
      <c r="J541" s="445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5"/>
      <c r="Q541" s="87">
        <f t="shared" si="547"/>
        <v>76868</v>
      </c>
      <c r="R541" s="486">
        <f t="shared" si="537"/>
        <v>0</v>
      </c>
      <c r="S541" s="486">
        <f t="shared" si="538"/>
        <v>1</v>
      </c>
      <c r="T541" s="486">
        <f>IF(R541=1,SUM($R$6:R541),0)</f>
        <v>0</v>
      </c>
      <c r="U541" s="486">
        <f>IF(S541=1,SUM($S$6:S541),0)</f>
        <v>498</v>
      </c>
      <c r="V541" s="486">
        <f t="shared" si="539"/>
        <v>498</v>
      </c>
      <c r="W541" s="486">
        <f t="shared" si="540"/>
        <v>0</v>
      </c>
      <c r="X541" s="486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224</v>
      </c>
      <c r="D542" s="105" t="s">
        <v>224</v>
      </c>
      <c r="E542" s="212" t="s">
        <v>44</v>
      </c>
      <c r="F542" s="213" t="s">
        <v>8</v>
      </c>
      <c r="G542" s="214">
        <v>29600</v>
      </c>
      <c r="H542" s="214">
        <v>29600</v>
      </c>
      <c r="I542" s="167">
        <v>20183</v>
      </c>
      <c r="J542" s="445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5"/>
      <c r="Q542" s="87">
        <f t="shared" si="547"/>
        <v>20183</v>
      </c>
      <c r="R542" s="486">
        <f t="shared" si="537"/>
        <v>0</v>
      </c>
      <c r="S542" s="486">
        <f t="shared" si="538"/>
        <v>1</v>
      </c>
      <c r="T542" s="486">
        <f>IF(R542=1,SUM($R$6:R542),0)</f>
        <v>0</v>
      </c>
      <c r="U542" s="486">
        <f>IF(S542=1,SUM($S$6:S542),0)</f>
        <v>499</v>
      </c>
      <c r="V542" s="486">
        <f t="shared" si="539"/>
        <v>499</v>
      </c>
      <c r="W542" s="486">
        <f t="shared" si="540"/>
        <v>0</v>
      </c>
      <c r="X542" s="486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225</v>
      </c>
      <c r="D543" s="105" t="s">
        <v>225</v>
      </c>
      <c r="E543" s="212" t="s">
        <v>44</v>
      </c>
      <c r="F543" s="213" t="s">
        <v>8</v>
      </c>
      <c r="G543" s="214">
        <v>34500</v>
      </c>
      <c r="H543" s="214">
        <v>34500</v>
      </c>
      <c r="I543" s="167">
        <v>31050</v>
      </c>
      <c r="J543" s="445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5"/>
      <c r="Q543" s="87">
        <f t="shared" si="547"/>
        <v>31050</v>
      </c>
      <c r="R543" s="486">
        <f t="shared" si="537"/>
        <v>0</v>
      </c>
      <c r="S543" s="486">
        <f t="shared" si="538"/>
        <v>1</v>
      </c>
      <c r="T543" s="486">
        <f>IF(R543=1,SUM($R$6:R543),0)</f>
        <v>0</v>
      </c>
      <c r="U543" s="486">
        <f>IF(S543=1,SUM($S$6:S543),0)</f>
        <v>500</v>
      </c>
      <c r="V543" s="486">
        <f t="shared" si="539"/>
        <v>500</v>
      </c>
      <c r="W543" s="486">
        <f t="shared" si="540"/>
        <v>0</v>
      </c>
      <c r="X543" s="486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226</v>
      </c>
      <c r="D544" s="105" t="s">
        <v>226</v>
      </c>
      <c r="E544" s="212" t="s">
        <v>44</v>
      </c>
      <c r="F544" s="213" t="s">
        <v>8</v>
      </c>
      <c r="G544" s="214">
        <v>44800</v>
      </c>
      <c r="H544" s="214">
        <v>44800</v>
      </c>
      <c r="I544" s="167">
        <v>43470</v>
      </c>
      <c r="J544" s="445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61"/>
      <c r="Q544" s="87">
        <f t="shared" si="547"/>
        <v>43470</v>
      </c>
      <c r="R544" s="486">
        <f t="shared" si="537"/>
        <v>0</v>
      </c>
      <c r="S544" s="486">
        <f t="shared" si="538"/>
        <v>1</v>
      </c>
      <c r="T544" s="486">
        <f>IF(R544=1,SUM($R$6:R544),0)</f>
        <v>0</v>
      </c>
      <c r="U544" s="486">
        <f>IF(S544=1,SUM($S$6:S544),0)</f>
        <v>501</v>
      </c>
      <c r="V544" s="486">
        <f t="shared" si="539"/>
        <v>501</v>
      </c>
      <c r="W544" s="486">
        <f t="shared" si="540"/>
        <v>0</v>
      </c>
      <c r="X544" s="486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227</v>
      </c>
      <c r="D545" s="105" t="s">
        <v>227</v>
      </c>
      <c r="E545" s="212" t="s">
        <v>44</v>
      </c>
      <c r="F545" s="213" t="s">
        <v>8</v>
      </c>
      <c r="G545" s="214">
        <v>49500</v>
      </c>
      <c r="H545" s="214">
        <v>49500</v>
      </c>
      <c r="I545" s="167">
        <v>55466</v>
      </c>
      <c r="J545" s="445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5"/>
      <c r="Q545" s="87">
        <f t="shared" si="547"/>
        <v>55466</v>
      </c>
      <c r="R545" s="486">
        <f t="shared" si="537"/>
        <v>0</v>
      </c>
      <c r="S545" s="486">
        <f t="shared" si="538"/>
        <v>1</v>
      </c>
      <c r="T545" s="486">
        <f>IF(R545=1,SUM($R$6:R545),0)</f>
        <v>0</v>
      </c>
      <c r="U545" s="486">
        <f>IF(S545=1,SUM($S$6:S545),0)</f>
        <v>502</v>
      </c>
      <c r="V545" s="486">
        <f t="shared" si="539"/>
        <v>502</v>
      </c>
      <c r="W545" s="486">
        <f t="shared" si="540"/>
        <v>0</v>
      </c>
      <c r="X545" s="486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228</v>
      </c>
      <c r="D546" s="105" t="s">
        <v>228</v>
      </c>
      <c r="E546" s="212" t="s">
        <v>44</v>
      </c>
      <c r="F546" s="213" t="s">
        <v>8</v>
      </c>
      <c r="G546" s="214">
        <v>57690</v>
      </c>
      <c r="H546" s="214">
        <v>57690</v>
      </c>
      <c r="I546" s="167">
        <v>64643</v>
      </c>
      <c r="J546" s="445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5"/>
      <c r="Q546" s="87">
        <f t="shared" si="547"/>
        <v>64643</v>
      </c>
      <c r="R546" s="486">
        <f t="shared" si="537"/>
        <v>0</v>
      </c>
      <c r="S546" s="486">
        <f t="shared" si="538"/>
        <v>1</v>
      </c>
      <c r="T546" s="486">
        <f>IF(R546=1,SUM($R$6:R546),0)</f>
        <v>0</v>
      </c>
      <c r="U546" s="486">
        <f>IF(S546=1,SUM($S$6:S546),0)</f>
        <v>503</v>
      </c>
      <c r="V546" s="486">
        <f t="shared" si="539"/>
        <v>503</v>
      </c>
      <c r="W546" s="486">
        <f t="shared" si="540"/>
        <v>0</v>
      </c>
      <c r="X546" s="486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229</v>
      </c>
      <c r="D547" s="105" t="s">
        <v>229</v>
      </c>
      <c r="E547" s="212" t="s">
        <v>44</v>
      </c>
      <c r="F547" s="213" t="s">
        <v>8</v>
      </c>
      <c r="G547" s="214">
        <v>60300</v>
      </c>
      <c r="H547" s="214">
        <v>60300</v>
      </c>
      <c r="I547" s="167">
        <v>67568</v>
      </c>
      <c r="J547" s="445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5"/>
      <c r="Q547" s="87">
        <f t="shared" si="547"/>
        <v>67568</v>
      </c>
      <c r="R547" s="486">
        <f t="shared" si="537"/>
        <v>0</v>
      </c>
      <c r="S547" s="486">
        <f t="shared" si="538"/>
        <v>1</v>
      </c>
      <c r="T547" s="486">
        <f>IF(R547=1,SUM($R$6:R547),0)</f>
        <v>0</v>
      </c>
      <c r="U547" s="486">
        <f>IF(S547=1,SUM($S$6:S547),0)</f>
        <v>504</v>
      </c>
      <c r="V547" s="486">
        <f t="shared" si="539"/>
        <v>504</v>
      </c>
      <c r="W547" s="486">
        <f t="shared" si="540"/>
        <v>0</v>
      </c>
      <c r="X547" s="486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2208</v>
      </c>
      <c r="D548" s="105" t="s">
        <v>1267</v>
      </c>
      <c r="E548" s="212" t="s">
        <v>44</v>
      </c>
      <c r="F548" s="213" t="s">
        <v>8</v>
      </c>
      <c r="G548" s="214">
        <v>39900</v>
      </c>
      <c r="H548" s="214">
        <v>39900</v>
      </c>
      <c r="I548" s="167">
        <v>44709</v>
      </c>
      <c r="J548" s="445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5"/>
      <c r="Q548" s="87">
        <f t="shared" si="547"/>
        <v>44709</v>
      </c>
      <c r="R548" s="486">
        <f t="shared" si="537"/>
        <v>0</v>
      </c>
      <c r="S548" s="486">
        <f t="shared" si="538"/>
        <v>1</v>
      </c>
      <c r="T548" s="486">
        <f>IF(R548=1,SUM($R$6:R548),0)</f>
        <v>0</v>
      </c>
      <c r="U548" s="486">
        <f>IF(S548=1,SUM($S$6:S548),0)</f>
        <v>505</v>
      </c>
      <c r="V548" s="486">
        <f t="shared" si="539"/>
        <v>505</v>
      </c>
      <c r="W548" s="486">
        <f t="shared" si="540"/>
        <v>0</v>
      </c>
      <c r="X548" s="486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230</v>
      </c>
      <c r="D549" s="105" t="s">
        <v>230</v>
      </c>
      <c r="E549" s="212" t="s">
        <v>44</v>
      </c>
      <c r="F549" s="213" t="s">
        <v>8</v>
      </c>
      <c r="G549" s="214">
        <v>34500</v>
      </c>
      <c r="H549" s="214">
        <v>34500</v>
      </c>
      <c r="I549" s="167">
        <v>31050</v>
      </c>
      <c r="J549" s="445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5"/>
      <c r="Q549" s="87">
        <f t="shared" si="547"/>
        <v>31050</v>
      </c>
      <c r="R549" s="486">
        <f t="shared" si="537"/>
        <v>0</v>
      </c>
      <c r="S549" s="486">
        <f t="shared" si="538"/>
        <v>1</v>
      </c>
      <c r="T549" s="486">
        <f>IF(R549=1,SUM($R$6:R549),0)</f>
        <v>0</v>
      </c>
      <c r="U549" s="486">
        <f>IF(S549=1,SUM($S$6:S549),0)</f>
        <v>506</v>
      </c>
      <c r="V549" s="486">
        <f t="shared" si="539"/>
        <v>506</v>
      </c>
      <c r="W549" s="486">
        <f t="shared" si="540"/>
        <v>0</v>
      </c>
      <c r="X549" s="486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231</v>
      </c>
      <c r="D550" s="105" t="s">
        <v>231</v>
      </c>
      <c r="E550" s="212" t="s">
        <v>44</v>
      </c>
      <c r="F550" s="213" t="s">
        <v>8</v>
      </c>
      <c r="G550" s="214">
        <v>37000</v>
      </c>
      <c r="H550" s="214">
        <v>37000</v>
      </c>
      <c r="I550" s="167">
        <v>31050</v>
      </c>
      <c r="J550" s="445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5"/>
      <c r="Q550" s="87">
        <f t="shared" si="547"/>
        <v>31050</v>
      </c>
      <c r="R550" s="486">
        <f t="shared" si="537"/>
        <v>0</v>
      </c>
      <c r="S550" s="486">
        <f t="shared" si="538"/>
        <v>1</v>
      </c>
      <c r="T550" s="486">
        <f>IF(R550=1,SUM($R$6:R550),0)</f>
        <v>0</v>
      </c>
      <c r="U550" s="486">
        <f>IF(S550=1,SUM($S$6:S550),0)</f>
        <v>507</v>
      </c>
      <c r="V550" s="486">
        <f t="shared" si="539"/>
        <v>507</v>
      </c>
      <c r="W550" s="486">
        <f t="shared" si="540"/>
        <v>0</v>
      </c>
      <c r="X550" s="486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232</v>
      </c>
      <c r="D551" s="105" t="s">
        <v>232</v>
      </c>
      <c r="E551" s="212" t="s">
        <v>44</v>
      </c>
      <c r="F551" s="213" t="s">
        <v>8</v>
      </c>
      <c r="G551" s="214">
        <v>39500</v>
      </c>
      <c r="H551" s="214">
        <v>39500</v>
      </c>
      <c r="I551" s="167">
        <v>43470</v>
      </c>
      <c r="J551" s="445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5"/>
      <c r="Q551" s="87">
        <f t="shared" si="547"/>
        <v>43470</v>
      </c>
      <c r="R551" s="486">
        <f t="shared" si="537"/>
        <v>0</v>
      </c>
      <c r="S551" s="486">
        <f t="shared" si="538"/>
        <v>1</v>
      </c>
      <c r="T551" s="486">
        <f>IF(R551=1,SUM($R$6:R551),0)</f>
        <v>0</v>
      </c>
      <c r="U551" s="486">
        <f>IF(S551=1,SUM($S$6:S551),0)</f>
        <v>508</v>
      </c>
      <c r="V551" s="486">
        <f t="shared" si="539"/>
        <v>508</v>
      </c>
      <c r="W551" s="486">
        <f t="shared" si="540"/>
        <v>0</v>
      </c>
      <c r="X551" s="486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233</v>
      </c>
      <c r="D552" s="105" t="s">
        <v>233</v>
      </c>
      <c r="E552" s="212" t="s">
        <v>44</v>
      </c>
      <c r="F552" s="213" t="s">
        <v>8</v>
      </c>
      <c r="G552" s="214">
        <v>41900</v>
      </c>
      <c r="H552" s="214">
        <v>41900</v>
      </c>
      <c r="I552" s="167">
        <v>46950</v>
      </c>
      <c r="J552" s="445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5"/>
      <c r="Q552" s="87">
        <f t="shared" si="547"/>
        <v>46950</v>
      </c>
      <c r="R552" s="486">
        <f t="shared" si="537"/>
        <v>0</v>
      </c>
      <c r="S552" s="486">
        <f t="shared" si="538"/>
        <v>1</v>
      </c>
      <c r="T552" s="486">
        <f>IF(R552=1,SUM($R$6:R552),0)</f>
        <v>0</v>
      </c>
      <c r="U552" s="486">
        <f>IF(S552=1,SUM($S$6:S552),0)</f>
        <v>509</v>
      </c>
      <c r="V552" s="486">
        <f t="shared" si="539"/>
        <v>509</v>
      </c>
      <c r="W552" s="486">
        <f t="shared" si="540"/>
        <v>0</v>
      </c>
      <c r="X552" s="486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234</v>
      </c>
      <c r="D553" s="105" t="s">
        <v>234</v>
      </c>
      <c r="E553" s="212" t="s">
        <v>44</v>
      </c>
      <c r="F553" s="213" t="s">
        <v>8</v>
      </c>
      <c r="G553" s="214">
        <v>51100</v>
      </c>
      <c r="H553" s="214">
        <v>51100</v>
      </c>
      <c r="I553" s="167">
        <v>57259</v>
      </c>
      <c r="J553" s="445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5"/>
      <c r="Q553" s="87">
        <f t="shared" si="547"/>
        <v>57259</v>
      </c>
      <c r="R553" s="486">
        <f t="shared" si="537"/>
        <v>0</v>
      </c>
      <c r="S553" s="486">
        <f t="shared" si="538"/>
        <v>1</v>
      </c>
      <c r="T553" s="486">
        <f>IF(R553=1,SUM($R$6:R553),0)</f>
        <v>0</v>
      </c>
      <c r="U553" s="486">
        <f>IF(S553=1,SUM($S$6:S553),0)</f>
        <v>510</v>
      </c>
      <c r="V553" s="486">
        <f t="shared" si="539"/>
        <v>510</v>
      </c>
      <c r="W553" s="486">
        <f t="shared" si="540"/>
        <v>0</v>
      </c>
      <c r="X553" s="486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235</v>
      </c>
      <c r="D554" s="105" t="s">
        <v>235</v>
      </c>
      <c r="E554" s="212" t="s">
        <v>44</v>
      </c>
      <c r="F554" s="213" t="s">
        <v>8</v>
      </c>
      <c r="G554" s="214">
        <v>51800</v>
      </c>
      <c r="H554" s="214">
        <v>51800</v>
      </c>
      <c r="I554" s="167">
        <v>58043</v>
      </c>
      <c r="J554" s="445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5"/>
      <c r="Q554" s="87">
        <f t="shared" si="547"/>
        <v>58043</v>
      </c>
      <c r="R554" s="486">
        <f t="shared" si="537"/>
        <v>0</v>
      </c>
      <c r="S554" s="486">
        <f t="shared" si="538"/>
        <v>1</v>
      </c>
      <c r="T554" s="486">
        <f>IF(R554=1,SUM($R$6:R554),0)</f>
        <v>0</v>
      </c>
      <c r="U554" s="486">
        <f>IF(S554=1,SUM($S$6:S554),0)</f>
        <v>511</v>
      </c>
      <c r="V554" s="486">
        <f t="shared" si="539"/>
        <v>511</v>
      </c>
      <c r="W554" s="486">
        <f t="shared" si="540"/>
        <v>0</v>
      </c>
      <c r="X554" s="486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2209</v>
      </c>
      <c r="D555" s="105" t="s">
        <v>1268</v>
      </c>
      <c r="E555" s="212" t="s">
        <v>44</v>
      </c>
      <c r="F555" s="213" t="s">
        <v>8</v>
      </c>
      <c r="G555" s="214">
        <v>51800</v>
      </c>
      <c r="H555" s="214">
        <v>51800</v>
      </c>
      <c r="I555" s="167">
        <v>58043</v>
      </c>
      <c r="J555" s="445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5"/>
      <c r="Q555" s="87">
        <f t="shared" si="547"/>
        <v>58043</v>
      </c>
      <c r="R555" s="486">
        <f t="shared" si="537"/>
        <v>0</v>
      </c>
      <c r="S555" s="486">
        <f t="shared" si="538"/>
        <v>1</v>
      </c>
      <c r="T555" s="486">
        <f>IF(R555=1,SUM($R$6:R555),0)</f>
        <v>0</v>
      </c>
      <c r="U555" s="486">
        <f>IF(S555=1,SUM($S$6:S555),0)</f>
        <v>512</v>
      </c>
      <c r="V555" s="486">
        <f t="shared" si="539"/>
        <v>512</v>
      </c>
      <c r="W555" s="486">
        <f t="shared" si="540"/>
        <v>0</v>
      </c>
      <c r="X555" s="486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236</v>
      </c>
      <c r="D556" s="105" t="s">
        <v>236</v>
      </c>
      <c r="E556" s="212" t="s">
        <v>44</v>
      </c>
      <c r="F556" s="213" t="s">
        <v>8</v>
      </c>
      <c r="G556" s="214">
        <v>75420</v>
      </c>
      <c r="H556" s="214">
        <v>75420</v>
      </c>
      <c r="I556" s="167">
        <v>84510</v>
      </c>
      <c r="J556" s="445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5"/>
      <c r="Q556" s="87">
        <f t="shared" si="547"/>
        <v>84510</v>
      </c>
      <c r="R556" s="486">
        <f t="shared" si="537"/>
        <v>0</v>
      </c>
      <c r="S556" s="486">
        <f t="shared" si="538"/>
        <v>1</v>
      </c>
      <c r="T556" s="486">
        <f>IF(R556=1,SUM($R$6:R556),0)</f>
        <v>0</v>
      </c>
      <c r="U556" s="486">
        <f>IF(S556=1,SUM($S$6:S556),0)</f>
        <v>513</v>
      </c>
      <c r="V556" s="486">
        <f t="shared" si="539"/>
        <v>513</v>
      </c>
      <c r="W556" s="486">
        <f t="shared" si="540"/>
        <v>0</v>
      </c>
      <c r="X556" s="486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237</v>
      </c>
      <c r="D557" s="105" t="s">
        <v>237</v>
      </c>
      <c r="E557" s="212" t="s">
        <v>44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5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5"/>
      <c r="Q557" s="87">
        <f t="shared" si="547"/>
        <v>132716</v>
      </c>
      <c r="R557" s="486">
        <f t="shared" si="537"/>
        <v>0</v>
      </c>
      <c r="S557" s="486">
        <f t="shared" si="538"/>
        <v>1</v>
      </c>
      <c r="T557" s="486">
        <f>IF(R557=1,SUM($R$6:R557),0)</f>
        <v>0</v>
      </c>
      <c r="U557" s="486">
        <f>IF(S557=1,SUM($S$6:S557),0)</f>
        <v>514</v>
      </c>
      <c r="V557" s="486">
        <f t="shared" si="539"/>
        <v>514</v>
      </c>
      <c r="W557" s="486">
        <f t="shared" si="540"/>
        <v>0</v>
      </c>
      <c r="X557" s="486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238</v>
      </c>
      <c r="D558" s="105" t="s">
        <v>238</v>
      </c>
      <c r="E558" s="212" t="s">
        <v>44</v>
      </c>
      <c r="F558" s="213" t="s">
        <v>8</v>
      </c>
      <c r="G558" s="214">
        <v>136980</v>
      </c>
      <c r="H558" s="214">
        <v>136980</v>
      </c>
      <c r="I558" s="167">
        <v>34124</v>
      </c>
      <c r="J558" s="445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5"/>
      <c r="Q558" s="87">
        <f t="shared" si="547"/>
        <v>34124</v>
      </c>
      <c r="R558" s="486">
        <f t="shared" si="537"/>
        <v>0</v>
      </c>
      <c r="S558" s="486">
        <f t="shared" si="538"/>
        <v>1</v>
      </c>
      <c r="T558" s="486">
        <f>IF(R558=1,SUM($R$6:R558),0)</f>
        <v>0</v>
      </c>
      <c r="U558" s="486">
        <f>IF(S558=1,SUM($S$6:S558),0)</f>
        <v>515</v>
      </c>
      <c r="V558" s="486">
        <f t="shared" si="539"/>
        <v>515</v>
      </c>
      <c r="W558" s="486">
        <f t="shared" si="540"/>
        <v>0</v>
      </c>
      <c r="X558" s="486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239</v>
      </c>
      <c r="D559" s="105" t="s">
        <v>239</v>
      </c>
      <c r="E559" s="212" t="s">
        <v>44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5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5"/>
      <c r="Q559" s="87">
        <f t="shared" si="547"/>
        <v>122648</v>
      </c>
      <c r="R559" s="486">
        <f t="shared" si="537"/>
        <v>0</v>
      </c>
      <c r="S559" s="486">
        <f t="shared" si="538"/>
        <v>1</v>
      </c>
      <c r="T559" s="486">
        <f>IF(R559=1,SUM($R$6:R559),0)</f>
        <v>0</v>
      </c>
      <c r="U559" s="486">
        <f>IF(S559=1,SUM($S$6:S559),0)</f>
        <v>516</v>
      </c>
      <c r="V559" s="486">
        <f t="shared" si="539"/>
        <v>516</v>
      </c>
      <c r="W559" s="486">
        <f t="shared" si="540"/>
        <v>0</v>
      </c>
      <c r="X559" s="486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35</v>
      </c>
      <c r="D560" s="105" t="s">
        <v>35</v>
      </c>
      <c r="E560" s="212" t="s">
        <v>44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5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5"/>
      <c r="Q560" s="87">
        <f t="shared" si="547"/>
        <v>130410</v>
      </c>
      <c r="R560" s="486">
        <f t="shared" si="537"/>
        <v>0</v>
      </c>
      <c r="S560" s="486">
        <f t="shared" si="538"/>
        <v>1</v>
      </c>
      <c r="T560" s="486">
        <f>IF(R560=1,SUM($R$6:R560),0)</f>
        <v>0</v>
      </c>
      <c r="U560" s="486">
        <f>IF(S560=1,SUM($S$6:S560),0)</f>
        <v>517</v>
      </c>
      <c r="V560" s="486">
        <f t="shared" si="539"/>
        <v>517</v>
      </c>
      <c r="W560" s="486">
        <f t="shared" si="540"/>
        <v>0</v>
      </c>
      <c r="X560" s="486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240</v>
      </c>
      <c r="D561" s="105" t="s">
        <v>240</v>
      </c>
      <c r="E561" s="212" t="s">
        <v>44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5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5"/>
      <c r="Q561" s="87">
        <f t="shared" si="547"/>
        <v>136206</v>
      </c>
      <c r="R561" s="486">
        <f t="shared" si="537"/>
        <v>0</v>
      </c>
      <c r="S561" s="486">
        <f t="shared" si="538"/>
        <v>1</v>
      </c>
      <c r="T561" s="486">
        <f>IF(R561=1,SUM($R$6:R561),0)</f>
        <v>0</v>
      </c>
      <c r="U561" s="486">
        <f>IF(S561=1,SUM($S$6:S561),0)</f>
        <v>518</v>
      </c>
      <c r="V561" s="486">
        <f t="shared" si="539"/>
        <v>518</v>
      </c>
      <c r="W561" s="486">
        <f t="shared" si="540"/>
        <v>0</v>
      </c>
      <c r="X561" s="486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241</v>
      </c>
      <c r="D562" s="105" t="s">
        <v>241</v>
      </c>
      <c r="E562" s="212" t="s">
        <v>44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5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5"/>
      <c r="Q562" s="87">
        <f t="shared" si="547"/>
        <v>109400</v>
      </c>
      <c r="R562" s="486">
        <f t="shared" si="537"/>
        <v>0</v>
      </c>
      <c r="S562" s="486">
        <f t="shared" si="538"/>
        <v>1</v>
      </c>
      <c r="T562" s="486">
        <f>IF(R562=1,SUM($R$6:R562),0)</f>
        <v>0</v>
      </c>
      <c r="U562" s="486">
        <f>IF(S562=1,SUM($S$6:S562),0)</f>
        <v>519</v>
      </c>
      <c r="V562" s="486">
        <f t="shared" si="539"/>
        <v>519</v>
      </c>
      <c r="W562" s="486">
        <f t="shared" si="540"/>
        <v>0</v>
      </c>
      <c r="X562" s="486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26</v>
      </c>
      <c r="D563" s="105" t="s">
        <v>26</v>
      </c>
      <c r="E563" s="212" t="s">
        <v>44</v>
      </c>
      <c r="F563" s="213" t="s">
        <v>8</v>
      </c>
      <c r="G563" s="214">
        <v>16000</v>
      </c>
      <c r="H563" s="214">
        <v>16000</v>
      </c>
      <c r="I563" s="167">
        <v>17928</v>
      </c>
      <c r="J563" s="445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5"/>
      <c r="Q563" s="87">
        <f t="shared" si="547"/>
        <v>17928</v>
      </c>
      <c r="R563" s="486">
        <f t="shared" si="537"/>
        <v>0</v>
      </c>
      <c r="S563" s="486">
        <f t="shared" si="538"/>
        <v>1</v>
      </c>
      <c r="T563" s="486">
        <f>IF(R563=1,SUM($R$6:R563),0)</f>
        <v>0</v>
      </c>
      <c r="U563" s="486">
        <f>IF(S563=1,SUM($S$6:S563),0)</f>
        <v>520</v>
      </c>
      <c r="V563" s="486">
        <f t="shared" si="539"/>
        <v>520</v>
      </c>
      <c r="W563" s="486">
        <f t="shared" si="540"/>
        <v>0</v>
      </c>
      <c r="X563" s="486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242</v>
      </c>
      <c r="D564" s="105" t="s">
        <v>242</v>
      </c>
      <c r="E564" s="212" t="s">
        <v>44</v>
      </c>
      <c r="F564" s="213" t="s">
        <v>8</v>
      </c>
      <c r="G564" s="214">
        <v>118530</v>
      </c>
      <c r="H564" s="214">
        <v>118530</v>
      </c>
      <c r="I564" s="167">
        <v>38813</v>
      </c>
      <c r="J564" s="445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5"/>
      <c r="Q564" s="87">
        <f t="shared" si="547"/>
        <v>38813</v>
      </c>
      <c r="R564" s="486">
        <f t="shared" si="537"/>
        <v>0</v>
      </c>
      <c r="S564" s="486">
        <f t="shared" si="538"/>
        <v>1</v>
      </c>
      <c r="T564" s="486">
        <f>IF(R564=1,SUM($R$6:R564),0)</f>
        <v>0</v>
      </c>
      <c r="U564" s="486">
        <f>IF(S564=1,SUM($S$6:S564),0)</f>
        <v>521</v>
      </c>
      <c r="V564" s="486">
        <f t="shared" si="539"/>
        <v>521</v>
      </c>
      <c r="W564" s="486">
        <f t="shared" si="540"/>
        <v>0</v>
      </c>
      <c r="X564" s="486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7" t="s">
        <v>437</v>
      </c>
      <c r="D565" s="397" t="s">
        <v>437</v>
      </c>
      <c r="E565" s="212" t="s">
        <v>44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5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5"/>
      <c r="Q565" s="87">
        <f t="shared" si="547"/>
        <v>4638.75</v>
      </c>
      <c r="R565" s="486">
        <f t="shared" si="537"/>
        <v>0</v>
      </c>
      <c r="S565" s="486">
        <f t="shared" si="538"/>
        <v>1</v>
      </c>
      <c r="T565" s="486">
        <f>IF(R565=1,SUM($R$6:R565),0)</f>
        <v>0</v>
      </c>
      <c r="U565" s="486">
        <f>IF(S565=1,SUM($S$6:S565),0)</f>
        <v>522</v>
      </c>
      <c r="V565" s="486">
        <f t="shared" si="539"/>
        <v>522</v>
      </c>
      <c r="W565" s="486">
        <f t="shared" si="540"/>
        <v>0</v>
      </c>
      <c r="X565" s="486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243</v>
      </c>
      <c r="D566" s="105" t="s">
        <v>243</v>
      </c>
      <c r="E566" s="212" t="s">
        <v>44</v>
      </c>
      <c r="F566" s="213" t="s">
        <v>8</v>
      </c>
      <c r="G566" s="214">
        <v>28000</v>
      </c>
      <c r="H566" s="214">
        <v>28000</v>
      </c>
      <c r="I566" s="167">
        <v>31375</v>
      </c>
      <c r="J566" s="445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5"/>
      <c r="Q566" s="87">
        <f t="shared" si="547"/>
        <v>31375</v>
      </c>
      <c r="R566" s="486">
        <f t="shared" si="537"/>
        <v>0</v>
      </c>
      <c r="S566" s="486">
        <f t="shared" si="538"/>
        <v>1</v>
      </c>
      <c r="T566" s="486">
        <f>IF(R566=1,SUM($R$6:R566),0)</f>
        <v>0</v>
      </c>
      <c r="U566" s="486">
        <f>IF(S566=1,SUM($S$6:S566),0)</f>
        <v>523</v>
      </c>
      <c r="V566" s="486">
        <f t="shared" si="539"/>
        <v>523</v>
      </c>
      <c r="W566" s="486">
        <f t="shared" si="540"/>
        <v>0</v>
      </c>
      <c r="X566" s="486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244</v>
      </c>
      <c r="D567" s="105" t="s">
        <v>244</v>
      </c>
      <c r="E567" s="212" t="s">
        <v>44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5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5"/>
      <c r="Q567" s="87">
        <f t="shared" si="547"/>
        <v>37540</v>
      </c>
      <c r="R567" s="486">
        <f t="shared" si="537"/>
        <v>0</v>
      </c>
      <c r="S567" s="486">
        <f t="shared" si="538"/>
        <v>1</v>
      </c>
      <c r="T567" s="486">
        <f>IF(R567=1,SUM($R$6:R567),0)</f>
        <v>0</v>
      </c>
      <c r="U567" s="486">
        <f>IF(S567=1,SUM($S$6:S567),0)</f>
        <v>524</v>
      </c>
      <c r="V567" s="486">
        <f t="shared" si="539"/>
        <v>524</v>
      </c>
      <c r="W567" s="486">
        <f t="shared" si="540"/>
        <v>0</v>
      </c>
      <c r="X567" s="486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245</v>
      </c>
      <c r="D568" s="105" t="s">
        <v>245</v>
      </c>
      <c r="E568" s="212" t="s">
        <v>44</v>
      </c>
      <c r="F568" s="213" t="s">
        <v>7</v>
      </c>
      <c r="G568" s="214">
        <v>23310</v>
      </c>
      <c r="H568" s="214">
        <v>23310</v>
      </c>
      <c r="I568" s="167">
        <v>12751</v>
      </c>
      <c r="J568" s="445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5"/>
      <c r="Q568" s="87">
        <f t="shared" si="547"/>
        <v>12751</v>
      </c>
      <c r="R568" s="486">
        <f t="shared" si="537"/>
        <v>0</v>
      </c>
      <c r="S568" s="486">
        <f t="shared" si="538"/>
        <v>1</v>
      </c>
      <c r="T568" s="486">
        <f>IF(R568=1,SUM($R$6:R568),0)</f>
        <v>0</v>
      </c>
      <c r="U568" s="486">
        <f>IF(S568=1,SUM($S$6:S568),0)</f>
        <v>525</v>
      </c>
      <c r="V568" s="486">
        <f t="shared" si="539"/>
        <v>525</v>
      </c>
      <c r="W568" s="486">
        <f t="shared" si="540"/>
        <v>0</v>
      </c>
      <c r="X568" s="486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246</v>
      </c>
      <c r="D569" s="105" t="s">
        <v>246</v>
      </c>
      <c r="E569" s="212" t="s">
        <v>44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5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5"/>
      <c r="Q569" s="87">
        <f t="shared" si="547"/>
        <v>144548</v>
      </c>
      <c r="R569" s="486">
        <f t="shared" si="537"/>
        <v>0</v>
      </c>
      <c r="S569" s="486">
        <f t="shared" si="538"/>
        <v>1</v>
      </c>
      <c r="T569" s="486">
        <f>IF(R569=1,SUM($R$6:R569),0)</f>
        <v>0</v>
      </c>
      <c r="U569" s="486">
        <f>IF(S569=1,SUM($S$6:S569),0)</f>
        <v>526</v>
      </c>
      <c r="V569" s="486">
        <f t="shared" si="539"/>
        <v>526</v>
      </c>
      <c r="W569" s="486">
        <f t="shared" si="540"/>
        <v>0</v>
      </c>
      <c r="X569" s="486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552</v>
      </c>
      <c r="D570" s="105" t="s">
        <v>552</v>
      </c>
      <c r="E570" s="212" t="s">
        <v>44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5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5"/>
      <c r="Q570" s="87">
        <f t="shared" si="547"/>
        <v>162925</v>
      </c>
      <c r="R570" s="486">
        <f t="shared" si="537"/>
        <v>0</v>
      </c>
      <c r="S570" s="486">
        <f t="shared" si="538"/>
        <v>1</v>
      </c>
      <c r="T570" s="486">
        <f>IF(R570=1,SUM($R$6:R570),0)</f>
        <v>0</v>
      </c>
      <c r="U570" s="486">
        <f>IF(S570=1,SUM($S$6:S570),0)</f>
        <v>527</v>
      </c>
      <c r="V570" s="486">
        <f t="shared" si="539"/>
        <v>527</v>
      </c>
      <c r="W570" s="486">
        <f t="shared" si="540"/>
        <v>0</v>
      </c>
      <c r="X570" s="486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553</v>
      </c>
      <c r="D571" s="105"/>
      <c r="E571" s="212" t="s">
        <v>44</v>
      </c>
      <c r="F571" s="213" t="s">
        <v>8</v>
      </c>
      <c r="G571" s="214">
        <v>351751.73281450948</v>
      </c>
      <c r="H571" s="214">
        <v>351751.73281450948</v>
      </c>
      <c r="I571" s="443">
        <v>351751.73281450948</v>
      </c>
      <c r="J571" s="446">
        <v>0.12052957359009629</v>
      </c>
      <c r="K571" s="443">
        <f t="shared" si="545"/>
        <v>394148.21918021975</v>
      </c>
      <c r="L571" s="443">
        <f t="shared" ref="L571:O571" si="595">IF($J571&lt;0,(K571*(1-$J571)),(K571*(1+$J571)))</f>
        <v>441654.73596930742</v>
      </c>
      <c r="M571" s="443">
        <f t="shared" si="595"/>
        <v>494887.19296973455</v>
      </c>
      <c r="N571" s="443">
        <f t="shared" si="595"/>
        <v>554535.7353135763</v>
      </c>
      <c r="O571" s="443">
        <f t="shared" si="595"/>
        <v>621373.69103139208</v>
      </c>
      <c r="P571" s="455"/>
      <c r="Q571" s="87">
        <f t="shared" si="547"/>
        <v>351751.73281450948</v>
      </c>
      <c r="R571" s="486">
        <f t="shared" si="537"/>
        <v>0</v>
      </c>
      <c r="S571" s="486">
        <f t="shared" si="538"/>
        <v>1</v>
      </c>
      <c r="T571" s="486">
        <f>IF(R571=1,SUM($R$6:R571),0)</f>
        <v>0</v>
      </c>
      <c r="U571" s="486">
        <f>IF(S571=1,SUM($S$6:S571),0)</f>
        <v>528</v>
      </c>
      <c r="V571" s="486">
        <f t="shared" si="539"/>
        <v>528</v>
      </c>
      <c r="W571" s="486">
        <f t="shared" si="540"/>
        <v>0</v>
      </c>
      <c r="X571" s="486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554</v>
      </c>
      <c r="D572" s="105" t="s">
        <v>554</v>
      </c>
      <c r="E572" s="212" t="s">
        <v>44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5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5"/>
      <c r="Q572" s="87">
        <f t="shared" si="547"/>
        <v>280133</v>
      </c>
      <c r="R572" s="486">
        <f t="shared" si="537"/>
        <v>0</v>
      </c>
      <c r="S572" s="486">
        <f t="shared" si="538"/>
        <v>1</v>
      </c>
      <c r="T572" s="486">
        <f>IF(R572=1,SUM($R$6:R572),0)</f>
        <v>0</v>
      </c>
      <c r="U572" s="486">
        <f>IF(S572=1,SUM($S$6:S572),0)</f>
        <v>529</v>
      </c>
      <c r="V572" s="486">
        <f t="shared" si="539"/>
        <v>529</v>
      </c>
      <c r="W572" s="486">
        <f t="shared" si="540"/>
        <v>0</v>
      </c>
      <c r="X572" s="486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555</v>
      </c>
      <c r="D573" s="105"/>
      <c r="E573" s="212" t="s">
        <v>44</v>
      </c>
      <c r="F573" s="213" t="s">
        <v>8</v>
      </c>
      <c r="G573" s="214">
        <v>485097.76536861184</v>
      </c>
      <c r="H573" s="214">
        <v>485097.76536861184</v>
      </c>
      <c r="I573" s="443">
        <v>485097.76536861184</v>
      </c>
      <c r="J573" s="446">
        <v>0.12052957359009629</v>
      </c>
      <c r="K573" s="443">
        <f t="shared" si="545"/>
        <v>543566.39217799914</v>
      </c>
      <c r="L573" s="443">
        <f t="shared" ref="L573:O573" si="597">IF($J573&lt;0,(K573*(1-$J573)),(K573*(1+$J573)))</f>
        <v>609082.21764512034</v>
      </c>
      <c r="M573" s="443">
        <f t="shared" si="597"/>
        <v>682494.6376191969</v>
      </c>
      <c r="N573" s="443">
        <f t="shared" si="597"/>
        <v>764755.42526896589</v>
      </c>
      <c r="O573" s="443">
        <f t="shared" si="597"/>
        <v>856931.07057734707</v>
      </c>
      <c r="P573" s="455"/>
      <c r="Q573" s="87">
        <f t="shared" si="547"/>
        <v>485097.76536861184</v>
      </c>
      <c r="R573" s="486">
        <f t="shared" si="537"/>
        <v>0</v>
      </c>
      <c r="S573" s="486">
        <f t="shared" si="538"/>
        <v>1</v>
      </c>
      <c r="T573" s="486">
        <f>IF(R573=1,SUM($R$6:R573),0)</f>
        <v>0</v>
      </c>
      <c r="U573" s="486">
        <f>IF(S573=1,SUM($S$6:S573),0)</f>
        <v>530</v>
      </c>
      <c r="V573" s="486">
        <f t="shared" si="539"/>
        <v>530</v>
      </c>
      <c r="W573" s="486">
        <f t="shared" si="540"/>
        <v>0</v>
      </c>
      <c r="X573" s="486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247</v>
      </c>
      <c r="D574" s="105"/>
      <c r="E574" s="212" t="s">
        <v>44</v>
      </c>
      <c r="F574" s="213" t="s">
        <v>8</v>
      </c>
      <c r="G574" s="214">
        <v>423009.82499999995</v>
      </c>
      <c r="H574" s="214">
        <v>423009.82499999995</v>
      </c>
      <c r="I574" s="443">
        <v>423009.82499999995</v>
      </c>
      <c r="J574" s="446">
        <v>0.12052957359009629</v>
      </c>
      <c r="K574" s="443">
        <f t="shared" si="545"/>
        <v>473995.01883167116</v>
      </c>
      <c r="L574" s="443">
        <f t="shared" ref="L574:O574" si="598">IF($J574&lt;0,(K574*(1-$J574)),(K574*(1+$J574)))</f>
        <v>531125.43633528205</v>
      </c>
      <c r="M574" s="443">
        <f t="shared" si="598"/>
        <v>595141.75869962736</v>
      </c>
      <c r="N574" s="443">
        <f t="shared" si="598"/>
        <v>666873.94110135338</v>
      </c>
      <c r="O574" s="443">
        <f t="shared" si="598"/>
        <v>747251.97286064643</v>
      </c>
      <c r="P574" s="455"/>
      <c r="Q574" s="87">
        <f t="shared" si="547"/>
        <v>423009.82499999995</v>
      </c>
      <c r="R574" s="486">
        <f t="shared" si="537"/>
        <v>0</v>
      </c>
      <c r="S574" s="486">
        <f t="shared" si="538"/>
        <v>1</v>
      </c>
      <c r="T574" s="486">
        <f>IF(R574=1,SUM($R$6:R574),0)</f>
        <v>0</v>
      </c>
      <c r="U574" s="486">
        <f>IF(S574=1,SUM($S$6:S574),0)</f>
        <v>531</v>
      </c>
      <c r="V574" s="486">
        <f t="shared" si="539"/>
        <v>531</v>
      </c>
      <c r="W574" s="486">
        <f t="shared" si="540"/>
        <v>0</v>
      </c>
      <c r="X574" s="486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248</v>
      </c>
      <c r="D575" s="105"/>
      <c r="E575" s="212" t="s">
        <v>44</v>
      </c>
      <c r="F575" s="213" t="s">
        <v>8</v>
      </c>
      <c r="G575" s="214">
        <v>302149.875</v>
      </c>
      <c r="H575" s="214">
        <v>302149.875</v>
      </c>
      <c r="I575" s="443">
        <v>302149.875</v>
      </c>
      <c r="J575" s="446">
        <v>0.12052957359009629</v>
      </c>
      <c r="K575" s="443">
        <f t="shared" si="545"/>
        <v>338567.87059405085</v>
      </c>
      <c r="L575" s="443">
        <f t="shared" ref="L575:O575" si="599">IF($J575&lt;0,(K575*(1-$J575)),(K575*(1+$J575)))</f>
        <v>379375.31166805868</v>
      </c>
      <c r="M575" s="443">
        <f t="shared" si="599"/>
        <v>425101.25621401967</v>
      </c>
      <c r="N575" s="443">
        <f t="shared" si="599"/>
        <v>476338.52935810969</v>
      </c>
      <c r="O575" s="443">
        <f t="shared" si="599"/>
        <v>533751.40918617614</v>
      </c>
      <c r="P575" s="455"/>
      <c r="Q575" s="87">
        <f t="shared" si="547"/>
        <v>302149.875</v>
      </c>
      <c r="R575" s="486">
        <f t="shared" si="537"/>
        <v>0</v>
      </c>
      <c r="S575" s="486">
        <f t="shared" si="538"/>
        <v>1</v>
      </c>
      <c r="T575" s="486">
        <f>IF(R575=1,SUM($R$6:R575),0)</f>
        <v>0</v>
      </c>
      <c r="U575" s="486">
        <f>IF(S575=1,SUM($S$6:S575),0)</f>
        <v>532</v>
      </c>
      <c r="V575" s="486">
        <f t="shared" si="539"/>
        <v>532</v>
      </c>
      <c r="W575" s="486">
        <f t="shared" si="540"/>
        <v>0</v>
      </c>
      <c r="X575" s="486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249</v>
      </c>
      <c r="D576" s="105"/>
      <c r="E576" s="212" t="s">
        <v>44</v>
      </c>
      <c r="F576" s="213" t="s">
        <v>8</v>
      </c>
      <c r="G576" s="214">
        <v>335990.66099999991</v>
      </c>
      <c r="H576" s="214">
        <v>335990.66099999991</v>
      </c>
      <c r="I576" s="443">
        <v>335990.66099999991</v>
      </c>
      <c r="J576" s="446">
        <v>0.12052957359009629</v>
      </c>
      <c r="K576" s="443">
        <f t="shared" si="545"/>
        <v>376487.47210058448</v>
      </c>
      <c r="L576" s="443">
        <f t="shared" ref="L576:O576" si="600">IF($J576&lt;0,(K576*(1-$J576)),(K576*(1+$J576)))</f>
        <v>421865.34657488117</v>
      </c>
      <c r="M576" s="443">
        <f t="shared" si="600"/>
        <v>472712.59690998972</v>
      </c>
      <c r="N576" s="443">
        <f t="shared" si="600"/>
        <v>529688.44464621786</v>
      </c>
      <c r="O576" s="443">
        <f t="shared" si="600"/>
        <v>593531.56701502774</v>
      </c>
      <c r="P576" s="455"/>
      <c r="Q576" s="87">
        <f t="shared" si="547"/>
        <v>335990.66099999991</v>
      </c>
      <c r="R576" s="486">
        <f t="shared" si="537"/>
        <v>0</v>
      </c>
      <c r="S576" s="486">
        <f t="shared" si="538"/>
        <v>1</v>
      </c>
      <c r="T576" s="486">
        <f>IF(R576=1,SUM($R$6:R576),0)</f>
        <v>0</v>
      </c>
      <c r="U576" s="486">
        <f>IF(S576=1,SUM($S$6:S576),0)</f>
        <v>533</v>
      </c>
      <c r="V576" s="486">
        <f t="shared" si="539"/>
        <v>533</v>
      </c>
      <c r="W576" s="486">
        <f t="shared" si="540"/>
        <v>0</v>
      </c>
      <c r="X576" s="486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34</v>
      </c>
      <c r="D577" s="105" t="s">
        <v>34</v>
      </c>
      <c r="E577" s="212" t="s">
        <v>44</v>
      </c>
      <c r="F577" s="213" t="s">
        <v>8</v>
      </c>
      <c r="G577" s="214">
        <v>2300</v>
      </c>
      <c r="H577" s="214">
        <v>2300</v>
      </c>
      <c r="I577" s="167">
        <v>2588</v>
      </c>
      <c r="J577" s="445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5"/>
      <c r="Q577" s="87">
        <f t="shared" si="547"/>
        <v>2588</v>
      </c>
      <c r="R577" s="486">
        <f t="shared" si="537"/>
        <v>0</v>
      </c>
      <c r="S577" s="486">
        <f t="shared" si="538"/>
        <v>1</v>
      </c>
      <c r="T577" s="486">
        <f>IF(R577=1,SUM($R$6:R577),0)</f>
        <v>0</v>
      </c>
      <c r="U577" s="486">
        <f>IF(S577=1,SUM($S$6:S577),0)</f>
        <v>534</v>
      </c>
      <c r="V577" s="486">
        <f t="shared" si="539"/>
        <v>534</v>
      </c>
      <c r="W577" s="486">
        <f t="shared" si="540"/>
        <v>0</v>
      </c>
      <c r="X577" s="486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250</v>
      </c>
      <c r="D578" s="105" t="s">
        <v>250</v>
      </c>
      <c r="E578" s="212" t="s">
        <v>44</v>
      </c>
      <c r="F578" s="213" t="s">
        <v>8</v>
      </c>
      <c r="G578" s="214">
        <v>88000</v>
      </c>
      <c r="H578" s="214">
        <v>88000</v>
      </c>
      <c r="I578" s="167">
        <v>60113</v>
      </c>
      <c r="J578" s="445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5"/>
      <c r="Q578" s="87">
        <f t="shared" si="547"/>
        <v>60113</v>
      </c>
      <c r="R578" s="486">
        <f t="shared" si="537"/>
        <v>0</v>
      </c>
      <c r="S578" s="486">
        <f t="shared" si="538"/>
        <v>1</v>
      </c>
      <c r="T578" s="486">
        <f>IF(R578=1,SUM($R$6:R578),0)</f>
        <v>0</v>
      </c>
      <c r="U578" s="486">
        <f>IF(S578=1,SUM($S$6:S578),0)</f>
        <v>535</v>
      </c>
      <c r="V578" s="486">
        <f t="shared" si="539"/>
        <v>535</v>
      </c>
      <c r="W578" s="486">
        <f t="shared" si="540"/>
        <v>0</v>
      </c>
      <c r="X578" s="486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251</v>
      </c>
      <c r="D579" s="105" t="s">
        <v>251</v>
      </c>
      <c r="E579" s="212" t="s">
        <v>44</v>
      </c>
      <c r="F579" s="213" t="s">
        <v>8</v>
      </c>
      <c r="G579" s="214">
        <v>72400</v>
      </c>
      <c r="H579" s="214">
        <v>72400</v>
      </c>
      <c r="I579" s="167">
        <v>81126</v>
      </c>
      <c r="J579" s="445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5"/>
      <c r="Q579" s="87">
        <f t="shared" si="547"/>
        <v>81126</v>
      </c>
      <c r="R579" s="486">
        <f t="shared" si="537"/>
        <v>0</v>
      </c>
      <c r="S579" s="486">
        <f t="shared" si="538"/>
        <v>1</v>
      </c>
      <c r="T579" s="486">
        <f>IF(R579=1,SUM($R$6:R579),0)</f>
        <v>0</v>
      </c>
      <c r="U579" s="486">
        <f>IF(S579=1,SUM($S$6:S579),0)</f>
        <v>536</v>
      </c>
      <c r="V579" s="486">
        <f t="shared" si="539"/>
        <v>536</v>
      </c>
      <c r="W579" s="486">
        <f t="shared" si="540"/>
        <v>0</v>
      </c>
      <c r="X579" s="486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252</v>
      </c>
      <c r="D580" s="105" t="s">
        <v>252</v>
      </c>
      <c r="E580" s="212" t="s">
        <v>44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5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5"/>
      <c r="Q580" s="87">
        <f t="shared" si="547"/>
        <v>138386</v>
      </c>
      <c r="R580" s="486">
        <f t="shared" si="537"/>
        <v>0</v>
      </c>
      <c r="S580" s="486">
        <f t="shared" si="538"/>
        <v>1</v>
      </c>
      <c r="T580" s="486">
        <f>IF(R580=1,SUM($R$6:R580),0)</f>
        <v>0</v>
      </c>
      <c r="U580" s="486">
        <f>IF(S580=1,SUM($S$6:S580),0)</f>
        <v>537</v>
      </c>
      <c r="V580" s="486">
        <f t="shared" si="539"/>
        <v>537</v>
      </c>
      <c r="W580" s="486">
        <f t="shared" si="540"/>
        <v>0</v>
      </c>
      <c r="X580" s="486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253</v>
      </c>
      <c r="D581" s="105" t="s">
        <v>253</v>
      </c>
      <c r="E581" s="212" t="s">
        <v>44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5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5"/>
      <c r="Q581" s="87">
        <f t="shared" si="547"/>
        <v>207549</v>
      </c>
      <c r="R581" s="486">
        <f t="shared" si="537"/>
        <v>0</v>
      </c>
      <c r="S581" s="486">
        <f t="shared" si="538"/>
        <v>1</v>
      </c>
      <c r="T581" s="486">
        <f>IF(R581=1,SUM($R$6:R581),0)</f>
        <v>0</v>
      </c>
      <c r="U581" s="486">
        <f>IF(S581=1,SUM($S$6:S581),0)</f>
        <v>538</v>
      </c>
      <c r="V581" s="486">
        <f t="shared" si="539"/>
        <v>538</v>
      </c>
      <c r="W581" s="486">
        <f t="shared" si="540"/>
        <v>0</v>
      </c>
      <c r="X581" s="486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556</v>
      </c>
      <c r="D582" s="105" t="s">
        <v>556</v>
      </c>
      <c r="E582" s="212" t="s">
        <v>44</v>
      </c>
      <c r="F582" s="213" t="s">
        <v>8</v>
      </c>
      <c r="G582" s="214">
        <v>71000</v>
      </c>
      <c r="H582" s="214">
        <v>71000</v>
      </c>
      <c r="I582" s="167">
        <v>79558</v>
      </c>
      <c r="J582" s="445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5"/>
      <c r="Q582" s="87">
        <f t="shared" si="547"/>
        <v>79558</v>
      </c>
      <c r="R582" s="486">
        <f t="shared" si="537"/>
        <v>0</v>
      </c>
      <c r="S582" s="486">
        <f t="shared" si="538"/>
        <v>1</v>
      </c>
      <c r="T582" s="486">
        <f>IF(R582=1,SUM($R$6:R582),0)</f>
        <v>0</v>
      </c>
      <c r="U582" s="486">
        <f>IF(S582=1,SUM($S$6:S582),0)</f>
        <v>539</v>
      </c>
      <c r="V582" s="486">
        <f t="shared" si="539"/>
        <v>539</v>
      </c>
      <c r="W582" s="486">
        <f t="shared" si="540"/>
        <v>0</v>
      </c>
      <c r="X582" s="486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254</v>
      </c>
      <c r="D583" s="105" t="s">
        <v>254</v>
      </c>
      <c r="E583" s="212" t="s">
        <v>44</v>
      </c>
      <c r="F583" s="213" t="s">
        <v>8</v>
      </c>
      <c r="G583" s="214">
        <v>36000</v>
      </c>
      <c r="H583" s="214">
        <v>36000</v>
      </c>
      <c r="I583" s="167">
        <v>22511</v>
      </c>
      <c r="J583" s="445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5"/>
      <c r="Q583" s="87">
        <f t="shared" si="547"/>
        <v>22511</v>
      </c>
      <c r="R583" s="486">
        <f t="shared" ref="R583:R646" si="608">IF(E583="MDU-KD",1,0)</f>
        <v>0</v>
      </c>
      <c r="S583" s="486">
        <f t="shared" ref="S583:S646" si="609">IF(E583="HDW",1,0)</f>
        <v>1</v>
      </c>
      <c r="T583" s="486">
        <f>IF(R583=1,SUM($R$6:R583),0)</f>
        <v>0</v>
      </c>
      <c r="U583" s="486">
        <f>IF(S583=1,SUM($S$6:S583),0)</f>
        <v>540</v>
      </c>
      <c r="V583" s="486">
        <f t="shared" ref="V583:V646" si="610">IF(T583=0,U583,T583)</f>
        <v>540</v>
      </c>
      <c r="W583" s="486">
        <f t="shared" ref="W583:W646" si="611">IF(F583=0,0,IF(LEFT(C583,11)="Tiang Beton",1,0))</f>
        <v>0</v>
      </c>
      <c r="X583" s="486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255</v>
      </c>
      <c r="D584" s="105" t="s">
        <v>255</v>
      </c>
      <c r="E584" s="212" t="s">
        <v>44</v>
      </c>
      <c r="F584" s="213" t="s">
        <v>8</v>
      </c>
      <c r="G584" s="214">
        <v>17820</v>
      </c>
      <c r="H584" s="214">
        <v>17820</v>
      </c>
      <c r="I584" s="167">
        <v>12751</v>
      </c>
      <c r="J584" s="445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5"/>
      <c r="Q584" s="87">
        <f t="shared" si="547"/>
        <v>12751</v>
      </c>
      <c r="R584" s="486">
        <f t="shared" si="608"/>
        <v>0</v>
      </c>
      <c r="S584" s="486">
        <f t="shared" si="609"/>
        <v>1</v>
      </c>
      <c r="T584" s="486">
        <f>IF(R584=1,SUM($R$6:R584),0)</f>
        <v>0</v>
      </c>
      <c r="U584" s="486">
        <f>IF(S584=1,SUM($S$6:S584),0)</f>
        <v>541</v>
      </c>
      <c r="V584" s="486">
        <f t="shared" si="610"/>
        <v>541</v>
      </c>
      <c r="W584" s="486">
        <f t="shared" si="611"/>
        <v>0</v>
      </c>
      <c r="X584" s="486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256</v>
      </c>
      <c r="D585" s="105" t="s">
        <v>256</v>
      </c>
      <c r="E585" s="212" t="s">
        <v>44</v>
      </c>
      <c r="F585" s="213" t="s">
        <v>8</v>
      </c>
      <c r="G585" s="214">
        <v>22900</v>
      </c>
      <c r="H585" s="214">
        <v>22900</v>
      </c>
      <c r="I585" s="167">
        <v>22511</v>
      </c>
      <c r="J585" s="445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5"/>
      <c r="Q585" s="87">
        <f t="shared" si="547"/>
        <v>22511</v>
      </c>
      <c r="R585" s="486">
        <f t="shared" si="608"/>
        <v>0</v>
      </c>
      <c r="S585" s="486">
        <f t="shared" si="609"/>
        <v>1</v>
      </c>
      <c r="T585" s="486">
        <f>IF(R585=1,SUM($R$6:R585),0)</f>
        <v>0</v>
      </c>
      <c r="U585" s="486">
        <f>IF(S585=1,SUM($S$6:S585),0)</f>
        <v>542</v>
      </c>
      <c r="V585" s="486">
        <f t="shared" si="610"/>
        <v>542</v>
      </c>
      <c r="W585" s="486">
        <f t="shared" si="611"/>
        <v>0</v>
      </c>
      <c r="X585" s="486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2210</v>
      </c>
      <c r="D586" s="105" t="s">
        <v>1269</v>
      </c>
      <c r="E586" s="212" t="s">
        <v>44</v>
      </c>
      <c r="F586" s="213" t="s">
        <v>8</v>
      </c>
      <c r="G586" s="214">
        <v>30800</v>
      </c>
      <c r="H586" s="214">
        <v>30800</v>
      </c>
      <c r="I586" s="167">
        <v>35521</v>
      </c>
      <c r="J586" s="445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5"/>
      <c r="Q586" s="87">
        <f t="shared" si="547"/>
        <v>35521</v>
      </c>
      <c r="R586" s="486">
        <f t="shared" si="608"/>
        <v>0</v>
      </c>
      <c r="S586" s="486">
        <f t="shared" si="609"/>
        <v>1</v>
      </c>
      <c r="T586" s="486">
        <f>IF(R586=1,SUM($R$6:R586),0)</f>
        <v>0</v>
      </c>
      <c r="U586" s="486">
        <f>IF(S586=1,SUM($S$6:S586),0)</f>
        <v>543</v>
      </c>
      <c r="V586" s="486">
        <f t="shared" si="610"/>
        <v>543</v>
      </c>
      <c r="W586" s="486">
        <f t="shared" si="611"/>
        <v>0</v>
      </c>
      <c r="X586" s="486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257</v>
      </c>
      <c r="D587" s="105"/>
      <c r="E587" s="212" t="s">
        <v>44</v>
      </c>
      <c r="F587" s="213" t="s">
        <v>8</v>
      </c>
      <c r="G587" s="214">
        <v>30800</v>
      </c>
      <c r="H587" s="214">
        <v>30800</v>
      </c>
      <c r="I587" s="443">
        <v>35521</v>
      </c>
      <c r="J587" s="446">
        <f t="shared" ref="J587:J649" si="615">((I587-H587)/H587)*100%</f>
        <v>0.15327922077922079</v>
      </c>
      <c r="K587" s="443">
        <f t="shared" ref="K587:K650" si="616">IF($J587&lt;0,(I587*(1-$J587)),(I587*(1+$J587)))</f>
        <v>40965.631201298704</v>
      </c>
      <c r="L587" s="443">
        <f t="shared" ref="L587:O587" si="617">IF($J587&lt;0,(K587*(1-$J587)),(K587*(1+$J587)))</f>
        <v>47244.811230562707</v>
      </c>
      <c r="M587" s="443">
        <f t="shared" si="617"/>
        <v>54486.45908184474</v>
      </c>
      <c r="N587" s="443">
        <f t="shared" si="617"/>
        <v>62838.101072928803</v>
      </c>
      <c r="O587" s="443">
        <f t="shared" si="617"/>
        <v>72469.876240633253</v>
      </c>
      <c r="P587" s="455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486">
        <f t="shared" si="608"/>
        <v>0</v>
      </c>
      <c r="S587" s="486">
        <f t="shared" si="609"/>
        <v>1</v>
      </c>
      <c r="T587" s="486">
        <f>IF(R587=1,SUM($R$6:R587),0)</f>
        <v>0</v>
      </c>
      <c r="U587" s="486">
        <f>IF(S587=1,SUM($S$6:S587),0)</f>
        <v>544</v>
      </c>
      <c r="V587" s="486">
        <f t="shared" si="610"/>
        <v>544</v>
      </c>
      <c r="W587" s="486">
        <f t="shared" si="611"/>
        <v>0</v>
      </c>
      <c r="X587" s="486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2211</v>
      </c>
      <c r="D588" s="105" t="s">
        <v>1270</v>
      </c>
      <c r="E588" s="212" t="s">
        <v>44</v>
      </c>
      <c r="F588" s="213" t="s">
        <v>8</v>
      </c>
      <c r="G588" s="214">
        <v>33900</v>
      </c>
      <c r="H588" s="214">
        <v>33900</v>
      </c>
      <c r="I588" s="167">
        <v>37986</v>
      </c>
      <c r="J588" s="445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5"/>
      <c r="Q588" s="87">
        <f t="shared" si="618"/>
        <v>37986</v>
      </c>
      <c r="R588" s="486">
        <f t="shared" si="608"/>
        <v>0</v>
      </c>
      <c r="S588" s="486">
        <f t="shared" si="609"/>
        <v>1</v>
      </c>
      <c r="T588" s="486">
        <f>IF(R588=1,SUM($R$6:R588),0)</f>
        <v>0</v>
      </c>
      <c r="U588" s="486">
        <f>IF(S588=1,SUM($S$6:S588),0)</f>
        <v>545</v>
      </c>
      <c r="V588" s="486">
        <f t="shared" si="610"/>
        <v>545</v>
      </c>
      <c r="W588" s="486">
        <f t="shared" si="611"/>
        <v>0</v>
      </c>
      <c r="X588" s="486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258</v>
      </c>
      <c r="D589" s="105"/>
      <c r="E589" s="212" t="s">
        <v>44</v>
      </c>
      <c r="F589" s="213" t="s">
        <v>8</v>
      </c>
      <c r="G589" s="214">
        <v>33900</v>
      </c>
      <c r="H589" s="214">
        <v>33900</v>
      </c>
      <c r="I589" s="443">
        <v>37986</v>
      </c>
      <c r="J589" s="446">
        <f t="shared" si="615"/>
        <v>0.12053097345132743</v>
      </c>
      <c r="K589" s="443">
        <f t="shared" si="616"/>
        <v>42564.489557522124</v>
      </c>
      <c r="L589" s="443">
        <f t="shared" ref="L589:O589" si="620">IF($J589&lt;0,(K589*(1-$J589)),(K589*(1+$J589)))</f>
        <v>47694.828918349122</v>
      </c>
      <c r="M589" s="443">
        <f t="shared" si="620"/>
        <v>53443.53307647226</v>
      </c>
      <c r="N589" s="443">
        <f t="shared" si="620"/>
        <v>59885.134142857671</v>
      </c>
      <c r="O589" s="443">
        <f t="shared" si="620"/>
        <v>67103.147656359622</v>
      </c>
      <c r="P589" s="455"/>
      <c r="Q589" s="87">
        <f t="shared" si="618"/>
        <v>37986</v>
      </c>
      <c r="R589" s="486">
        <f t="shared" si="608"/>
        <v>0</v>
      </c>
      <c r="S589" s="486">
        <f t="shared" si="609"/>
        <v>1</v>
      </c>
      <c r="T589" s="486">
        <f>IF(R589=1,SUM($R$6:R589),0)</f>
        <v>0</v>
      </c>
      <c r="U589" s="486">
        <f>IF(S589=1,SUM($S$6:S589),0)</f>
        <v>546</v>
      </c>
      <c r="V589" s="486">
        <f t="shared" si="610"/>
        <v>546</v>
      </c>
      <c r="W589" s="486">
        <f t="shared" si="611"/>
        <v>0</v>
      </c>
      <c r="X589" s="486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259</v>
      </c>
      <c r="D590" s="105" t="s">
        <v>259</v>
      </c>
      <c r="E590" s="212" t="s">
        <v>44</v>
      </c>
      <c r="F590" s="213" t="s">
        <v>8</v>
      </c>
      <c r="G590" s="214">
        <v>12510</v>
      </c>
      <c r="H590" s="214">
        <v>12510</v>
      </c>
      <c r="I590" s="167">
        <v>14018</v>
      </c>
      <c r="J590" s="445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5"/>
      <c r="Q590" s="87">
        <f t="shared" si="618"/>
        <v>14018</v>
      </c>
      <c r="R590" s="486">
        <f t="shared" si="608"/>
        <v>0</v>
      </c>
      <c r="S590" s="486">
        <f t="shared" si="609"/>
        <v>1</v>
      </c>
      <c r="T590" s="486">
        <f>IF(R590=1,SUM($R$6:R590),0)</f>
        <v>0</v>
      </c>
      <c r="U590" s="486">
        <f>IF(S590=1,SUM($S$6:S590),0)</f>
        <v>547</v>
      </c>
      <c r="V590" s="486">
        <f t="shared" si="610"/>
        <v>547</v>
      </c>
      <c r="W590" s="486">
        <f t="shared" si="611"/>
        <v>0</v>
      </c>
      <c r="X590" s="486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260</v>
      </c>
      <c r="D591" s="105" t="s">
        <v>260</v>
      </c>
      <c r="E591" s="212" t="s">
        <v>44</v>
      </c>
      <c r="F591" s="213" t="s">
        <v>8</v>
      </c>
      <c r="G591" s="214">
        <v>15500</v>
      </c>
      <c r="H591" s="214">
        <v>15500</v>
      </c>
      <c r="I591" s="167">
        <v>17368</v>
      </c>
      <c r="J591" s="445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5"/>
      <c r="Q591" s="87">
        <f t="shared" si="618"/>
        <v>17368</v>
      </c>
      <c r="R591" s="486">
        <f t="shared" si="608"/>
        <v>0</v>
      </c>
      <c r="S591" s="486">
        <f t="shared" si="609"/>
        <v>1</v>
      </c>
      <c r="T591" s="486">
        <f>IF(R591=1,SUM($R$6:R591),0)</f>
        <v>0</v>
      </c>
      <c r="U591" s="486">
        <f>IF(S591=1,SUM($S$6:S591),0)</f>
        <v>548</v>
      </c>
      <c r="V591" s="486">
        <f t="shared" si="610"/>
        <v>548</v>
      </c>
      <c r="W591" s="486">
        <f t="shared" si="611"/>
        <v>0</v>
      </c>
      <c r="X591" s="486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261</v>
      </c>
      <c r="D592" s="105" t="s">
        <v>261</v>
      </c>
      <c r="E592" s="212" t="s">
        <v>44</v>
      </c>
      <c r="F592" s="213" t="s">
        <v>8</v>
      </c>
      <c r="G592" s="214">
        <v>19500</v>
      </c>
      <c r="H592" s="214">
        <v>19500</v>
      </c>
      <c r="I592" s="167">
        <v>21850</v>
      </c>
      <c r="J592" s="445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5"/>
      <c r="Q592" s="87">
        <f t="shared" si="618"/>
        <v>21850</v>
      </c>
      <c r="R592" s="486">
        <f t="shared" si="608"/>
        <v>0</v>
      </c>
      <c r="S592" s="486">
        <f t="shared" si="609"/>
        <v>1</v>
      </c>
      <c r="T592" s="486">
        <f>IF(R592=1,SUM($R$6:R592),0)</f>
        <v>0</v>
      </c>
      <c r="U592" s="486">
        <f>IF(S592=1,SUM($S$6:S592),0)</f>
        <v>549</v>
      </c>
      <c r="V592" s="486">
        <f t="shared" si="610"/>
        <v>549</v>
      </c>
      <c r="W592" s="486">
        <f t="shared" si="611"/>
        <v>0</v>
      </c>
      <c r="X592" s="486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262</v>
      </c>
      <c r="D593" s="105" t="s">
        <v>262</v>
      </c>
      <c r="E593" s="212" t="s">
        <v>44</v>
      </c>
      <c r="F593" s="213" t="s">
        <v>8</v>
      </c>
      <c r="G593" s="214">
        <v>28400</v>
      </c>
      <c r="H593" s="214">
        <v>28400</v>
      </c>
      <c r="I593" s="167">
        <v>31823</v>
      </c>
      <c r="J593" s="445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5"/>
      <c r="Q593" s="87">
        <f t="shared" si="618"/>
        <v>31823</v>
      </c>
      <c r="R593" s="486">
        <f t="shared" si="608"/>
        <v>0</v>
      </c>
      <c r="S593" s="486">
        <f t="shared" si="609"/>
        <v>1</v>
      </c>
      <c r="T593" s="486">
        <f>IF(R593=1,SUM($R$6:R593),0)</f>
        <v>0</v>
      </c>
      <c r="U593" s="486">
        <f>IF(S593=1,SUM($S$6:S593),0)</f>
        <v>550</v>
      </c>
      <c r="V593" s="486">
        <f t="shared" si="610"/>
        <v>550</v>
      </c>
      <c r="W593" s="486">
        <f t="shared" si="611"/>
        <v>0</v>
      </c>
      <c r="X593" s="486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263</v>
      </c>
      <c r="D594" s="105" t="s">
        <v>263</v>
      </c>
      <c r="E594" s="212" t="s">
        <v>44</v>
      </c>
      <c r="F594" s="213" t="s">
        <v>8</v>
      </c>
      <c r="G594" s="214">
        <v>28314</v>
      </c>
      <c r="H594" s="214">
        <v>28314</v>
      </c>
      <c r="I594" s="167">
        <v>23288</v>
      </c>
      <c r="J594" s="445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5"/>
      <c r="Q594" s="87">
        <f t="shared" si="618"/>
        <v>23288</v>
      </c>
      <c r="R594" s="486">
        <f t="shared" si="608"/>
        <v>0</v>
      </c>
      <c r="S594" s="486">
        <f t="shared" si="609"/>
        <v>1</v>
      </c>
      <c r="T594" s="486">
        <f>IF(R594=1,SUM($R$6:R594),0)</f>
        <v>0</v>
      </c>
      <c r="U594" s="486">
        <f>IF(S594=1,SUM($S$6:S594),0)</f>
        <v>551</v>
      </c>
      <c r="V594" s="486">
        <f t="shared" si="610"/>
        <v>551</v>
      </c>
      <c r="W594" s="486">
        <f t="shared" si="611"/>
        <v>0</v>
      </c>
      <c r="X594" s="486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264</v>
      </c>
      <c r="D595" s="105" t="s">
        <v>264</v>
      </c>
      <c r="E595" s="212" t="s">
        <v>44</v>
      </c>
      <c r="F595" s="213" t="s">
        <v>8</v>
      </c>
      <c r="G595" s="214">
        <v>3510</v>
      </c>
      <c r="H595" s="214">
        <v>3510</v>
      </c>
      <c r="I595" s="167">
        <v>2329</v>
      </c>
      <c r="J595" s="445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5"/>
      <c r="Q595" s="87">
        <f t="shared" si="618"/>
        <v>2329</v>
      </c>
      <c r="R595" s="486">
        <f t="shared" si="608"/>
        <v>0</v>
      </c>
      <c r="S595" s="486">
        <f t="shared" si="609"/>
        <v>1</v>
      </c>
      <c r="T595" s="486">
        <f>IF(R595=1,SUM($R$6:R595),0)</f>
        <v>0</v>
      </c>
      <c r="U595" s="486">
        <f>IF(S595=1,SUM($S$6:S595),0)</f>
        <v>552</v>
      </c>
      <c r="V595" s="486">
        <f t="shared" si="610"/>
        <v>552</v>
      </c>
      <c r="W595" s="486">
        <f t="shared" si="611"/>
        <v>0</v>
      </c>
      <c r="X595" s="486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265</v>
      </c>
      <c r="D596" s="105" t="s">
        <v>265</v>
      </c>
      <c r="E596" s="212" t="s">
        <v>44</v>
      </c>
      <c r="F596" s="213" t="s">
        <v>8</v>
      </c>
      <c r="G596" s="214">
        <v>2100</v>
      </c>
      <c r="H596" s="214">
        <v>2100</v>
      </c>
      <c r="I596" s="167">
        <v>1035</v>
      </c>
      <c r="J596" s="445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5"/>
      <c r="Q596" s="87">
        <f t="shared" si="618"/>
        <v>1035</v>
      </c>
      <c r="R596" s="486">
        <f t="shared" si="608"/>
        <v>0</v>
      </c>
      <c r="S596" s="486">
        <f t="shared" si="609"/>
        <v>1</v>
      </c>
      <c r="T596" s="486">
        <f>IF(R596=1,SUM($R$6:R596),0)</f>
        <v>0</v>
      </c>
      <c r="U596" s="486">
        <f>IF(S596=1,SUM($S$6:S596),0)</f>
        <v>553</v>
      </c>
      <c r="V596" s="486">
        <f t="shared" si="610"/>
        <v>553</v>
      </c>
      <c r="W596" s="486">
        <f t="shared" si="611"/>
        <v>0</v>
      </c>
      <c r="X596" s="486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266</v>
      </c>
      <c r="D597" s="105" t="s">
        <v>266</v>
      </c>
      <c r="E597" s="212" t="s">
        <v>44</v>
      </c>
      <c r="F597" s="213" t="s">
        <v>8</v>
      </c>
      <c r="G597" s="214">
        <v>40000</v>
      </c>
      <c r="H597" s="214">
        <v>40000</v>
      </c>
      <c r="I597" s="167">
        <v>44821</v>
      </c>
      <c r="J597" s="445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5"/>
      <c r="Q597" s="87">
        <f t="shared" si="618"/>
        <v>44821</v>
      </c>
      <c r="R597" s="486">
        <f t="shared" si="608"/>
        <v>0</v>
      </c>
      <c r="S597" s="486">
        <f t="shared" si="609"/>
        <v>1</v>
      </c>
      <c r="T597" s="486">
        <f>IF(R597=1,SUM($R$6:R597),0)</f>
        <v>0</v>
      </c>
      <c r="U597" s="486">
        <f>IF(S597=1,SUM($S$6:S597),0)</f>
        <v>554</v>
      </c>
      <c r="V597" s="486">
        <f t="shared" si="610"/>
        <v>554</v>
      </c>
      <c r="W597" s="486">
        <f t="shared" si="611"/>
        <v>0</v>
      </c>
      <c r="X597" s="486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37</v>
      </c>
      <c r="D598" s="105" t="s">
        <v>37</v>
      </c>
      <c r="E598" s="212" t="s">
        <v>44</v>
      </c>
      <c r="F598" s="213" t="s">
        <v>7</v>
      </c>
      <c r="G598" s="214">
        <v>8550</v>
      </c>
      <c r="H598" s="214">
        <v>8550</v>
      </c>
      <c r="I598" s="167">
        <v>6210</v>
      </c>
      <c r="J598" s="445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5"/>
      <c r="Q598" s="87">
        <f t="shared" si="618"/>
        <v>6210</v>
      </c>
      <c r="R598" s="486">
        <f t="shared" si="608"/>
        <v>0</v>
      </c>
      <c r="S598" s="486">
        <f t="shared" si="609"/>
        <v>1</v>
      </c>
      <c r="T598" s="486">
        <f>IF(R598=1,SUM($R$6:R598),0)</f>
        <v>0</v>
      </c>
      <c r="U598" s="486">
        <f>IF(S598=1,SUM($S$6:S598),0)</f>
        <v>555</v>
      </c>
      <c r="V598" s="486">
        <f t="shared" si="610"/>
        <v>555</v>
      </c>
      <c r="W598" s="486">
        <f t="shared" si="611"/>
        <v>0</v>
      </c>
      <c r="X598" s="486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557</v>
      </c>
      <c r="D599" s="105"/>
      <c r="E599" s="212" t="s">
        <v>44</v>
      </c>
      <c r="F599" s="213" t="s">
        <v>8</v>
      </c>
      <c r="G599" s="214">
        <v>45000</v>
      </c>
      <c r="H599" s="214">
        <v>45000</v>
      </c>
      <c r="I599" s="443">
        <v>45000</v>
      </c>
      <c r="J599" s="446">
        <v>-0.27368421052631581</v>
      </c>
      <c r="K599" s="443">
        <f t="shared" si="616"/>
        <v>57315.789473684206</v>
      </c>
      <c r="L599" s="443">
        <f t="shared" ref="L599:O599" si="630">IF($J599&lt;0,(K599*(1-$J599)),(K599*(1+$J599)))</f>
        <v>73002.216066481982</v>
      </c>
      <c r="M599" s="443">
        <f t="shared" si="630"/>
        <v>92981.769937308622</v>
      </c>
      <c r="N599" s="443">
        <f t="shared" si="630"/>
        <v>118429.41223594046</v>
      </c>
      <c r="O599" s="443">
        <f t="shared" si="630"/>
        <v>150841.67242682943</v>
      </c>
      <c r="P599" s="455"/>
      <c r="Q599" s="87">
        <f t="shared" si="618"/>
        <v>45000</v>
      </c>
      <c r="R599" s="486">
        <f t="shared" si="608"/>
        <v>0</v>
      </c>
      <c r="S599" s="486">
        <f t="shared" si="609"/>
        <v>1</v>
      </c>
      <c r="T599" s="486">
        <f>IF(R599=1,SUM($R$6:R599),0)</f>
        <v>0</v>
      </c>
      <c r="U599" s="486">
        <f>IF(S599=1,SUM($S$6:S599),0)</f>
        <v>556</v>
      </c>
      <c r="V599" s="486">
        <f t="shared" si="610"/>
        <v>556</v>
      </c>
      <c r="W599" s="486">
        <f t="shared" si="611"/>
        <v>0</v>
      </c>
      <c r="X599" s="486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267</v>
      </c>
      <c r="D600" s="105" t="s">
        <v>267</v>
      </c>
      <c r="E600" s="212" t="s">
        <v>44</v>
      </c>
      <c r="F600" s="213" t="s">
        <v>8</v>
      </c>
      <c r="G600" s="214">
        <v>2500</v>
      </c>
      <c r="H600" s="214">
        <v>2500</v>
      </c>
      <c r="I600" s="167">
        <v>2152</v>
      </c>
      <c r="J600" s="445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5"/>
      <c r="Q600" s="87">
        <f t="shared" si="618"/>
        <v>2152</v>
      </c>
      <c r="R600" s="486">
        <f t="shared" si="608"/>
        <v>0</v>
      </c>
      <c r="S600" s="486">
        <f t="shared" si="609"/>
        <v>1</v>
      </c>
      <c r="T600" s="486">
        <f>IF(R600=1,SUM($R$6:R600),0)</f>
        <v>0</v>
      </c>
      <c r="U600" s="486">
        <f>IF(S600=1,SUM($S$6:S600),0)</f>
        <v>557</v>
      </c>
      <c r="V600" s="486">
        <f t="shared" si="610"/>
        <v>557</v>
      </c>
      <c r="W600" s="486">
        <f t="shared" si="611"/>
        <v>0</v>
      </c>
      <c r="X600" s="486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25</v>
      </c>
      <c r="D601" s="105" t="s">
        <v>25</v>
      </c>
      <c r="E601" s="212" t="s">
        <v>44</v>
      </c>
      <c r="F601" s="213" t="s">
        <v>8</v>
      </c>
      <c r="G601" s="214">
        <v>2500</v>
      </c>
      <c r="H601" s="214">
        <v>2500</v>
      </c>
      <c r="I601" s="167">
        <v>2801</v>
      </c>
      <c r="J601" s="445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5"/>
      <c r="Q601" s="87">
        <f t="shared" si="618"/>
        <v>2801</v>
      </c>
      <c r="R601" s="486">
        <f t="shared" si="608"/>
        <v>0</v>
      </c>
      <c r="S601" s="486">
        <f t="shared" si="609"/>
        <v>1</v>
      </c>
      <c r="T601" s="486">
        <f>IF(R601=1,SUM($R$6:R601),0)</f>
        <v>0</v>
      </c>
      <c r="U601" s="486">
        <f>IF(S601=1,SUM($S$6:S601),0)</f>
        <v>558</v>
      </c>
      <c r="V601" s="486">
        <f t="shared" si="610"/>
        <v>558</v>
      </c>
      <c r="W601" s="486">
        <f t="shared" si="611"/>
        <v>0</v>
      </c>
      <c r="X601" s="486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47</v>
      </c>
      <c r="F602" s="213"/>
      <c r="G602" s="214"/>
      <c r="H602" s="214"/>
      <c r="I602" s="167"/>
      <c r="J602" s="445"/>
      <c r="K602" s="167"/>
      <c r="L602" s="167"/>
      <c r="M602" s="167"/>
      <c r="N602" s="167"/>
      <c r="O602" s="167"/>
      <c r="P602" s="455"/>
      <c r="Q602" s="87">
        <f t="shared" si="618"/>
        <v>0</v>
      </c>
      <c r="R602" s="486">
        <f t="shared" si="608"/>
        <v>0</v>
      </c>
      <c r="S602" s="486">
        <f t="shared" si="609"/>
        <v>0</v>
      </c>
      <c r="T602" s="486">
        <f>IF(R602=1,SUM($R$6:R602),0)</f>
        <v>0</v>
      </c>
      <c r="U602" s="486">
        <f>IF(S602=1,SUM($S$6:S602),0)</f>
        <v>0</v>
      </c>
      <c r="V602" s="486">
        <f t="shared" si="610"/>
        <v>0</v>
      </c>
      <c r="W602" s="486">
        <f t="shared" si="611"/>
        <v>0</v>
      </c>
      <c r="X602" s="486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5" t="s">
        <v>719</v>
      </c>
      <c r="C603" s="426" t="s">
        <v>558</v>
      </c>
      <c r="D603" s="426"/>
      <c r="E603" s="212" t="s">
        <v>47</v>
      </c>
      <c r="F603" s="213"/>
      <c r="G603" s="214"/>
      <c r="H603" s="214"/>
      <c r="I603" s="167">
        <v>0</v>
      </c>
      <c r="J603" s="445"/>
      <c r="K603" s="167"/>
      <c r="L603" s="167"/>
      <c r="M603" s="167"/>
      <c r="N603" s="167"/>
      <c r="O603" s="167"/>
      <c r="P603" s="455"/>
      <c r="Q603" s="87">
        <f t="shared" si="618"/>
        <v>0</v>
      </c>
      <c r="R603" s="486">
        <f t="shared" si="608"/>
        <v>0</v>
      </c>
      <c r="S603" s="486">
        <f t="shared" si="609"/>
        <v>0</v>
      </c>
      <c r="T603" s="486">
        <f>IF(R603=1,SUM($R$6:R603),0)</f>
        <v>0</v>
      </c>
      <c r="U603" s="486">
        <f>IF(S603=1,SUM($S$6:S603),0)</f>
        <v>0</v>
      </c>
      <c r="V603" s="486">
        <f t="shared" si="610"/>
        <v>0</v>
      </c>
      <c r="W603" s="486">
        <f t="shared" si="611"/>
        <v>0</v>
      </c>
      <c r="X603" s="486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1083</v>
      </c>
      <c r="D604" s="441" t="s">
        <v>1402</v>
      </c>
      <c r="E604" s="212" t="s">
        <v>44</v>
      </c>
      <c r="F604" s="213" t="s">
        <v>23</v>
      </c>
      <c r="G604" s="214">
        <v>5950800</v>
      </c>
      <c r="H604" s="214">
        <v>6628600</v>
      </c>
      <c r="I604" s="167">
        <v>6319830</v>
      </c>
      <c r="J604" s="445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5"/>
      <c r="Q604" s="87">
        <f t="shared" si="618"/>
        <v>6319830</v>
      </c>
      <c r="R604" s="486">
        <f t="shared" si="608"/>
        <v>0</v>
      </c>
      <c r="S604" s="486">
        <f t="shared" si="609"/>
        <v>1</v>
      </c>
      <c r="T604" s="486">
        <f>IF(R604=1,SUM($R$6:R604),0)</f>
        <v>0</v>
      </c>
      <c r="U604" s="486">
        <f>IF(S604=1,SUM($S$6:S604),0)</f>
        <v>559</v>
      </c>
      <c r="V604" s="486">
        <f t="shared" si="610"/>
        <v>559</v>
      </c>
      <c r="W604" s="486">
        <f t="shared" si="611"/>
        <v>0</v>
      </c>
      <c r="X604" s="486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1084</v>
      </c>
      <c r="D605" s="441" t="s">
        <v>1403</v>
      </c>
      <c r="E605" s="212" t="s">
        <v>44</v>
      </c>
      <c r="F605" s="213" t="s">
        <v>23</v>
      </c>
      <c r="G605" s="214">
        <v>5950800</v>
      </c>
      <c r="H605" s="214">
        <v>6628600</v>
      </c>
      <c r="I605" s="167">
        <v>6319830</v>
      </c>
      <c r="J605" s="445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5"/>
      <c r="Q605" s="87">
        <f t="shared" si="618"/>
        <v>6319830</v>
      </c>
      <c r="R605" s="486">
        <f t="shared" si="608"/>
        <v>0</v>
      </c>
      <c r="S605" s="486">
        <f t="shared" si="609"/>
        <v>1</v>
      </c>
      <c r="T605" s="486">
        <f>IF(R605=1,SUM($R$6:R605),0)</f>
        <v>0</v>
      </c>
      <c r="U605" s="486">
        <f>IF(S605=1,SUM($S$6:S605),0)</f>
        <v>560</v>
      </c>
      <c r="V605" s="486">
        <f t="shared" si="610"/>
        <v>560</v>
      </c>
      <c r="W605" s="486">
        <f t="shared" si="611"/>
        <v>0</v>
      </c>
      <c r="X605" s="486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1085</v>
      </c>
      <c r="D606" s="441" t="s">
        <v>1404</v>
      </c>
      <c r="E606" s="212" t="s">
        <v>44</v>
      </c>
      <c r="F606" s="213" t="s">
        <v>23</v>
      </c>
      <c r="G606" s="214">
        <v>5950800</v>
      </c>
      <c r="H606" s="214">
        <v>6628600</v>
      </c>
      <c r="I606" s="167">
        <v>6319830</v>
      </c>
      <c r="J606" s="445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5"/>
      <c r="Q606" s="87">
        <f t="shared" si="618"/>
        <v>6319830</v>
      </c>
      <c r="R606" s="486">
        <f t="shared" si="608"/>
        <v>0</v>
      </c>
      <c r="S606" s="486">
        <f t="shared" si="609"/>
        <v>1</v>
      </c>
      <c r="T606" s="486">
        <f>IF(R606=1,SUM($R$6:R606),0)</f>
        <v>0</v>
      </c>
      <c r="U606" s="486">
        <f>IF(S606=1,SUM($S$6:S606),0)</f>
        <v>561</v>
      </c>
      <c r="V606" s="486">
        <f t="shared" si="610"/>
        <v>561</v>
      </c>
      <c r="W606" s="486">
        <f t="shared" si="611"/>
        <v>0</v>
      </c>
      <c r="X606" s="486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1086</v>
      </c>
      <c r="D607" s="441" t="s">
        <v>1405</v>
      </c>
      <c r="E607" s="212" t="s">
        <v>44</v>
      </c>
      <c r="F607" s="213" t="s">
        <v>23</v>
      </c>
      <c r="G607" s="214">
        <v>6374600</v>
      </c>
      <c r="H607" s="214">
        <v>7100700</v>
      </c>
      <c r="I607" s="167">
        <v>6769911</v>
      </c>
      <c r="J607" s="445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5"/>
      <c r="Q607" s="87">
        <f t="shared" si="618"/>
        <v>6769911</v>
      </c>
      <c r="R607" s="486">
        <f t="shared" si="608"/>
        <v>0</v>
      </c>
      <c r="S607" s="486">
        <f t="shared" si="609"/>
        <v>1</v>
      </c>
      <c r="T607" s="486">
        <f>IF(R607=1,SUM($R$6:R607),0)</f>
        <v>0</v>
      </c>
      <c r="U607" s="486">
        <f>IF(S607=1,SUM($S$6:S607),0)</f>
        <v>562</v>
      </c>
      <c r="V607" s="486">
        <f t="shared" si="610"/>
        <v>562</v>
      </c>
      <c r="W607" s="486">
        <f t="shared" si="611"/>
        <v>0</v>
      </c>
      <c r="X607" s="486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1087</v>
      </c>
      <c r="D608" s="441" t="s">
        <v>1406</v>
      </c>
      <c r="E608" s="212" t="s">
        <v>44</v>
      </c>
      <c r="F608" s="213" t="s">
        <v>23</v>
      </c>
      <c r="G608" s="214">
        <v>6374600</v>
      </c>
      <c r="H608" s="214">
        <v>7100700</v>
      </c>
      <c r="I608" s="167">
        <v>6769911</v>
      </c>
      <c r="J608" s="445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5"/>
      <c r="Q608" s="87">
        <f t="shared" si="618"/>
        <v>6769911</v>
      </c>
      <c r="R608" s="486">
        <f t="shared" si="608"/>
        <v>0</v>
      </c>
      <c r="S608" s="486">
        <f t="shared" si="609"/>
        <v>1</v>
      </c>
      <c r="T608" s="486">
        <f>IF(R608=1,SUM($R$6:R608),0)</f>
        <v>0</v>
      </c>
      <c r="U608" s="486">
        <f>IF(S608=1,SUM($S$6:S608),0)</f>
        <v>563</v>
      </c>
      <c r="V608" s="486">
        <f t="shared" si="610"/>
        <v>563</v>
      </c>
      <c r="W608" s="486">
        <f t="shared" si="611"/>
        <v>0</v>
      </c>
      <c r="X608" s="486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1088</v>
      </c>
      <c r="D609" s="441" t="s">
        <v>1407</v>
      </c>
      <c r="E609" s="212" t="s">
        <v>44</v>
      </c>
      <c r="F609" s="213" t="s">
        <v>23</v>
      </c>
      <c r="G609" s="214">
        <v>6374600</v>
      </c>
      <c r="H609" s="214">
        <v>7100700</v>
      </c>
      <c r="I609" s="167">
        <v>6769911</v>
      </c>
      <c r="J609" s="445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5"/>
      <c r="Q609" s="87">
        <f t="shared" si="618"/>
        <v>6769911</v>
      </c>
      <c r="R609" s="486">
        <f t="shared" si="608"/>
        <v>0</v>
      </c>
      <c r="S609" s="486">
        <f t="shared" si="609"/>
        <v>1</v>
      </c>
      <c r="T609" s="486">
        <f>IF(R609=1,SUM($R$6:R609),0)</f>
        <v>0</v>
      </c>
      <c r="U609" s="486">
        <f>IF(S609=1,SUM($S$6:S609),0)</f>
        <v>564</v>
      </c>
      <c r="V609" s="486">
        <f t="shared" si="610"/>
        <v>564</v>
      </c>
      <c r="W609" s="486">
        <f t="shared" si="611"/>
        <v>0</v>
      </c>
      <c r="X609" s="486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1089</v>
      </c>
      <c r="D610" s="441" t="s">
        <v>1408</v>
      </c>
      <c r="E610" s="212" t="s">
        <v>44</v>
      </c>
      <c r="F610" s="213" t="s">
        <v>23</v>
      </c>
      <c r="G610" s="214">
        <v>6374600</v>
      </c>
      <c r="H610" s="214">
        <v>7100700</v>
      </c>
      <c r="I610" s="167">
        <v>6769911</v>
      </c>
      <c r="J610" s="445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5"/>
      <c r="Q610" s="87">
        <f t="shared" si="618"/>
        <v>6769911</v>
      </c>
      <c r="R610" s="486">
        <f t="shared" si="608"/>
        <v>0</v>
      </c>
      <c r="S610" s="486">
        <f t="shared" si="609"/>
        <v>1</v>
      </c>
      <c r="T610" s="486">
        <f>IF(R610=1,SUM($R$6:R610),0)</f>
        <v>0</v>
      </c>
      <c r="U610" s="486">
        <f>IF(S610=1,SUM($S$6:S610),0)</f>
        <v>565</v>
      </c>
      <c r="V610" s="486">
        <f t="shared" si="610"/>
        <v>565</v>
      </c>
      <c r="W610" s="486">
        <f t="shared" si="611"/>
        <v>0</v>
      </c>
      <c r="X610" s="486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1090</v>
      </c>
      <c r="D611" s="441" t="s">
        <v>1409</v>
      </c>
      <c r="E611" s="212" t="s">
        <v>44</v>
      </c>
      <c r="F611" s="213" t="s">
        <v>23</v>
      </c>
      <c r="G611" s="214">
        <v>4927200</v>
      </c>
      <c r="H611" s="214">
        <v>5488400</v>
      </c>
      <c r="I611" s="167">
        <v>5232753</v>
      </c>
      <c r="J611" s="445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5"/>
      <c r="Q611" s="87">
        <f t="shared" si="618"/>
        <v>5232753</v>
      </c>
      <c r="R611" s="486">
        <f t="shared" si="608"/>
        <v>0</v>
      </c>
      <c r="S611" s="486">
        <f t="shared" si="609"/>
        <v>1</v>
      </c>
      <c r="T611" s="486">
        <f>IF(R611=1,SUM($R$6:R611),0)</f>
        <v>0</v>
      </c>
      <c r="U611" s="486">
        <f>IF(S611=1,SUM($S$6:S611),0)</f>
        <v>566</v>
      </c>
      <c r="V611" s="486">
        <f t="shared" si="610"/>
        <v>566</v>
      </c>
      <c r="W611" s="486">
        <f t="shared" si="611"/>
        <v>0</v>
      </c>
      <c r="X611" s="486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1091</v>
      </c>
      <c r="D612" s="441" t="s">
        <v>1410</v>
      </c>
      <c r="E612" s="212" t="s">
        <v>44</v>
      </c>
      <c r="F612" s="213" t="s">
        <v>23</v>
      </c>
      <c r="G612" s="214">
        <v>4927200</v>
      </c>
      <c r="H612" s="214">
        <v>5488400</v>
      </c>
      <c r="I612" s="167">
        <v>5232753</v>
      </c>
      <c r="J612" s="445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5"/>
      <c r="Q612" s="87">
        <f t="shared" si="618"/>
        <v>5232753</v>
      </c>
      <c r="R612" s="486">
        <f t="shared" si="608"/>
        <v>0</v>
      </c>
      <c r="S612" s="486">
        <f t="shared" si="609"/>
        <v>1</v>
      </c>
      <c r="T612" s="486">
        <f>IF(R612=1,SUM($R$6:R612),0)</f>
        <v>0</v>
      </c>
      <c r="U612" s="486">
        <f>IF(S612=1,SUM($S$6:S612),0)</f>
        <v>567</v>
      </c>
      <c r="V612" s="486">
        <f t="shared" si="610"/>
        <v>567</v>
      </c>
      <c r="W612" s="486">
        <f t="shared" si="611"/>
        <v>0</v>
      </c>
      <c r="X612" s="486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1092</v>
      </c>
      <c r="D613" s="441" t="s">
        <v>1411</v>
      </c>
      <c r="E613" s="212" t="s">
        <v>44</v>
      </c>
      <c r="F613" s="213" t="s">
        <v>23</v>
      </c>
      <c r="G613" s="214">
        <v>4927200</v>
      </c>
      <c r="H613" s="214">
        <v>5488400</v>
      </c>
      <c r="I613" s="167">
        <v>5232753</v>
      </c>
      <c r="J613" s="445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5"/>
      <c r="Q613" s="87">
        <f t="shared" si="618"/>
        <v>5232753</v>
      </c>
      <c r="R613" s="486">
        <f t="shared" si="608"/>
        <v>0</v>
      </c>
      <c r="S613" s="486">
        <f t="shared" si="609"/>
        <v>1</v>
      </c>
      <c r="T613" s="486">
        <f>IF(R613=1,SUM($R$6:R613),0)</f>
        <v>0</v>
      </c>
      <c r="U613" s="486">
        <f>IF(S613=1,SUM($S$6:S613),0)</f>
        <v>568</v>
      </c>
      <c r="V613" s="486">
        <f t="shared" si="610"/>
        <v>568</v>
      </c>
      <c r="W613" s="486">
        <f t="shared" si="611"/>
        <v>0</v>
      </c>
      <c r="X613" s="486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1093</v>
      </c>
      <c r="D614" s="441" t="s">
        <v>1412</v>
      </c>
      <c r="E614" s="212" t="s">
        <v>44</v>
      </c>
      <c r="F614" s="213" t="s">
        <v>23</v>
      </c>
      <c r="G614" s="214">
        <v>5602300</v>
      </c>
      <c r="H614" s="214">
        <v>6240400</v>
      </c>
      <c r="I614" s="167">
        <v>5949718</v>
      </c>
      <c r="J614" s="445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5"/>
      <c r="Q614" s="87">
        <f t="shared" si="618"/>
        <v>5949718</v>
      </c>
      <c r="R614" s="486">
        <f t="shared" si="608"/>
        <v>0</v>
      </c>
      <c r="S614" s="486">
        <f t="shared" si="609"/>
        <v>1</v>
      </c>
      <c r="T614" s="486">
        <f>IF(R614=1,SUM($R$6:R614),0)</f>
        <v>0</v>
      </c>
      <c r="U614" s="486">
        <f>IF(S614=1,SUM($S$6:S614),0)</f>
        <v>569</v>
      </c>
      <c r="V614" s="486">
        <f t="shared" si="610"/>
        <v>569</v>
      </c>
      <c r="W614" s="486">
        <f t="shared" si="611"/>
        <v>0</v>
      </c>
      <c r="X614" s="486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1094</v>
      </c>
      <c r="D615" s="441" t="s">
        <v>1413</v>
      </c>
      <c r="E615" s="212" t="s">
        <v>44</v>
      </c>
      <c r="F615" s="213" t="s">
        <v>23</v>
      </c>
      <c r="G615" s="214">
        <v>5602300</v>
      </c>
      <c r="H615" s="214">
        <v>6240400</v>
      </c>
      <c r="I615" s="167">
        <v>5949718</v>
      </c>
      <c r="J615" s="445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5"/>
      <c r="Q615" s="87">
        <f t="shared" si="618"/>
        <v>5949718</v>
      </c>
      <c r="R615" s="486">
        <f t="shared" si="608"/>
        <v>0</v>
      </c>
      <c r="S615" s="486">
        <f t="shared" si="609"/>
        <v>1</v>
      </c>
      <c r="T615" s="486">
        <f>IF(R615=1,SUM($R$6:R615),0)</f>
        <v>0</v>
      </c>
      <c r="U615" s="486">
        <f>IF(S615=1,SUM($S$6:S615),0)</f>
        <v>570</v>
      </c>
      <c r="V615" s="486">
        <f t="shared" si="610"/>
        <v>570</v>
      </c>
      <c r="W615" s="486">
        <f t="shared" si="611"/>
        <v>0</v>
      </c>
      <c r="X615" s="486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1095</v>
      </c>
      <c r="D616" s="441" t="s">
        <v>1414</v>
      </c>
      <c r="E616" s="212" t="s">
        <v>44</v>
      </c>
      <c r="F616" s="213" t="s">
        <v>23</v>
      </c>
      <c r="G616" s="214">
        <v>5602300</v>
      </c>
      <c r="H616" s="214">
        <v>6240400</v>
      </c>
      <c r="I616" s="167">
        <v>5949718</v>
      </c>
      <c r="J616" s="445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5"/>
      <c r="Q616" s="87">
        <f t="shared" si="618"/>
        <v>5949718</v>
      </c>
      <c r="R616" s="486">
        <f t="shared" si="608"/>
        <v>0</v>
      </c>
      <c r="S616" s="486">
        <f t="shared" si="609"/>
        <v>1</v>
      </c>
      <c r="T616" s="486">
        <f>IF(R616=1,SUM($R$6:R616),0)</f>
        <v>0</v>
      </c>
      <c r="U616" s="486">
        <f>IF(S616=1,SUM($S$6:S616),0)</f>
        <v>571</v>
      </c>
      <c r="V616" s="486">
        <f t="shared" si="610"/>
        <v>571</v>
      </c>
      <c r="W616" s="486">
        <f t="shared" si="611"/>
        <v>0</v>
      </c>
      <c r="X616" s="486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1096</v>
      </c>
      <c r="D617" s="441" t="s">
        <v>1415</v>
      </c>
      <c r="E617" s="212" t="s">
        <v>44</v>
      </c>
      <c r="F617" s="213" t="s">
        <v>23</v>
      </c>
      <c r="G617" s="214">
        <v>5529300</v>
      </c>
      <c r="H617" s="214">
        <v>6159100</v>
      </c>
      <c r="I617" s="167">
        <v>5872191</v>
      </c>
      <c r="J617" s="445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5"/>
      <c r="Q617" s="87">
        <f t="shared" si="618"/>
        <v>5872191</v>
      </c>
      <c r="R617" s="486">
        <f t="shared" si="608"/>
        <v>0</v>
      </c>
      <c r="S617" s="486">
        <f t="shared" si="609"/>
        <v>1</v>
      </c>
      <c r="T617" s="486">
        <f>IF(R617=1,SUM($R$6:R617),0)</f>
        <v>0</v>
      </c>
      <c r="U617" s="486">
        <f>IF(S617=1,SUM($S$6:S617),0)</f>
        <v>572</v>
      </c>
      <c r="V617" s="486">
        <f t="shared" si="610"/>
        <v>572</v>
      </c>
      <c r="W617" s="486">
        <f t="shared" si="611"/>
        <v>0</v>
      </c>
      <c r="X617" s="486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1097</v>
      </c>
      <c r="D618" s="441" t="s">
        <v>1416</v>
      </c>
      <c r="E618" s="212" t="s">
        <v>44</v>
      </c>
      <c r="F618" s="213" t="s">
        <v>23</v>
      </c>
      <c r="G618" s="214">
        <v>5529300</v>
      </c>
      <c r="H618" s="214">
        <v>6159100</v>
      </c>
      <c r="I618" s="167">
        <v>5872191</v>
      </c>
      <c r="J618" s="445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5"/>
      <c r="Q618" s="87">
        <f t="shared" si="618"/>
        <v>5872191</v>
      </c>
      <c r="R618" s="486">
        <f t="shared" si="608"/>
        <v>0</v>
      </c>
      <c r="S618" s="486">
        <f t="shared" si="609"/>
        <v>1</v>
      </c>
      <c r="T618" s="486">
        <f>IF(R618=1,SUM($R$6:R618),0)</f>
        <v>0</v>
      </c>
      <c r="U618" s="486">
        <f>IF(S618=1,SUM($S$6:S618),0)</f>
        <v>573</v>
      </c>
      <c r="V618" s="486">
        <f t="shared" si="610"/>
        <v>573</v>
      </c>
      <c r="W618" s="486">
        <f t="shared" si="611"/>
        <v>0</v>
      </c>
      <c r="X618" s="486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1098</v>
      </c>
      <c r="D619" s="441" t="s">
        <v>1417</v>
      </c>
      <c r="E619" s="212" t="s">
        <v>44</v>
      </c>
      <c r="F619" s="213" t="s">
        <v>23</v>
      </c>
      <c r="G619" s="214">
        <v>5529300</v>
      </c>
      <c r="H619" s="214">
        <v>6159100</v>
      </c>
      <c r="I619" s="167">
        <v>5872191</v>
      </c>
      <c r="J619" s="445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5"/>
      <c r="Q619" s="87">
        <f t="shared" si="618"/>
        <v>5872191</v>
      </c>
      <c r="R619" s="486">
        <f t="shared" si="608"/>
        <v>0</v>
      </c>
      <c r="S619" s="486">
        <f t="shared" si="609"/>
        <v>1</v>
      </c>
      <c r="T619" s="486">
        <f>IF(R619=1,SUM($R$6:R619),0)</f>
        <v>0</v>
      </c>
      <c r="U619" s="486">
        <f>IF(S619=1,SUM($S$6:S619),0)</f>
        <v>574</v>
      </c>
      <c r="V619" s="486">
        <f t="shared" si="610"/>
        <v>574</v>
      </c>
      <c r="W619" s="486">
        <f t="shared" si="611"/>
        <v>0</v>
      </c>
      <c r="X619" s="486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1099</v>
      </c>
      <c r="D620" s="441" t="s">
        <v>1418</v>
      </c>
      <c r="E620" s="212" t="s">
        <v>44</v>
      </c>
      <c r="F620" s="213" t="s">
        <v>23</v>
      </c>
      <c r="G620" s="214">
        <v>5030000</v>
      </c>
      <c r="H620" s="214">
        <v>5602900</v>
      </c>
      <c r="I620" s="167">
        <v>5341928</v>
      </c>
      <c r="J620" s="445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5"/>
      <c r="Q620" s="87">
        <f t="shared" si="618"/>
        <v>5341928</v>
      </c>
      <c r="R620" s="486">
        <f t="shared" si="608"/>
        <v>0</v>
      </c>
      <c r="S620" s="486">
        <f t="shared" si="609"/>
        <v>1</v>
      </c>
      <c r="T620" s="486">
        <f>IF(R620=1,SUM($R$6:R620),0)</f>
        <v>0</v>
      </c>
      <c r="U620" s="486">
        <f>IF(S620=1,SUM($S$6:S620),0)</f>
        <v>575</v>
      </c>
      <c r="V620" s="486">
        <f t="shared" si="610"/>
        <v>575</v>
      </c>
      <c r="W620" s="486">
        <f t="shared" si="611"/>
        <v>0</v>
      </c>
      <c r="X620" s="486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1100</v>
      </c>
      <c r="D621" s="441" t="s">
        <v>1419</v>
      </c>
      <c r="E621" s="212" t="s">
        <v>44</v>
      </c>
      <c r="F621" s="213" t="s">
        <v>23</v>
      </c>
      <c r="G621" s="214">
        <v>7223500</v>
      </c>
      <c r="H621" s="214">
        <v>8046300</v>
      </c>
      <c r="I621" s="167">
        <v>7671455</v>
      </c>
      <c r="J621" s="445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5"/>
      <c r="Q621" s="87">
        <f t="shared" si="618"/>
        <v>7671455</v>
      </c>
      <c r="R621" s="486">
        <f t="shared" si="608"/>
        <v>0</v>
      </c>
      <c r="S621" s="486">
        <f t="shared" si="609"/>
        <v>1</v>
      </c>
      <c r="T621" s="486">
        <f>IF(R621=1,SUM($R$6:R621),0)</f>
        <v>0</v>
      </c>
      <c r="U621" s="486">
        <f>IF(S621=1,SUM($S$6:S621),0)</f>
        <v>576</v>
      </c>
      <c r="V621" s="486">
        <f t="shared" si="610"/>
        <v>576</v>
      </c>
      <c r="W621" s="486">
        <f t="shared" si="611"/>
        <v>0</v>
      </c>
      <c r="X621" s="486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1101</v>
      </c>
      <c r="D622" s="441" t="s">
        <v>1420</v>
      </c>
      <c r="E622" s="212" t="s">
        <v>44</v>
      </c>
      <c r="F622" s="213" t="s">
        <v>23</v>
      </c>
      <c r="G622" s="216">
        <v>7275900</v>
      </c>
      <c r="H622" s="216">
        <v>8104600</v>
      </c>
      <c r="I622" s="167">
        <v>7727104</v>
      </c>
      <c r="J622" s="445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5"/>
      <c r="Q622" s="87">
        <f t="shared" si="618"/>
        <v>7727104</v>
      </c>
      <c r="R622" s="486">
        <f t="shared" si="608"/>
        <v>0</v>
      </c>
      <c r="S622" s="486">
        <f t="shared" si="609"/>
        <v>1</v>
      </c>
      <c r="T622" s="486">
        <f>IF(R622=1,SUM($R$6:R622),0)</f>
        <v>0</v>
      </c>
      <c r="U622" s="486">
        <f>IF(S622=1,SUM($S$6:S622),0)</f>
        <v>577</v>
      </c>
      <c r="V622" s="486">
        <f t="shared" si="610"/>
        <v>577</v>
      </c>
      <c r="W622" s="486">
        <f t="shared" si="611"/>
        <v>0</v>
      </c>
      <c r="X622" s="486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1102</v>
      </c>
      <c r="D623" s="441" t="s">
        <v>1421</v>
      </c>
      <c r="E623" s="212" t="s">
        <v>44</v>
      </c>
      <c r="F623" s="213" t="s">
        <v>23</v>
      </c>
      <c r="G623" s="214">
        <v>7275900</v>
      </c>
      <c r="H623" s="214">
        <v>8104600</v>
      </c>
      <c r="I623" s="167">
        <v>7727104</v>
      </c>
      <c r="J623" s="445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5"/>
      <c r="Q623" s="87">
        <f t="shared" si="618"/>
        <v>7727104</v>
      </c>
      <c r="R623" s="486">
        <f t="shared" si="608"/>
        <v>0</v>
      </c>
      <c r="S623" s="486">
        <f t="shared" si="609"/>
        <v>1</v>
      </c>
      <c r="T623" s="486">
        <f>IF(R623=1,SUM($R$6:R623),0)</f>
        <v>0</v>
      </c>
      <c r="U623" s="486">
        <f>IF(S623=1,SUM($S$6:S623),0)</f>
        <v>578</v>
      </c>
      <c r="V623" s="486">
        <f t="shared" si="610"/>
        <v>578</v>
      </c>
      <c r="W623" s="486">
        <f t="shared" si="611"/>
        <v>0</v>
      </c>
      <c r="X623" s="486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1103</v>
      </c>
      <c r="D624" s="441" t="s">
        <v>1422</v>
      </c>
      <c r="E624" s="212" t="s">
        <v>44</v>
      </c>
      <c r="F624" s="213" t="s">
        <v>23</v>
      </c>
      <c r="G624" s="214">
        <v>5224600</v>
      </c>
      <c r="H624" s="214">
        <v>5819700</v>
      </c>
      <c r="I624" s="167">
        <v>5548596</v>
      </c>
      <c r="J624" s="445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5"/>
      <c r="Q624" s="87">
        <f t="shared" si="618"/>
        <v>5548596</v>
      </c>
      <c r="R624" s="486">
        <f t="shared" si="608"/>
        <v>0</v>
      </c>
      <c r="S624" s="486">
        <f t="shared" si="609"/>
        <v>1</v>
      </c>
      <c r="T624" s="486">
        <f>IF(R624=1,SUM($R$6:R624),0)</f>
        <v>0</v>
      </c>
      <c r="U624" s="486">
        <f>IF(S624=1,SUM($S$6:S624),0)</f>
        <v>579</v>
      </c>
      <c r="V624" s="486">
        <f t="shared" si="610"/>
        <v>579</v>
      </c>
      <c r="W624" s="486">
        <f t="shared" si="611"/>
        <v>0</v>
      </c>
      <c r="X624" s="486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1104</v>
      </c>
      <c r="D625" s="441" t="s">
        <v>1423</v>
      </c>
      <c r="E625" s="212" t="s">
        <v>44</v>
      </c>
      <c r="F625" s="213" t="s">
        <v>23</v>
      </c>
      <c r="G625" s="214">
        <v>5224600</v>
      </c>
      <c r="H625" s="214">
        <v>5819700</v>
      </c>
      <c r="I625" s="167">
        <v>5548596</v>
      </c>
      <c r="J625" s="445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5"/>
      <c r="Q625" s="87">
        <f t="shared" si="618"/>
        <v>5548596</v>
      </c>
      <c r="R625" s="486">
        <f t="shared" si="608"/>
        <v>0</v>
      </c>
      <c r="S625" s="486">
        <f t="shared" si="609"/>
        <v>1</v>
      </c>
      <c r="T625" s="486">
        <f>IF(R625=1,SUM($R$6:R625),0)</f>
        <v>0</v>
      </c>
      <c r="U625" s="486">
        <f>IF(S625=1,SUM($S$6:S625),0)</f>
        <v>580</v>
      </c>
      <c r="V625" s="486">
        <f t="shared" si="610"/>
        <v>580</v>
      </c>
      <c r="W625" s="486">
        <f t="shared" si="611"/>
        <v>0</v>
      </c>
      <c r="X625" s="486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1105</v>
      </c>
      <c r="D626" s="441" t="s">
        <v>1424</v>
      </c>
      <c r="E626" s="212" t="s">
        <v>44</v>
      </c>
      <c r="F626" s="213" t="s">
        <v>23</v>
      </c>
      <c r="G626" s="214">
        <v>2857700</v>
      </c>
      <c r="H626" s="214">
        <v>3183200</v>
      </c>
      <c r="I626" s="167">
        <v>3034916</v>
      </c>
      <c r="J626" s="445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5"/>
      <c r="Q626" s="87">
        <f t="shared" si="618"/>
        <v>3034916</v>
      </c>
      <c r="R626" s="486">
        <f t="shared" si="608"/>
        <v>0</v>
      </c>
      <c r="S626" s="486">
        <f t="shared" si="609"/>
        <v>1</v>
      </c>
      <c r="T626" s="486">
        <f>IF(R626=1,SUM($R$6:R626),0)</f>
        <v>0</v>
      </c>
      <c r="U626" s="486">
        <f>IF(S626=1,SUM($S$6:S626),0)</f>
        <v>581</v>
      </c>
      <c r="V626" s="486">
        <f t="shared" si="610"/>
        <v>581</v>
      </c>
      <c r="W626" s="486">
        <f t="shared" si="611"/>
        <v>0</v>
      </c>
      <c r="X626" s="486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1106</v>
      </c>
      <c r="D627" s="441" t="s">
        <v>1425</v>
      </c>
      <c r="E627" s="212" t="s">
        <v>44</v>
      </c>
      <c r="F627" s="213" t="s">
        <v>23</v>
      </c>
      <c r="G627" s="214">
        <v>2857700</v>
      </c>
      <c r="H627" s="214">
        <v>3183200</v>
      </c>
      <c r="I627" s="167">
        <v>3034916</v>
      </c>
      <c r="J627" s="445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5"/>
      <c r="Q627" s="87">
        <f t="shared" si="618"/>
        <v>3034916</v>
      </c>
      <c r="R627" s="486">
        <f t="shared" si="608"/>
        <v>0</v>
      </c>
      <c r="S627" s="486">
        <f t="shared" si="609"/>
        <v>1</v>
      </c>
      <c r="T627" s="486">
        <f>IF(R627=1,SUM($R$6:R627),0)</f>
        <v>0</v>
      </c>
      <c r="U627" s="486">
        <f>IF(S627=1,SUM($S$6:S627),0)</f>
        <v>582</v>
      </c>
      <c r="V627" s="486">
        <f t="shared" si="610"/>
        <v>582</v>
      </c>
      <c r="W627" s="486">
        <f t="shared" si="611"/>
        <v>0</v>
      </c>
      <c r="X627" s="486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1107</v>
      </c>
      <c r="D628" s="441" t="s">
        <v>1426</v>
      </c>
      <c r="E628" s="212" t="s">
        <v>44</v>
      </c>
      <c r="F628" s="213" t="s">
        <v>23</v>
      </c>
      <c r="G628" s="214">
        <v>3401800</v>
      </c>
      <c r="H628" s="214">
        <v>3789300</v>
      </c>
      <c r="I628" s="167">
        <v>3612758</v>
      </c>
      <c r="J628" s="445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5"/>
      <c r="Q628" s="87">
        <f t="shared" si="618"/>
        <v>3612758</v>
      </c>
      <c r="R628" s="486">
        <f t="shared" si="608"/>
        <v>0</v>
      </c>
      <c r="S628" s="486">
        <f t="shared" si="609"/>
        <v>1</v>
      </c>
      <c r="T628" s="486">
        <f>IF(R628=1,SUM($R$6:R628),0)</f>
        <v>0</v>
      </c>
      <c r="U628" s="486">
        <f>IF(S628=1,SUM($S$6:S628),0)</f>
        <v>583</v>
      </c>
      <c r="V628" s="486">
        <f t="shared" si="610"/>
        <v>583</v>
      </c>
      <c r="W628" s="486">
        <f t="shared" si="611"/>
        <v>0</v>
      </c>
      <c r="X628" s="486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268</v>
      </c>
      <c r="D629" s="105" t="s">
        <v>268</v>
      </c>
      <c r="E629" s="212" t="s">
        <v>44</v>
      </c>
      <c r="F629" s="213" t="s">
        <v>23</v>
      </c>
      <c r="G629" s="214">
        <v>2935500</v>
      </c>
      <c r="H629" s="214">
        <v>3269900</v>
      </c>
      <c r="I629" s="167">
        <v>3289317</v>
      </c>
      <c r="J629" s="445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61"/>
      <c r="Q629" s="87">
        <f t="shared" si="618"/>
        <v>3289317</v>
      </c>
      <c r="R629" s="486">
        <f t="shared" si="608"/>
        <v>0</v>
      </c>
      <c r="S629" s="486">
        <f t="shared" si="609"/>
        <v>1</v>
      </c>
      <c r="T629" s="486">
        <f>IF(R629=1,SUM($R$6:R629),0)</f>
        <v>0</v>
      </c>
      <c r="U629" s="486">
        <f>IF(S629=1,SUM($S$6:S629),0)</f>
        <v>584</v>
      </c>
      <c r="V629" s="486">
        <f t="shared" si="610"/>
        <v>584</v>
      </c>
      <c r="W629" s="486">
        <f t="shared" si="611"/>
        <v>0</v>
      </c>
      <c r="X629" s="486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269</v>
      </c>
      <c r="D630" s="105" t="s">
        <v>269</v>
      </c>
      <c r="E630" s="212" t="s">
        <v>44</v>
      </c>
      <c r="F630" s="213" t="s">
        <v>23</v>
      </c>
      <c r="G630" s="214">
        <v>4180700</v>
      </c>
      <c r="H630" s="214">
        <v>4656900</v>
      </c>
      <c r="I630" s="167">
        <v>4684602</v>
      </c>
      <c r="J630" s="445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61"/>
      <c r="Q630" s="87">
        <f t="shared" si="618"/>
        <v>4684602</v>
      </c>
      <c r="R630" s="486">
        <f t="shared" si="608"/>
        <v>0</v>
      </c>
      <c r="S630" s="486">
        <f t="shared" si="609"/>
        <v>1</v>
      </c>
      <c r="T630" s="486">
        <f>IF(R630=1,SUM($R$6:R630),0)</f>
        <v>0</v>
      </c>
      <c r="U630" s="486">
        <f>IF(S630=1,SUM($S$6:S630),0)</f>
        <v>585</v>
      </c>
      <c r="V630" s="486">
        <f t="shared" si="610"/>
        <v>585</v>
      </c>
      <c r="W630" s="486">
        <f t="shared" si="611"/>
        <v>0</v>
      </c>
      <c r="X630" s="486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270</v>
      </c>
      <c r="D631" s="105" t="s">
        <v>270</v>
      </c>
      <c r="E631" s="212" t="s">
        <v>44</v>
      </c>
      <c r="F631" s="213" t="s">
        <v>23</v>
      </c>
      <c r="G631" s="214">
        <v>7316100</v>
      </c>
      <c r="H631" s="214">
        <v>8149400</v>
      </c>
      <c r="I631" s="167">
        <v>7316100</v>
      </c>
      <c r="J631" s="445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61"/>
      <c r="Q631" s="87">
        <f t="shared" si="618"/>
        <v>7316100</v>
      </c>
      <c r="R631" s="486">
        <f t="shared" si="608"/>
        <v>0</v>
      </c>
      <c r="S631" s="486">
        <f t="shared" si="609"/>
        <v>1</v>
      </c>
      <c r="T631" s="486">
        <f>IF(R631=1,SUM($R$6:R631),0)</f>
        <v>0</v>
      </c>
      <c r="U631" s="486">
        <f>IF(S631=1,SUM($S$6:S631),0)</f>
        <v>586</v>
      </c>
      <c r="V631" s="486">
        <f t="shared" si="610"/>
        <v>586</v>
      </c>
      <c r="W631" s="486">
        <f t="shared" si="611"/>
        <v>0</v>
      </c>
      <c r="X631" s="486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271</v>
      </c>
      <c r="D632" s="105" t="s">
        <v>271</v>
      </c>
      <c r="E632" s="212" t="s">
        <v>44</v>
      </c>
      <c r="F632" s="213" t="s">
        <v>8</v>
      </c>
      <c r="G632" s="214">
        <v>34800</v>
      </c>
      <c r="H632" s="214">
        <v>38800</v>
      </c>
      <c r="I632" s="167">
        <v>38994</v>
      </c>
      <c r="J632" s="445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61"/>
      <c r="Q632" s="87">
        <f t="shared" si="618"/>
        <v>38994</v>
      </c>
      <c r="R632" s="486">
        <f t="shared" si="608"/>
        <v>0</v>
      </c>
      <c r="S632" s="486">
        <f t="shared" si="609"/>
        <v>1</v>
      </c>
      <c r="T632" s="486">
        <f>IF(R632=1,SUM($R$6:R632),0)</f>
        <v>0</v>
      </c>
      <c r="U632" s="486">
        <f>IF(S632=1,SUM($S$6:S632),0)</f>
        <v>587</v>
      </c>
      <c r="V632" s="486">
        <f t="shared" si="610"/>
        <v>587</v>
      </c>
      <c r="W632" s="486">
        <f t="shared" si="611"/>
        <v>0</v>
      </c>
      <c r="X632" s="486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273</v>
      </c>
      <c r="D633" s="105" t="s">
        <v>273</v>
      </c>
      <c r="E633" s="212" t="s">
        <v>44</v>
      </c>
      <c r="F633" s="213" t="s">
        <v>8</v>
      </c>
      <c r="G633" s="214">
        <v>11200</v>
      </c>
      <c r="H633" s="214">
        <v>12500</v>
      </c>
      <c r="I633" s="167">
        <v>12550</v>
      </c>
      <c r="J633" s="445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61"/>
      <c r="Q633" s="87">
        <f t="shared" si="618"/>
        <v>12550</v>
      </c>
      <c r="R633" s="486">
        <f t="shared" si="608"/>
        <v>0</v>
      </c>
      <c r="S633" s="486">
        <f t="shared" si="609"/>
        <v>1</v>
      </c>
      <c r="T633" s="486">
        <f>IF(R633=1,SUM($R$6:R633),0)</f>
        <v>0</v>
      </c>
      <c r="U633" s="486">
        <f>IF(S633=1,SUM($S$6:S633),0)</f>
        <v>588</v>
      </c>
      <c r="V633" s="486">
        <f t="shared" si="610"/>
        <v>588</v>
      </c>
      <c r="W633" s="486">
        <f t="shared" si="611"/>
        <v>0</v>
      </c>
      <c r="X633" s="486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33</v>
      </c>
      <c r="D634" s="105"/>
      <c r="E634" s="212" t="s">
        <v>44</v>
      </c>
      <c r="F634" s="213" t="s">
        <v>8</v>
      </c>
      <c r="G634" s="214">
        <v>6100</v>
      </c>
      <c r="H634" s="214">
        <v>6100</v>
      </c>
      <c r="I634" s="443">
        <v>6100</v>
      </c>
      <c r="J634" s="446">
        <v>-0.1509485129847489</v>
      </c>
      <c r="K634" s="443">
        <f t="shared" si="616"/>
        <v>7020.7859292069688</v>
      </c>
      <c r="L634" s="443">
        <f t="shared" ref="L634:O634" si="663">IF($J634&lt;0,(K634*(1-$J634)),(K634*(1+$J634)))</f>
        <v>8080.5631252050098</v>
      </c>
      <c r="M634" s="443">
        <f t="shared" si="663"/>
        <v>9300.3121130341024</v>
      </c>
      <c r="N634" s="443">
        <f t="shared" si="663"/>
        <v>10704.180396790649</v>
      </c>
      <c r="O634" s="443">
        <f t="shared" si="663"/>
        <v>12319.960510406698</v>
      </c>
      <c r="P634" s="461"/>
      <c r="Q634" s="87">
        <f t="shared" si="618"/>
        <v>6100</v>
      </c>
      <c r="R634" s="486">
        <f t="shared" si="608"/>
        <v>0</v>
      </c>
      <c r="S634" s="486">
        <f t="shared" si="609"/>
        <v>1</v>
      </c>
      <c r="T634" s="486">
        <f>IF(R634=1,SUM($R$6:R634),0)</f>
        <v>0</v>
      </c>
      <c r="U634" s="486">
        <f>IF(S634=1,SUM($S$6:S634),0)</f>
        <v>589</v>
      </c>
      <c r="V634" s="486">
        <f t="shared" si="610"/>
        <v>589</v>
      </c>
      <c r="W634" s="486">
        <f t="shared" si="611"/>
        <v>0</v>
      </c>
      <c r="X634" s="486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559</v>
      </c>
      <c r="D635" s="105"/>
      <c r="E635" s="212" t="s">
        <v>44</v>
      </c>
      <c r="F635" s="213" t="s">
        <v>8</v>
      </c>
      <c r="G635" s="214">
        <v>18200</v>
      </c>
      <c r="H635" s="214">
        <v>38718.5</v>
      </c>
      <c r="I635" s="443">
        <v>32874</v>
      </c>
      <c r="J635" s="446">
        <f t="shared" si="615"/>
        <v>-0.1509485129847489</v>
      </c>
      <c r="K635" s="443">
        <f t="shared" si="616"/>
        <v>37836.281415860642</v>
      </c>
      <c r="L635" s="443">
        <f t="shared" ref="L635:O635" si="664">IF($J635&lt;0,(K635*(1-$J635)),(K635*(1+$J635)))</f>
        <v>43547.611832457296</v>
      </c>
      <c r="M635" s="443">
        <f t="shared" si="664"/>
        <v>50121.059082603788</v>
      </c>
      <c r="N635" s="443">
        <f t="shared" si="664"/>
        <v>57686.758420343576</v>
      </c>
      <c r="O635" s="443">
        <f t="shared" si="664"/>
        <v>66394.48882280488</v>
      </c>
      <c r="P635" s="461"/>
      <c r="Q635" s="87">
        <f t="shared" si="618"/>
        <v>32874</v>
      </c>
      <c r="R635" s="486">
        <f t="shared" si="608"/>
        <v>0</v>
      </c>
      <c r="S635" s="486">
        <f t="shared" si="609"/>
        <v>1</v>
      </c>
      <c r="T635" s="486">
        <f>IF(R635=1,SUM($R$6:R635),0)</f>
        <v>0</v>
      </c>
      <c r="U635" s="486">
        <f>IF(S635=1,SUM($S$6:S635),0)</f>
        <v>590</v>
      </c>
      <c r="V635" s="486">
        <f t="shared" si="610"/>
        <v>590</v>
      </c>
      <c r="W635" s="486">
        <f t="shared" si="611"/>
        <v>0</v>
      </c>
      <c r="X635" s="486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560</v>
      </c>
      <c r="D636" s="105"/>
      <c r="E636" s="212" t="s">
        <v>44</v>
      </c>
      <c r="F636" s="213" t="s">
        <v>8</v>
      </c>
      <c r="G636" s="214">
        <v>83900</v>
      </c>
      <c r="H636" s="214">
        <v>218596</v>
      </c>
      <c r="I636" s="443">
        <v>179356</v>
      </c>
      <c r="J636" s="446">
        <f t="shared" si="615"/>
        <v>-0.17950923164193305</v>
      </c>
      <c r="K636" s="443">
        <f t="shared" si="616"/>
        <v>211552.05775037056</v>
      </c>
      <c r="L636" s="443">
        <f t="shared" ref="L636:O636" si="665">IF($J636&lt;0,(K636*(1-$J636)),(K636*(1+$J636)))</f>
        <v>249527.60508940942</v>
      </c>
      <c r="M636" s="443">
        <f t="shared" si="665"/>
        <v>294320.11375246104</v>
      </c>
      <c r="N636" s="443">
        <f t="shared" si="665"/>
        <v>347153.29122893169</v>
      </c>
      <c r="O636" s="443">
        <f t="shared" si="665"/>
        <v>409470.51179940545</v>
      </c>
      <c r="P636" s="461"/>
      <c r="Q636" s="87">
        <f t="shared" si="618"/>
        <v>179356</v>
      </c>
      <c r="R636" s="486">
        <f t="shared" si="608"/>
        <v>0</v>
      </c>
      <c r="S636" s="486">
        <f t="shared" si="609"/>
        <v>1</v>
      </c>
      <c r="T636" s="486">
        <f>IF(R636=1,SUM($R$6:R636),0)</f>
        <v>0</v>
      </c>
      <c r="U636" s="486">
        <f>IF(S636=1,SUM($S$6:S636),0)</f>
        <v>591</v>
      </c>
      <c r="V636" s="486">
        <f t="shared" si="610"/>
        <v>591</v>
      </c>
      <c r="W636" s="486">
        <f t="shared" si="611"/>
        <v>0</v>
      </c>
      <c r="X636" s="486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435</v>
      </c>
      <c r="D637" s="105"/>
      <c r="E637" s="212" t="s">
        <v>44</v>
      </c>
      <c r="F637" s="213" t="s">
        <v>8</v>
      </c>
      <c r="G637" s="214">
        <v>148000</v>
      </c>
      <c r="H637" s="214">
        <v>680475</v>
      </c>
      <c r="I637" s="443">
        <v>755562</v>
      </c>
      <c r="J637" s="446">
        <f t="shared" si="615"/>
        <v>0.11034497960983136</v>
      </c>
      <c r="K637" s="443">
        <f t="shared" si="616"/>
        <v>838934.47348396352</v>
      </c>
      <c r="L637" s="443">
        <f t="shared" ref="L637:O637" si="666">IF($J637&lt;0,(K637*(1-$J637)),(K637*(1+$J637)))</f>
        <v>931506.68085453613</v>
      </c>
      <c r="M637" s="443">
        <f t="shared" si="666"/>
        <v>1034293.7665598517</v>
      </c>
      <c r="N637" s="443">
        <f t="shared" si="666"/>
        <v>1148422.8911414742</v>
      </c>
      <c r="O637" s="443">
        <f t="shared" si="666"/>
        <v>1275145.5916479439</v>
      </c>
      <c r="P637" s="461"/>
      <c r="Q637" s="87">
        <f t="shared" si="618"/>
        <v>755562</v>
      </c>
      <c r="R637" s="486">
        <f t="shared" si="608"/>
        <v>0</v>
      </c>
      <c r="S637" s="486">
        <f t="shared" si="609"/>
        <v>1</v>
      </c>
      <c r="T637" s="486">
        <f>IF(R637=1,SUM($R$6:R637),0)</f>
        <v>0</v>
      </c>
      <c r="U637" s="486">
        <f>IF(S637=1,SUM($S$6:S637),0)</f>
        <v>592</v>
      </c>
      <c r="V637" s="486">
        <f t="shared" si="610"/>
        <v>592</v>
      </c>
      <c r="W637" s="486">
        <f t="shared" si="611"/>
        <v>0</v>
      </c>
      <c r="X637" s="486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766</v>
      </c>
      <c r="D638" s="105"/>
      <c r="E638" s="212" t="s">
        <v>44</v>
      </c>
      <c r="F638" s="213" t="s">
        <v>8</v>
      </c>
      <c r="G638" s="214">
        <v>1000000</v>
      </c>
      <c r="H638" s="214">
        <v>1000000</v>
      </c>
      <c r="I638" s="444">
        <v>1000000</v>
      </c>
      <c r="J638" s="449">
        <v>-0.1509485129847489</v>
      </c>
      <c r="K638" s="444">
        <f t="shared" si="616"/>
        <v>1150948.5129847489</v>
      </c>
      <c r="L638" s="444">
        <f t="shared" ref="L638:O638" si="667">IF($J638&lt;0,(K638*(1-$J638)),(K638*(1+$J638)))</f>
        <v>1324682.4795418049</v>
      </c>
      <c r="M638" s="444">
        <f t="shared" si="667"/>
        <v>1524641.3300055906</v>
      </c>
      <c r="N638" s="444">
        <f t="shared" si="667"/>
        <v>1754783.6716050245</v>
      </c>
      <c r="O638" s="444">
        <f t="shared" si="667"/>
        <v>2019665.6574437211</v>
      </c>
      <c r="P638" s="461"/>
      <c r="Q638" s="87">
        <f t="shared" si="618"/>
        <v>1000000</v>
      </c>
      <c r="R638" s="486">
        <f t="shared" si="608"/>
        <v>0</v>
      </c>
      <c r="S638" s="486">
        <f t="shared" si="609"/>
        <v>1</v>
      </c>
      <c r="T638" s="486">
        <f>IF(R638=1,SUM($R$6:R638),0)</f>
        <v>0</v>
      </c>
      <c r="U638" s="486">
        <f>IF(S638=1,SUM($S$6:S638),0)</f>
        <v>593</v>
      </c>
      <c r="V638" s="486">
        <f t="shared" si="610"/>
        <v>593</v>
      </c>
      <c r="W638" s="486">
        <f t="shared" si="611"/>
        <v>0</v>
      </c>
      <c r="X638" s="486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272</v>
      </c>
      <c r="D639" s="105" t="s">
        <v>272</v>
      </c>
      <c r="E639" s="212" t="s">
        <v>44</v>
      </c>
      <c r="F639" s="213" t="s">
        <v>8</v>
      </c>
      <c r="G639" s="214">
        <v>22500</v>
      </c>
      <c r="H639" s="214">
        <v>25100</v>
      </c>
      <c r="I639" s="167">
        <v>30339</v>
      </c>
      <c r="J639" s="445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61"/>
      <c r="Q639" s="87">
        <f t="shared" si="618"/>
        <v>30339</v>
      </c>
      <c r="R639" s="486">
        <f t="shared" si="608"/>
        <v>0</v>
      </c>
      <c r="S639" s="486">
        <f t="shared" si="609"/>
        <v>1</v>
      </c>
      <c r="T639" s="486">
        <f>IF(R639=1,SUM($R$6:R639),0)</f>
        <v>0</v>
      </c>
      <c r="U639" s="486">
        <f>IF(S639=1,SUM($S$6:S639),0)</f>
        <v>594</v>
      </c>
      <c r="V639" s="486">
        <f t="shared" si="610"/>
        <v>594</v>
      </c>
      <c r="W639" s="486">
        <f t="shared" si="611"/>
        <v>0</v>
      </c>
      <c r="X639" s="486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561</v>
      </c>
      <c r="D640" s="105"/>
      <c r="E640" s="212" t="s">
        <v>44</v>
      </c>
      <c r="F640" s="213" t="s">
        <v>8</v>
      </c>
      <c r="G640" s="214">
        <v>8000</v>
      </c>
      <c r="H640" s="214">
        <v>8900</v>
      </c>
      <c r="I640" s="444">
        <v>8900</v>
      </c>
      <c r="J640" s="449">
        <v>-0.1509485129847489</v>
      </c>
      <c r="K640" s="444">
        <f t="shared" si="616"/>
        <v>10243.441765564266</v>
      </c>
      <c r="L640" s="444">
        <f t="shared" ref="L640:O640" si="669">IF($J640&lt;0,(K640*(1-$J640)),(K640*(1+$J640)))</f>
        <v>11789.674067922064</v>
      </c>
      <c r="M640" s="444">
        <f t="shared" si="669"/>
        <v>13569.307837049755</v>
      </c>
      <c r="N640" s="444">
        <f t="shared" si="669"/>
        <v>15617.574677284716</v>
      </c>
      <c r="O640" s="444">
        <f t="shared" si="669"/>
        <v>17975.024351249114</v>
      </c>
      <c r="P640" s="461"/>
      <c r="Q640" s="87">
        <f t="shared" si="618"/>
        <v>8900</v>
      </c>
      <c r="R640" s="486">
        <f t="shared" si="608"/>
        <v>0</v>
      </c>
      <c r="S640" s="486">
        <f t="shared" si="609"/>
        <v>1</v>
      </c>
      <c r="T640" s="486">
        <f>IF(R640=1,SUM($R$6:R640),0)</f>
        <v>0</v>
      </c>
      <c r="U640" s="486">
        <f>IF(S640=1,SUM($S$6:S640),0)</f>
        <v>595</v>
      </c>
      <c r="V640" s="486">
        <f t="shared" si="610"/>
        <v>595</v>
      </c>
      <c r="W640" s="486">
        <f t="shared" si="611"/>
        <v>0</v>
      </c>
      <c r="X640" s="486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274</v>
      </c>
      <c r="D641" s="105"/>
      <c r="E641" s="212" t="s">
        <v>44</v>
      </c>
      <c r="F641" s="213" t="s">
        <v>8</v>
      </c>
      <c r="G641" s="214">
        <v>3700</v>
      </c>
      <c r="H641" s="214">
        <v>4100</v>
      </c>
      <c r="I641" s="444">
        <v>4100</v>
      </c>
      <c r="J641" s="449">
        <v>-0.1509485129847489</v>
      </c>
      <c r="K641" s="444">
        <f t="shared" si="616"/>
        <v>4718.8889032374709</v>
      </c>
      <c r="L641" s="444">
        <f t="shared" ref="L641:O641" si="670">IF($J641&lt;0,(K641*(1-$J641)),(K641*(1+$J641)))</f>
        <v>5431.1981661214004</v>
      </c>
      <c r="M641" s="444">
        <f t="shared" si="670"/>
        <v>6251.0294530229212</v>
      </c>
      <c r="N641" s="444">
        <f t="shared" si="670"/>
        <v>7194.6130535805996</v>
      </c>
      <c r="O641" s="444">
        <f t="shared" si="670"/>
        <v>8280.6291955192555</v>
      </c>
      <c r="P641" s="461"/>
      <c r="Q641" s="87">
        <f t="shared" si="618"/>
        <v>4100</v>
      </c>
      <c r="R641" s="486">
        <f t="shared" si="608"/>
        <v>0</v>
      </c>
      <c r="S641" s="486">
        <f t="shared" si="609"/>
        <v>1</v>
      </c>
      <c r="T641" s="486">
        <f>IF(R641=1,SUM($R$6:R641),0)</f>
        <v>0</v>
      </c>
      <c r="U641" s="486">
        <f>IF(S641=1,SUM($S$6:S641),0)</f>
        <v>596</v>
      </c>
      <c r="V641" s="486">
        <f t="shared" si="610"/>
        <v>596</v>
      </c>
      <c r="W641" s="486">
        <f t="shared" si="611"/>
        <v>0</v>
      </c>
      <c r="X641" s="486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767</v>
      </c>
      <c r="D642" s="172" t="s">
        <v>767</v>
      </c>
      <c r="E642" s="212" t="s">
        <v>44</v>
      </c>
      <c r="F642" s="213" t="s">
        <v>8</v>
      </c>
      <c r="G642" s="214">
        <v>200000</v>
      </c>
      <c r="H642" s="214">
        <v>200000</v>
      </c>
      <c r="I642" s="167">
        <v>8964</v>
      </c>
      <c r="J642" s="445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61"/>
      <c r="Q642" s="87">
        <f t="shared" si="618"/>
        <v>8964</v>
      </c>
      <c r="R642" s="486">
        <f t="shared" si="608"/>
        <v>0</v>
      </c>
      <c r="S642" s="486">
        <f t="shared" si="609"/>
        <v>1</v>
      </c>
      <c r="T642" s="486">
        <f>IF(R642=1,SUM($R$6:R642),0)</f>
        <v>0</v>
      </c>
      <c r="U642" s="486">
        <f>IF(S642=1,SUM($S$6:S642),0)</f>
        <v>597</v>
      </c>
      <c r="V642" s="486">
        <f t="shared" si="610"/>
        <v>597</v>
      </c>
      <c r="W642" s="486">
        <f t="shared" si="611"/>
        <v>0</v>
      </c>
      <c r="X642" s="486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47</v>
      </c>
      <c r="D643" s="105"/>
      <c r="E643" s="212" t="s">
        <v>47</v>
      </c>
      <c r="F643" s="213"/>
      <c r="G643" s="214"/>
      <c r="H643" s="214"/>
      <c r="I643" s="167"/>
      <c r="J643" s="445"/>
      <c r="K643" s="167"/>
      <c r="L643" s="167"/>
      <c r="M643" s="167"/>
      <c r="N643" s="167"/>
      <c r="O643" s="167"/>
      <c r="P643" s="461"/>
      <c r="Q643" s="87">
        <f t="shared" si="618"/>
        <v>0</v>
      </c>
      <c r="R643" s="486">
        <f t="shared" si="608"/>
        <v>0</v>
      </c>
      <c r="S643" s="486">
        <f t="shared" si="609"/>
        <v>0</v>
      </c>
      <c r="T643" s="486">
        <f>IF(R643=1,SUM($R$6:R643),0)</f>
        <v>0</v>
      </c>
      <c r="U643" s="486">
        <f>IF(S643=1,SUM($S$6:S643),0)</f>
        <v>0</v>
      </c>
      <c r="V643" s="486">
        <f t="shared" si="610"/>
        <v>0</v>
      </c>
      <c r="W643" s="486">
        <f t="shared" si="611"/>
        <v>0</v>
      </c>
      <c r="X643" s="486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5" t="s">
        <v>719</v>
      </c>
      <c r="C644" s="426" t="s">
        <v>737</v>
      </c>
      <c r="D644" s="426"/>
      <c r="E644" s="212" t="s">
        <v>47</v>
      </c>
      <c r="F644" s="213"/>
      <c r="G644" s="214"/>
      <c r="H644" s="214"/>
      <c r="I644" s="167">
        <v>0</v>
      </c>
      <c r="J644" s="445"/>
      <c r="K644" s="167"/>
      <c r="L644" s="167"/>
      <c r="M644" s="167"/>
      <c r="N644" s="167"/>
      <c r="O644" s="167"/>
      <c r="P644" s="461"/>
      <c r="Q644" s="87">
        <f t="shared" si="618"/>
        <v>0</v>
      </c>
      <c r="R644" s="486">
        <f t="shared" si="608"/>
        <v>0</v>
      </c>
      <c r="S644" s="486">
        <f t="shared" si="609"/>
        <v>0</v>
      </c>
      <c r="T644" s="486">
        <f>IF(R644=1,SUM($R$6:R644),0)</f>
        <v>0</v>
      </c>
      <c r="U644" s="486">
        <f>IF(S644=1,SUM($S$6:S644),0)</f>
        <v>0</v>
      </c>
      <c r="V644" s="486">
        <f t="shared" si="610"/>
        <v>0</v>
      </c>
      <c r="W644" s="486">
        <f t="shared" si="611"/>
        <v>0</v>
      </c>
      <c r="X644" s="486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738</v>
      </c>
      <c r="D645" s="105"/>
      <c r="E645" s="212" t="s">
        <v>44</v>
      </c>
      <c r="F645" s="213" t="s">
        <v>764</v>
      </c>
      <c r="G645" s="214">
        <v>200000</v>
      </c>
      <c r="H645" s="214">
        <v>200000</v>
      </c>
      <c r="I645" s="444">
        <v>200000</v>
      </c>
      <c r="J645" s="449">
        <v>0.24622448979591838</v>
      </c>
      <c r="K645" s="444">
        <f t="shared" si="616"/>
        <v>249244.89795918364</v>
      </c>
      <c r="L645" s="444">
        <f t="shared" ref="L645:O645" si="672">IF($J645&lt;0,(K645*(1-$J645)),(K645*(1+$J645)))</f>
        <v>310615.09579341934</v>
      </c>
      <c r="M645" s="444">
        <f t="shared" si="672"/>
        <v>387096.13927806431</v>
      </c>
      <c r="N645" s="444">
        <f t="shared" si="672"/>
        <v>482408.68867377541</v>
      </c>
      <c r="O645" s="444">
        <f t="shared" si="672"/>
        <v>601189.52191559377</v>
      </c>
      <c r="P645" s="461"/>
      <c r="Q645" s="87">
        <f t="shared" si="618"/>
        <v>200000</v>
      </c>
      <c r="R645" s="486">
        <f t="shared" si="608"/>
        <v>0</v>
      </c>
      <c r="S645" s="486">
        <f t="shared" si="609"/>
        <v>1</v>
      </c>
      <c r="T645" s="486">
        <f>IF(R645=1,SUM($R$6:R645),0)</f>
        <v>0</v>
      </c>
      <c r="U645" s="486">
        <f>IF(S645=1,SUM($S$6:S645),0)</f>
        <v>598</v>
      </c>
      <c r="V645" s="486">
        <f t="shared" si="610"/>
        <v>598</v>
      </c>
      <c r="W645" s="486">
        <f t="shared" si="611"/>
        <v>0</v>
      </c>
      <c r="X645" s="486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1274</v>
      </c>
      <c r="D646" s="105" t="s">
        <v>1274</v>
      </c>
      <c r="E646" s="212" t="s">
        <v>44</v>
      </c>
      <c r="F646" s="213" t="s">
        <v>764</v>
      </c>
      <c r="G646" s="405"/>
      <c r="H646" s="405"/>
      <c r="I646" s="405">
        <v>7452000</v>
      </c>
      <c r="J646" s="450">
        <v>0.24622448979591838</v>
      </c>
      <c r="K646" s="405">
        <f t="shared" si="616"/>
        <v>9286864.897959182</v>
      </c>
      <c r="L646" s="405">
        <f t="shared" ref="L646:O646" si="673">IF($J646&lt;0,(K646*(1-$J646)),(K646*(1+$J646)))</f>
        <v>11573518.469262805</v>
      </c>
      <c r="M646" s="405">
        <f t="shared" si="673"/>
        <v>14423202.149500675</v>
      </c>
      <c r="N646" s="405">
        <f t="shared" si="673"/>
        <v>17974547.73998487</v>
      </c>
      <c r="O646" s="405">
        <f t="shared" si="673"/>
        <v>22400321.58657502</v>
      </c>
      <c r="P646" s="461"/>
      <c r="Q646" s="87">
        <f t="shared" si="618"/>
        <v>7452000</v>
      </c>
      <c r="R646" s="486">
        <f t="shared" si="608"/>
        <v>0</v>
      </c>
      <c r="S646" s="486">
        <f t="shared" si="609"/>
        <v>1</v>
      </c>
      <c r="T646" s="486">
        <f>IF(R646=1,SUM($R$6:R646),0)</f>
        <v>0</v>
      </c>
      <c r="U646" s="486">
        <f>IF(S646=1,SUM($S$6:S646),0)</f>
        <v>599</v>
      </c>
      <c r="V646" s="486">
        <f t="shared" si="610"/>
        <v>599</v>
      </c>
      <c r="W646" s="486">
        <f t="shared" si="611"/>
        <v>0</v>
      </c>
      <c r="X646" s="486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2215</v>
      </c>
      <c r="D647" s="105"/>
      <c r="E647" s="212" t="s">
        <v>44</v>
      </c>
      <c r="F647" s="213" t="s">
        <v>764</v>
      </c>
      <c r="G647" s="214">
        <v>224000</v>
      </c>
      <c r="H647" s="214">
        <v>224000</v>
      </c>
      <c r="I647" s="443">
        <v>224000</v>
      </c>
      <c r="J647" s="446">
        <v>0.24622448979591838</v>
      </c>
      <c r="K647" s="443">
        <f t="shared" si="616"/>
        <v>279154.28571428568</v>
      </c>
      <c r="L647" s="443">
        <f t="shared" ref="L647:O647" si="674">IF($J647&lt;0,(K647*(1-$J647)),(K647*(1+$J647)))</f>
        <v>347888.90728862968</v>
      </c>
      <c r="M647" s="443">
        <f t="shared" si="674"/>
        <v>433547.67599143204</v>
      </c>
      <c r="N647" s="443">
        <f t="shared" si="674"/>
        <v>540297.7313146285</v>
      </c>
      <c r="O647" s="443">
        <f t="shared" si="674"/>
        <v>673332.264545465</v>
      </c>
      <c r="P647" s="461"/>
      <c r="Q647" s="87">
        <f t="shared" si="618"/>
        <v>224000</v>
      </c>
      <c r="R647" s="486">
        <f t="shared" ref="R647:R710" si="675">IF(E647="MDU-KD",1,0)</f>
        <v>0</v>
      </c>
      <c r="S647" s="486">
        <f t="shared" ref="S647:S710" si="676">IF(E647="HDW",1,0)</f>
        <v>1</v>
      </c>
      <c r="T647" s="486">
        <f>IF(R647=1,SUM($R$6:R647),0)</f>
        <v>0</v>
      </c>
      <c r="U647" s="486">
        <f>IF(S647=1,SUM($S$6:S647),0)</f>
        <v>600</v>
      </c>
      <c r="V647" s="486">
        <f t="shared" ref="V647:V710" si="677">IF(T647=0,U647,T647)</f>
        <v>600</v>
      </c>
      <c r="W647" s="486">
        <f t="shared" ref="W647:W710" si="678">IF(F647=0,0,IF(LEFT(C647,11)="Tiang Beton",1,0))</f>
        <v>0</v>
      </c>
      <c r="X647" s="486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2214</v>
      </c>
      <c r="D648" s="105" t="s">
        <v>1271</v>
      </c>
      <c r="E648" s="212" t="s">
        <v>44</v>
      </c>
      <c r="F648" s="213" t="s">
        <v>764</v>
      </c>
      <c r="G648" s="214">
        <v>490000</v>
      </c>
      <c r="H648" s="214">
        <v>490000</v>
      </c>
      <c r="I648" s="167">
        <v>610650</v>
      </c>
      <c r="J648" s="445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61"/>
      <c r="Q648" s="87">
        <f t="shared" si="618"/>
        <v>610650</v>
      </c>
      <c r="R648" s="486">
        <f t="shared" si="675"/>
        <v>0</v>
      </c>
      <c r="S648" s="486">
        <f t="shared" si="676"/>
        <v>1</v>
      </c>
      <c r="T648" s="486">
        <f>IF(R648=1,SUM($R$6:R648),0)</f>
        <v>0</v>
      </c>
      <c r="U648" s="486">
        <f>IF(S648=1,SUM($S$6:S648),0)</f>
        <v>601</v>
      </c>
      <c r="V648" s="486">
        <f t="shared" si="677"/>
        <v>601</v>
      </c>
      <c r="W648" s="486">
        <f t="shared" si="678"/>
        <v>0</v>
      </c>
      <c r="X648" s="486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2213</v>
      </c>
      <c r="D649" s="105" t="s">
        <v>1272</v>
      </c>
      <c r="E649" s="212" t="s">
        <v>44</v>
      </c>
      <c r="F649" s="213" t="s">
        <v>764</v>
      </c>
      <c r="G649" s="214">
        <v>700000</v>
      </c>
      <c r="H649" s="214">
        <v>700000</v>
      </c>
      <c r="I649" s="167">
        <v>967725</v>
      </c>
      <c r="J649" s="445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61"/>
      <c r="Q649" s="87">
        <f t="shared" si="618"/>
        <v>967725</v>
      </c>
      <c r="R649" s="486">
        <f t="shared" si="675"/>
        <v>0</v>
      </c>
      <c r="S649" s="486">
        <f t="shared" si="676"/>
        <v>1</v>
      </c>
      <c r="T649" s="486">
        <f>IF(R649=1,SUM($R$6:R649),0)</f>
        <v>0</v>
      </c>
      <c r="U649" s="486">
        <f>IF(S649=1,SUM($S$6:S649),0)</f>
        <v>602</v>
      </c>
      <c r="V649" s="486">
        <f t="shared" si="677"/>
        <v>602</v>
      </c>
      <c r="W649" s="486">
        <f t="shared" si="678"/>
        <v>0</v>
      </c>
      <c r="X649" s="486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1273</v>
      </c>
      <c r="D650" s="105" t="s">
        <v>1273</v>
      </c>
      <c r="E650" s="212" t="s">
        <v>44</v>
      </c>
      <c r="F650" s="213" t="s">
        <v>764</v>
      </c>
      <c r="G650" s="405"/>
      <c r="H650" s="405"/>
      <c r="I650" s="409">
        <v>3260250</v>
      </c>
      <c r="J650" s="447">
        <v>0.24622448979591838</v>
      </c>
      <c r="K650" s="409">
        <f t="shared" si="616"/>
        <v>4063003.3928571427</v>
      </c>
      <c r="L650" s="409">
        <f t="shared" ref="L650:O650" si="681">IF($J650&lt;0,(K650*(1-$J650)),(K650*(1+$J650)))</f>
        <v>5063414.3303024778</v>
      </c>
      <c r="M650" s="409">
        <f t="shared" si="681"/>
        <v>6310150.9404065469</v>
      </c>
      <c r="N650" s="409">
        <f t="shared" si="681"/>
        <v>7863864.6362433825</v>
      </c>
      <c r="O650" s="409">
        <f t="shared" si="681"/>
        <v>9800140.6941265743</v>
      </c>
      <c r="P650" s="461"/>
      <c r="Q650" s="87">
        <f t="shared" si="618"/>
        <v>3260250</v>
      </c>
      <c r="R650" s="486">
        <f t="shared" si="675"/>
        <v>0</v>
      </c>
      <c r="S650" s="486">
        <f t="shared" si="676"/>
        <v>1</v>
      </c>
      <c r="T650" s="486">
        <f>IF(R650=1,SUM($R$6:R650),0)</f>
        <v>0</v>
      </c>
      <c r="U650" s="486">
        <f>IF(S650=1,SUM($S$6:S650),0)</f>
        <v>603</v>
      </c>
      <c r="V650" s="486">
        <f t="shared" si="677"/>
        <v>603</v>
      </c>
      <c r="W650" s="486">
        <f t="shared" si="678"/>
        <v>0</v>
      </c>
      <c r="X650" s="486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2212</v>
      </c>
      <c r="D651" s="105"/>
      <c r="E651" s="212" t="s">
        <v>44</v>
      </c>
      <c r="F651" s="213" t="s">
        <v>764</v>
      </c>
      <c r="G651" s="214">
        <v>2172500</v>
      </c>
      <c r="H651" s="214">
        <v>2172500</v>
      </c>
      <c r="I651" s="444">
        <v>2172500</v>
      </c>
      <c r="J651" s="449">
        <v>0.24622448979591838</v>
      </c>
      <c r="K651" s="444">
        <f t="shared" ref="K651:K711" si="682">IF($J651&lt;0,(I651*(1-$J651)),(I651*(1+$J651)))</f>
        <v>2707422.7040816327</v>
      </c>
      <c r="L651" s="444">
        <f t="shared" ref="L651:O651" si="683">IF($J651&lt;0,(K651*(1-$J651)),(K651*(1+$J651)))</f>
        <v>3374056.4780560182</v>
      </c>
      <c r="M651" s="444">
        <f t="shared" si="683"/>
        <v>4204831.8129079742</v>
      </c>
      <c r="N651" s="444">
        <f t="shared" si="683"/>
        <v>5240164.3807188859</v>
      </c>
      <c r="O651" s="444">
        <f t="shared" si="683"/>
        <v>6530421.1818081373</v>
      </c>
      <c r="P651" s="461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486">
        <f t="shared" si="675"/>
        <v>0</v>
      </c>
      <c r="S651" s="486">
        <f t="shared" si="676"/>
        <v>1</v>
      </c>
      <c r="T651" s="486">
        <f>IF(R651=1,SUM($R$6:R651),0)</f>
        <v>0</v>
      </c>
      <c r="U651" s="486">
        <f>IF(S651=1,SUM($S$6:S651),0)</f>
        <v>604</v>
      </c>
      <c r="V651" s="486">
        <f t="shared" si="677"/>
        <v>604</v>
      </c>
      <c r="W651" s="486">
        <f t="shared" si="678"/>
        <v>0</v>
      </c>
      <c r="X651" s="486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739</v>
      </c>
      <c r="D652" s="105"/>
      <c r="E652" s="212" t="s">
        <v>44</v>
      </c>
      <c r="F652" s="213" t="s">
        <v>14</v>
      </c>
      <c r="G652" s="214">
        <v>15000</v>
      </c>
      <c r="H652" s="214">
        <v>15000</v>
      </c>
      <c r="I652" s="444">
        <v>15000</v>
      </c>
      <c r="J652" s="449">
        <v>0.24622448979591838</v>
      </c>
      <c r="K652" s="444">
        <f t="shared" si="682"/>
        <v>18693.367346938772</v>
      </c>
      <c r="L652" s="444">
        <f t="shared" ref="L652:O652" si="685">IF($J652&lt;0,(K652*(1-$J652)),(K652*(1+$J652)))</f>
        <v>23296.132184506449</v>
      </c>
      <c r="M652" s="444">
        <f t="shared" si="685"/>
        <v>29032.21044585482</v>
      </c>
      <c r="N652" s="444">
        <f t="shared" si="685"/>
        <v>36180.651650533153</v>
      </c>
      <c r="O652" s="444">
        <f t="shared" si="685"/>
        <v>45089.214143669524</v>
      </c>
      <c r="P652" s="461"/>
      <c r="Q652" s="87">
        <f t="shared" si="684"/>
        <v>15000</v>
      </c>
      <c r="R652" s="486">
        <f t="shared" si="675"/>
        <v>0</v>
      </c>
      <c r="S652" s="486">
        <f t="shared" si="676"/>
        <v>1</v>
      </c>
      <c r="T652" s="486">
        <f>IF(R652=1,SUM($R$6:R652),0)</f>
        <v>0</v>
      </c>
      <c r="U652" s="486">
        <f>IF(S652=1,SUM($S$6:S652),0)</f>
        <v>605</v>
      </c>
      <c r="V652" s="486">
        <f t="shared" si="677"/>
        <v>605</v>
      </c>
      <c r="W652" s="486">
        <f t="shared" si="678"/>
        <v>0</v>
      </c>
      <c r="X652" s="486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826</v>
      </c>
      <c r="D653" s="105"/>
      <c r="E653" s="212" t="s">
        <v>44</v>
      </c>
      <c r="F653" s="213" t="s">
        <v>764</v>
      </c>
      <c r="G653" s="214">
        <v>1510245</v>
      </c>
      <c r="H653" s="214">
        <v>1510245</v>
      </c>
      <c r="I653" s="444">
        <v>1510245</v>
      </c>
      <c r="J653" s="449">
        <v>0.24622448979591838</v>
      </c>
      <c r="K653" s="444">
        <f t="shared" si="682"/>
        <v>1882104.3045918366</v>
      </c>
      <c r="L653" s="444">
        <f t="shared" ref="L653:O653" si="686">IF($J653&lt;0,(K653*(1-$J653)),(K653*(1+$J653)))</f>
        <v>2345524.4767326633</v>
      </c>
      <c r="M653" s="444">
        <f t="shared" si="686"/>
        <v>2923050.0443200017</v>
      </c>
      <c r="N653" s="444">
        <f t="shared" si="686"/>
        <v>3642776.5501306304</v>
      </c>
      <c r="O653" s="444">
        <f t="shared" si="686"/>
        <v>4539717.34762708</v>
      </c>
      <c r="P653" s="461"/>
      <c r="Q653" s="87">
        <f t="shared" si="684"/>
        <v>1510245</v>
      </c>
      <c r="R653" s="486">
        <f t="shared" si="675"/>
        <v>0</v>
      </c>
      <c r="S653" s="486">
        <f t="shared" si="676"/>
        <v>1</v>
      </c>
      <c r="T653" s="486">
        <f>IF(R653=1,SUM($R$6:R653),0)</f>
        <v>0</v>
      </c>
      <c r="U653" s="486">
        <f>IF(S653=1,SUM($S$6:S653),0)</f>
        <v>606</v>
      </c>
      <c r="V653" s="486">
        <f t="shared" si="677"/>
        <v>606</v>
      </c>
      <c r="W653" s="486">
        <f t="shared" si="678"/>
        <v>0</v>
      </c>
      <c r="X653" s="486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1275</v>
      </c>
      <c r="D654" s="105" t="s">
        <v>1275</v>
      </c>
      <c r="E654" s="212" t="s">
        <v>44</v>
      </c>
      <c r="F654" s="213" t="s">
        <v>764</v>
      </c>
      <c r="G654" s="405"/>
      <c r="H654" s="405"/>
      <c r="I654" s="405">
        <v>56925000</v>
      </c>
      <c r="J654" s="450">
        <v>0.24622448979591838</v>
      </c>
      <c r="K654" s="405">
        <f t="shared" si="682"/>
        <v>70941329.081632644</v>
      </c>
      <c r="L654" s="405">
        <f t="shared" ref="L654:O654" si="687">IF($J654&lt;0,(K654*(1-$J654)),(K654*(1+$J654)))</f>
        <v>88408821.640201986</v>
      </c>
      <c r="M654" s="405">
        <f t="shared" si="687"/>
        <v>110177238.64201906</v>
      </c>
      <c r="N654" s="405">
        <f t="shared" si="687"/>
        <v>137305573.01377335</v>
      </c>
      <c r="O654" s="405">
        <f t="shared" si="687"/>
        <v>171113567.67522591</v>
      </c>
      <c r="P654" s="461"/>
      <c r="Q654" s="87">
        <f t="shared" si="684"/>
        <v>56925000</v>
      </c>
      <c r="R654" s="486">
        <f t="shared" si="675"/>
        <v>0</v>
      </c>
      <c r="S654" s="486">
        <f t="shared" si="676"/>
        <v>1</v>
      </c>
      <c r="T654" s="486">
        <f>IF(R654=1,SUM($R$6:R654),0)</f>
        <v>0</v>
      </c>
      <c r="U654" s="486">
        <f>IF(S654=1,SUM($S$6:S654),0)</f>
        <v>607</v>
      </c>
      <c r="V654" s="486">
        <f t="shared" si="677"/>
        <v>607</v>
      </c>
      <c r="W654" s="486">
        <f t="shared" si="678"/>
        <v>0</v>
      </c>
      <c r="X654" s="486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1276</v>
      </c>
      <c r="D655" s="105" t="s">
        <v>1276</v>
      </c>
      <c r="E655" s="212" t="s">
        <v>44</v>
      </c>
      <c r="F655" s="213" t="s">
        <v>764</v>
      </c>
      <c r="G655" s="405"/>
      <c r="H655" s="405"/>
      <c r="I655" s="405">
        <v>65205000</v>
      </c>
      <c r="J655" s="450">
        <v>0.24622448979591838</v>
      </c>
      <c r="K655" s="405">
        <f t="shared" si="682"/>
        <v>81260067.857142851</v>
      </c>
      <c r="L655" s="405">
        <f t="shared" ref="L655:O655" si="688">IF($J655&lt;0,(K655*(1-$J655)),(K655*(1+$J655)))</f>
        <v>101268286.60604955</v>
      </c>
      <c r="M655" s="405">
        <f t="shared" si="688"/>
        <v>126203018.80813092</v>
      </c>
      <c r="N655" s="405">
        <f t="shared" si="688"/>
        <v>157277292.72486764</v>
      </c>
      <c r="O655" s="405">
        <f t="shared" si="688"/>
        <v>196002813.88253146</v>
      </c>
      <c r="P655" s="461"/>
      <c r="Q655" s="87">
        <f t="shared" si="684"/>
        <v>65205000</v>
      </c>
      <c r="R655" s="486">
        <f t="shared" si="675"/>
        <v>0</v>
      </c>
      <c r="S655" s="486">
        <f t="shared" si="676"/>
        <v>1</v>
      </c>
      <c r="T655" s="486">
        <f>IF(R655=1,SUM($R$6:R655),0)</f>
        <v>0</v>
      </c>
      <c r="U655" s="486">
        <f>IF(S655=1,SUM($S$6:S655),0)</f>
        <v>608</v>
      </c>
      <c r="V655" s="486">
        <f t="shared" si="677"/>
        <v>608</v>
      </c>
      <c r="W655" s="486">
        <f t="shared" si="678"/>
        <v>0</v>
      </c>
      <c r="X655" s="486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1277</v>
      </c>
      <c r="D656" s="105" t="s">
        <v>1277</v>
      </c>
      <c r="E656" s="212" t="s">
        <v>44</v>
      </c>
      <c r="F656" s="213" t="s">
        <v>764</v>
      </c>
      <c r="G656" s="405"/>
      <c r="H656" s="405"/>
      <c r="I656" s="405">
        <v>4108889</v>
      </c>
      <c r="J656" s="450">
        <v>0.24622448979591838</v>
      </c>
      <c r="K656" s="405">
        <f t="shared" si="682"/>
        <v>5120598.0976530612</v>
      </c>
      <c r="L656" s="405">
        <f t="shared" ref="L656:O656" si="689">IF($J656&lt;0,(K656*(1-$J656)),(K656*(1+$J656)))</f>
        <v>6381414.7516976362</v>
      </c>
      <c r="M656" s="405">
        <f t="shared" si="689"/>
        <v>7952675.3431105334</v>
      </c>
      <c r="N656" s="405">
        <f t="shared" si="689"/>
        <v>9910818.7719805036</v>
      </c>
      <c r="O656" s="405">
        <f t="shared" si="689"/>
        <v>12351105.067571212</v>
      </c>
      <c r="P656" s="461"/>
      <c r="Q656" s="87">
        <f t="shared" si="684"/>
        <v>4108889</v>
      </c>
      <c r="R656" s="486">
        <f t="shared" si="675"/>
        <v>0</v>
      </c>
      <c r="S656" s="486">
        <f t="shared" si="676"/>
        <v>1</v>
      </c>
      <c r="T656" s="486">
        <f>IF(R656=1,SUM($R$6:R656),0)</f>
        <v>0</v>
      </c>
      <c r="U656" s="486">
        <f>IF(S656=1,SUM($S$6:S656),0)</f>
        <v>609</v>
      </c>
      <c r="V656" s="486">
        <f t="shared" si="677"/>
        <v>609</v>
      </c>
      <c r="W656" s="486">
        <f t="shared" si="678"/>
        <v>0</v>
      </c>
      <c r="X656" s="486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1278</v>
      </c>
      <c r="D657" s="105" t="s">
        <v>1278</v>
      </c>
      <c r="E657" s="212" t="s">
        <v>44</v>
      </c>
      <c r="F657" s="213" t="s">
        <v>764</v>
      </c>
      <c r="G657" s="405"/>
      <c r="H657" s="405"/>
      <c r="I657" s="405">
        <v>82800</v>
      </c>
      <c r="J657" s="450">
        <v>0.24622448979591838</v>
      </c>
      <c r="K657" s="405">
        <f t="shared" si="682"/>
        <v>103187.38775510203</v>
      </c>
      <c r="L657" s="405">
        <f t="shared" ref="L657:O657" si="690">IF($J657&lt;0,(K657*(1-$J657)),(K657*(1+$J657)))</f>
        <v>128594.64965847561</v>
      </c>
      <c r="M657" s="405">
        <f t="shared" si="690"/>
        <v>160257.80166111863</v>
      </c>
      <c r="N657" s="405">
        <f t="shared" si="690"/>
        <v>199717.19711094303</v>
      </c>
      <c r="O657" s="405">
        <f t="shared" si="690"/>
        <v>248892.46207305582</v>
      </c>
      <c r="P657" s="461"/>
      <c r="Q657" s="87">
        <f t="shared" si="684"/>
        <v>82800</v>
      </c>
      <c r="R657" s="486">
        <f t="shared" si="675"/>
        <v>0</v>
      </c>
      <c r="S657" s="486">
        <f t="shared" si="676"/>
        <v>1</v>
      </c>
      <c r="T657" s="486">
        <f>IF(R657=1,SUM($R$6:R657),0)</f>
        <v>0</v>
      </c>
      <c r="U657" s="486">
        <f>IF(S657=1,SUM($S$6:S657),0)</f>
        <v>610</v>
      </c>
      <c r="V657" s="486">
        <f t="shared" si="677"/>
        <v>610</v>
      </c>
      <c r="W657" s="486">
        <f t="shared" si="678"/>
        <v>0</v>
      </c>
      <c r="X657" s="486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1279</v>
      </c>
      <c r="D658" s="105" t="s">
        <v>1279</v>
      </c>
      <c r="E658" s="212" t="s">
        <v>44</v>
      </c>
      <c r="F658" s="213" t="s">
        <v>764</v>
      </c>
      <c r="G658" s="405"/>
      <c r="H658" s="405"/>
      <c r="I658" s="405">
        <v>117783</v>
      </c>
      <c r="J658" s="450">
        <v>0.24622448979591838</v>
      </c>
      <c r="K658" s="405">
        <f t="shared" si="682"/>
        <v>146784.05908163264</v>
      </c>
      <c r="L658" s="405">
        <f t="shared" ref="L658:O658" si="691">IF($J658&lt;0,(K658*(1-$J658)),(K658*(1+$J658)))</f>
        <v>182925.88913918156</v>
      </c>
      <c r="M658" s="405">
        <f t="shared" si="691"/>
        <v>227966.72286294124</v>
      </c>
      <c r="N658" s="405">
        <f t="shared" si="691"/>
        <v>284097.71289031644</v>
      </c>
      <c r="O658" s="405">
        <f t="shared" si="691"/>
        <v>354049.52729892189</v>
      </c>
      <c r="P658" s="461"/>
      <c r="Q658" s="87">
        <f t="shared" si="684"/>
        <v>117783</v>
      </c>
      <c r="R658" s="486">
        <f t="shared" si="675"/>
        <v>0</v>
      </c>
      <c r="S658" s="486">
        <f t="shared" si="676"/>
        <v>1</v>
      </c>
      <c r="T658" s="486">
        <f>IF(R658=1,SUM($R$6:R658),0)</f>
        <v>0</v>
      </c>
      <c r="U658" s="486">
        <f>IF(S658=1,SUM($S$6:S658),0)</f>
        <v>611</v>
      </c>
      <c r="V658" s="486">
        <f t="shared" si="677"/>
        <v>611</v>
      </c>
      <c r="W658" s="486">
        <f t="shared" si="678"/>
        <v>0</v>
      </c>
      <c r="X658" s="486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47</v>
      </c>
      <c r="D659" s="105"/>
      <c r="E659" s="212" t="s">
        <v>47</v>
      </c>
      <c r="F659" s="213"/>
      <c r="G659" s="214"/>
      <c r="H659" s="214"/>
      <c r="I659" s="167"/>
      <c r="J659" s="445"/>
      <c r="K659" s="167"/>
      <c r="L659" s="167"/>
      <c r="M659" s="167"/>
      <c r="N659" s="167"/>
      <c r="O659" s="167"/>
      <c r="P659" s="461"/>
      <c r="Q659" s="87">
        <f t="shared" si="684"/>
        <v>0</v>
      </c>
      <c r="R659" s="486">
        <f t="shared" si="675"/>
        <v>0</v>
      </c>
      <c r="S659" s="486">
        <f t="shared" si="676"/>
        <v>0</v>
      </c>
      <c r="T659" s="486">
        <f>IF(R659=1,SUM($R$6:R659),0)</f>
        <v>0</v>
      </c>
      <c r="U659" s="486">
        <f>IF(S659=1,SUM($S$6:S659),0)</f>
        <v>0</v>
      </c>
      <c r="V659" s="486">
        <f t="shared" si="677"/>
        <v>0</v>
      </c>
      <c r="W659" s="486">
        <f t="shared" si="678"/>
        <v>0</v>
      </c>
      <c r="X659" s="486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5" t="s">
        <v>719</v>
      </c>
      <c r="C660" s="426" t="s">
        <v>740</v>
      </c>
      <c r="D660" s="426"/>
      <c r="E660" s="212" t="s">
        <v>47</v>
      </c>
      <c r="F660" s="213"/>
      <c r="G660" s="214"/>
      <c r="H660" s="214"/>
      <c r="I660" s="167"/>
      <c r="J660" s="445"/>
      <c r="K660" s="167"/>
      <c r="L660" s="167"/>
      <c r="M660" s="167"/>
      <c r="N660" s="167"/>
      <c r="O660" s="167"/>
      <c r="P660" s="461"/>
      <c r="Q660" s="87">
        <f t="shared" si="684"/>
        <v>0</v>
      </c>
      <c r="R660" s="486">
        <f t="shared" si="675"/>
        <v>0</v>
      </c>
      <c r="S660" s="486">
        <f t="shared" si="676"/>
        <v>0</v>
      </c>
      <c r="T660" s="486">
        <f>IF(R660=1,SUM($R$6:R660),0)</f>
        <v>0</v>
      </c>
      <c r="U660" s="486">
        <f>IF(S660=1,SUM($S$6:S660),0)</f>
        <v>0</v>
      </c>
      <c r="V660" s="486">
        <f t="shared" si="677"/>
        <v>0</v>
      </c>
      <c r="W660" s="486">
        <f t="shared" si="678"/>
        <v>0</v>
      </c>
      <c r="X660" s="486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2216</v>
      </c>
      <c r="D661" s="105" t="s">
        <v>1280</v>
      </c>
      <c r="E661" s="212" t="s">
        <v>44</v>
      </c>
      <c r="F661" s="213" t="s">
        <v>8</v>
      </c>
      <c r="G661" s="214">
        <v>16226</v>
      </c>
      <c r="H661" s="214">
        <v>16226</v>
      </c>
      <c r="I661" s="214">
        <v>20283</v>
      </c>
      <c r="J661" s="451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61"/>
      <c r="Q661" s="87">
        <f t="shared" si="684"/>
        <v>20283</v>
      </c>
      <c r="R661" s="486">
        <f t="shared" si="675"/>
        <v>0</v>
      </c>
      <c r="S661" s="486">
        <f t="shared" si="676"/>
        <v>1</v>
      </c>
      <c r="T661" s="486">
        <f>IF(R661=1,SUM($R$6:R661),0)</f>
        <v>0</v>
      </c>
      <c r="U661" s="486">
        <f>IF(S661=1,SUM($S$6:S661),0)</f>
        <v>612</v>
      </c>
      <c r="V661" s="486">
        <f t="shared" si="677"/>
        <v>612</v>
      </c>
      <c r="W661" s="486">
        <f t="shared" si="678"/>
        <v>0</v>
      </c>
      <c r="X661" s="486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741</v>
      </c>
      <c r="D662" s="105" t="s">
        <v>741</v>
      </c>
      <c r="E662" s="212" t="s">
        <v>44</v>
      </c>
      <c r="F662" s="213" t="s">
        <v>8</v>
      </c>
      <c r="G662" s="214">
        <v>19947</v>
      </c>
      <c r="H662" s="214">
        <v>19947</v>
      </c>
      <c r="I662" s="167">
        <v>24934</v>
      </c>
      <c r="J662" s="445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61"/>
      <c r="Q662" s="87">
        <f t="shared" si="684"/>
        <v>24934</v>
      </c>
      <c r="R662" s="486">
        <f t="shared" si="675"/>
        <v>0</v>
      </c>
      <c r="S662" s="486">
        <f t="shared" si="676"/>
        <v>1</v>
      </c>
      <c r="T662" s="486">
        <f>IF(R662=1,SUM($R$6:R662),0)</f>
        <v>0</v>
      </c>
      <c r="U662" s="486">
        <f>IF(S662=1,SUM($S$6:S662),0)</f>
        <v>613</v>
      </c>
      <c r="V662" s="486">
        <f t="shared" si="677"/>
        <v>613</v>
      </c>
      <c r="W662" s="486">
        <f t="shared" si="678"/>
        <v>0</v>
      </c>
      <c r="X662" s="486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742</v>
      </c>
      <c r="D663" s="105" t="s">
        <v>742</v>
      </c>
      <c r="E663" s="212" t="s">
        <v>44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5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61"/>
      <c r="Q663" s="87">
        <f t="shared" si="684"/>
        <v>33390</v>
      </c>
      <c r="R663" s="486">
        <f t="shared" si="675"/>
        <v>0</v>
      </c>
      <c r="S663" s="486">
        <f t="shared" si="676"/>
        <v>1</v>
      </c>
      <c r="T663" s="486">
        <f>IF(R663=1,SUM($R$6:R663),0)</f>
        <v>0</v>
      </c>
      <c r="U663" s="486">
        <f>IF(S663=1,SUM($S$6:S663),0)</f>
        <v>614</v>
      </c>
      <c r="V663" s="486">
        <f t="shared" si="677"/>
        <v>614</v>
      </c>
      <c r="W663" s="486">
        <f t="shared" si="678"/>
        <v>0</v>
      </c>
      <c r="X663" s="486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743</v>
      </c>
      <c r="D664" s="105" t="s">
        <v>743</v>
      </c>
      <c r="E664" s="212" t="s">
        <v>44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5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61"/>
      <c r="Q664" s="87">
        <f t="shared" si="684"/>
        <v>106026</v>
      </c>
      <c r="R664" s="486">
        <f t="shared" si="675"/>
        <v>0</v>
      </c>
      <c r="S664" s="486">
        <f t="shared" si="676"/>
        <v>1</v>
      </c>
      <c r="T664" s="486">
        <f>IF(R664=1,SUM($R$6:R664),0)</f>
        <v>0</v>
      </c>
      <c r="U664" s="486">
        <f>IF(S664=1,SUM($S$6:S664),0)</f>
        <v>615</v>
      </c>
      <c r="V664" s="486">
        <f t="shared" si="677"/>
        <v>615</v>
      </c>
      <c r="W664" s="486">
        <f t="shared" si="678"/>
        <v>0</v>
      </c>
      <c r="X664" s="486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744</v>
      </c>
      <c r="D665" s="105" t="s">
        <v>744</v>
      </c>
      <c r="E665" s="212" t="s">
        <v>44</v>
      </c>
      <c r="F665" s="213" t="s">
        <v>8</v>
      </c>
      <c r="G665" s="214">
        <v>33550</v>
      </c>
      <c r="H665" s="214">
        <v>33550</v>
      </c>
      <c r="I665" s="167">
        <v>41938</v>
      </c>
      <c r="J665" s="445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61"/>
      <c r="Q665" s="87">
        <f t="shared" si="684"/>
        <v>41938</v>
      </c>
      <c r="R665" s="486">
        <f t="shared" si="675"/>
        <v>0</v>
      </c>
      <c r="S665" s="486">
        <f t="shared" si="676"/>
        <v>1</v>
      </c>
      <c r="T665" s="486">
        <f>IF(R665=1,SUM($R$6:R665),0)</f>
        <v>0</v>
      </c>
      <c r="U665" s="486">
        <f>IF(S665=1,SUM($S$6:S665),0)</f>
        <v>616</v>
      </c>
      <c r="V665" s="486">
        <f t="shared" si="677"/>
        <v>616</v>
      </c>
      <c r="W665" s="486">
        <f t="shared" si="678"/>
        <v>0</v>
      </c>
      <c r="X665" s="486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745</v>
      </c>
      <c r="D666" s="105" t="s">
        <v>745</v>
      </c>
      <c r="E666" s="212" t="s">
        <v>44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5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61"/>
      <c r="Q666" s="87">
        <f t="shared" si="684"/>
        <v>21042</v>
      </c>
      <c r="R666" s="486">
        <f t="shared" si="675"/>
        <v>0</v>
      </c>
      <c r="S666" s="486">
        <f t="shared" si="676"/>
        <v>1</v>
      </c>
      <c r="T666" s="486">
        <f>IF(R666=1,SUM($R$6:R666),0)</f>
        <v>0</v>
      </c>
      <c r="U666" s="486">
        <f>IF(S666=1,SUM($S$6:S666),0)</f>
        <v>617</v>
      </c>
      <c r="V666" s="486">
        <f t="shared" si="677"/>
        <v>617</v>
      </c>
      <c r="W666" s="486">
        <f t="shared" si="678"/>
        <v>0</v>
      </c>
      <c r="X666" s="486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746</v>
      </c>
      <c r="D667" s="105" t="s">
        <v>746</v>
      </c>
      <c r="E667" s="212" t="s">
        <v>44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5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61"/>
      <c r="Q667" s="87">
        <f t="shared" si="684"/>
        <v>90928</v>
      </c>
      <c r="R667" s="486">
        <f t="shared" si="675"/>
        <v>0</v>
      </c>
      <c r="S667" s="486">
        <f t="shared" si="676"/>
        <v>1</v>
      </c>
      <c r="T667" s="486">
        <f>IF(R667=1,SUM($R$6:R667),0)</f>
        <v>0</v>
      </c>
      <c r="U667" s="486">
        <f>IF(S667=1,SUM($S$6:S667),0)</f>
        <v>618</v>
      </c>
      <c r="V667" s="486">
        <f t="shared" si="677"/>
        <v>618</v>
      </c>
      <c r="W667" s="486">
        <f t="shared" si="678"/>
        <v>0</v>
      </c>
      <c r="X667" s="486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747</v>
      </c>
      <c r="D668" s="105" t="s">
        <v>747</v>
      </c>
      <c r="E668" s="212" t="s">
        <v>44</v>
      </c>
      <c r="F668" s="213" t="s">
        <v>8</v>
      </c>
      <c r="G668" s="214">
        <v>45445</v>
      </c>
      <c r="H668" s="214">
        <v>45445</v>
      </c>
      <c r="I668" s="167">
        <v>56806</v>
      </c>
      <c r="J668" s="445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61"/>
      <c r="Q668" s="87">
        <f t="shared" si="684"/>
        <v>56806</v>
      </c>
      <c r="R668" s="486">
        <f t="shared" si="675"/>
        <v>0</v>
      </c>
      <c r="S668" s="486">
        <f t="shared" si="676"/>
        <v>1</v>
      </c>
      <c r="T668" s="486">
        <f>IF(R668=1,SUM($R$6:R668),0)</f>
        <v>0</v>
      </c>
      <c r="U668" s="486">
        <f>IF(S668=1,SUM($S$6:S668),0)</f>
        <v>619</v>
      </c>
      <c r="V668" s="486">
        <f t="shared" si="677"/>
        <v>619</v>
      </c>
      <c r="W668" s="486">
        <f t="shared" si="678"/>
        <v>0</v>
      </c>
      <c r="X668" s="486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748</v>
      </c>
      <c r="D669" s="105" t="s">
        <v>748</v>
      </c>
      <c r="E669" s="212" t="s">
        <v>44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5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61"/>
      <c r="Q669" s="87">
        <f t="shared" si="684"/>
        <v>106026</v>
      </c>
      <c r="R669" s="486">
        <f t="shared" si="675"/>
        <v>0</v>
      </c>
      <c r="S669" s="486">
        <f t="shared" si="676"/>
        <v>1</v>
      </c>
      <c r="T669" s="486">
        <f>IF(R669=1,SUM($R$6:R669),0)</f>
        <v>0</v>
      </c>
      <c r="U669" s="486">
        <f>IF(S669=1,SUM($S$6:S669),0)</f>
        <v>620</v>
      </c>
      <c r="V669" s="486">
        <f t="shared" si="677"/>
        <v>620</v>
      </c>
      <c r="W669" s="486">
        <f t="shared" si="678"/>
        <v>0</v>
      </c>
      <c r="X669" s="486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749</v>
      </c>
      <c r="D670" s="105" t="s">
        <v>749</v>
      </c>
      <c r="E670" s="212" t="s">
        <v>44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5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61"/>
      <c r="Q670" s="87">
        <f t="shared" si="684"/>
        <v>67333</v>
      </c>
      <c r="R670" s="486">
        <f t="shared" si="675"/>
        <v>0</v>
      </c>
      <c r="S670" s="486">
        <f t="shared" si="676"/>
        <v>1</v>
      </c>
      <c r="T670" s="486">
        <f>IF(R670=1,SUM($R$6:R670),0)</f>
        <v>0</v>
      </c>
      <c r="U670" s="486">
        <f>IF(S670=1,SUM($S$6:S670),0)</f>
        <v>621</v>
      </c>
      <c r="V670" s="486">
        <f t="shared" si="677"/>
        <v>621</v>
      </c>
      <c r="W670" s="486">
        <f t="shared" si="678"/>
        <v>0</v>
      </c>
      <c r="X670" s="486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1281</v>
      </c>
      <c r="D671" s="105" t="s">
        <v>1281</v>
      </c>
      <c r="E671" s="212" t="s">
        <v>44</v>
      </c>
      <c r="F671" s="213" t="s">
        <v>8</v>
      </c>
      <c r="G671" s="405"/>
      <c r="H671" s="405"/>
      <c r="I671" s="409">
        <v>48124</v>
      </c>
      <c r="J671" s="447">
        <v>0.2499939665834118</v>
      </c>
      <c r="K671" s="409">
        <f t="shared" si="682"/>
        <v>60154.709647860116</v>
      </c>
      <c r="L671" s="409">
        <f t="shared" ref="L671:O671" si="703">IF($J671&lt;0,(K671*(1-$J671)),(K671*(1+$J671)))</f>
        <v>75193.024121402108</v>
      </c>
      <c r="M671" s="409">
        <f t="shared" si="703"/>
        <v>93990.826480913587</v>
      </c>
      <c r="N671" s="409">
        <f t="shared" si="703"/>
        <v>117487.96601533037</v>
      </c>
      <c r="O671" s="409">
        <f t="shared" si="703"/>
        <v>146859.2486653199</v>
      </c>
      <c r="P671" s="461"/>
      <c r="Q671" s="87">
        <f t="shared" si="684"/>
        <v>48124</v>
      </c>
      <c r="R671" s="486">
        <f t="shared" si="675"/>
        <v>0</v>
      </c>
      <c r="S671" s="486">
        <f t="shared" si="676"/>
        <v>1</v>
      </c>
      <c r="T671" s="486">
        <f>IF(R671=1,SUM($R$6:R671),0)</f>
        <v>0</v>
      </c>
      <c r="U671" s="486">
        <f>IF(S671=1,SUM($S$6:S671),0)</f>
        <v>622</v>
      </c>
      <c r="V671" s="486">
        <f t="shared" si="677"/>
        <v>622</v>
      </c>
      <c r="W671" s="486">
        <f t="shared" si="678"/>
        <v>0</v>
      </c>
      <c r="X671" s="486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750</v>
      </c>
      <c r="D672" s="105"/>
      <c r="E672" s="212" t="s">
        <v>44</v>
      </c>
      <c r="F672" s="213" t="s">
        <v>8</v>
      </c>
      <c r="G672" s="214">
        <v>38499.54</v>
      </c>
      <c r="H672" s="214">
        <v>38499.54</v>
      </c>
      <c r="I672" s="444">
        <v>38499.54</v>
      </c>
      <c r="J672" s="449">
        <v>0.2499939665834118</v>
      </c>
      <c r="K672" s="444">
        <f t="shared" si="682"/>
        <v>48124.192716236728</v>
      </c>
      <c r="L672" s="444">
        <f t="shared" ref="L672:O672" si="704">IF($J672&lt;0,(K672*(1-$J672)),(K672*(1+$J672)))</f>
        <v>60154.95054199329</v>
      </c>
      <c r="M672" s="444">
        <f t="shared" si="704"/>
        <v>75193.32523761515</v>
      </c>
      <c r="N672" s="444">
        <f t="shared" si="704"/>
        <v>93991.202874363138</v>
      </c>
      <c r="O672" s="444">
        <f t="shared" si="704"/>
        <v>117488.43650487137</v>
      </c>
      <c r="P672" s="461"/>
      <c r="Q672" s="87">
        <f t="shared" si="684"/>
        <v>38499.54</v>
      </c>
      <c r="R672" s="486">
        <f t="shared" si="675"/>
        <v>0</v>
      </c>
      <c r="S672" s="486">
        <f t="shared" si="676"/>
        <v>1</v>
      </c>
      <c r="T672" s="486">
        <f>IF(R672=1,SUM($R$6:R672),0)</f>
        <v>0</v>
      </c>
      <c r="U672" s="486">
        <f>IF(S672=1,SUM($S$6:S672),0)</f>
        <v>623</v>
      </c>
      <c r="V672" s="486">
        <f t="shared" si="677"/>
        <v>623</v>
      </c>
      <c r="W672" s="486">
        <f t="shared" si="678"/>
        <v>0</v>
      </c>
      <c r="X672" s="486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751</v>
      </c>
      <c r="D673" s="105" t="s">
        <v>751</v>
      </c>
      <c r="E673" s="212" t="s">
        <v>44</v>
      </c>
      <c r="F673" s="213" t="s">
        <v>7</v>
      </c>
      <c r="G673" s="214">
        <v>31720</v>
      </c>
      <c r="H673" s="214">
        <v>31720</v>
      </c>
      <c r="I673" s="167">
        <v>39650</v>
      </c>
      <c r="J673" s="445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61"/>
      <c r="Q673" s="87">
        <f t="shared" si="684"/>
        <v>39650</v>
      </c>
      <c r="R673" s="486">
        <f t="shared" si="675"/>
        <v>0</v>
      </c>
      <c r="S673" s="486">
        <f t="shared" si="676"/>
        <v>1</v>
      </c>
      <c r="T673" s="486">
        <f>IF(R673=1,SUM($R$6:R673),0)</f>
        <v>0</v>
      </c>
      <c r="U673" s="486">
        <f>IF(S673=1,SUM($S$6:S673),0)</f>
        <v>624</v>
      </c>
      <c r="V673" s="486">
        <f t="shared" si="677"/>
        <v>624</v>
      </c>
      <c r="W673" s="486">
        <f t="shared" si="678"/>
        <v>0</v>
      </c>
      <c r="X673" s="486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752</v>
      </c>
      <c r="D674" s="105"/>
      <c r="E674" s="212" t="s">
        <v>44</v>
      </c>
      <c r="F674" s="213" t="s">
        <v>7</v>
      </c>
      <c r="G674" s="214">
        <v>51240</v>
      </c>
      <c r="H674" s="214">
        <v>51240</v>
      </c>
      <c r="I674" s="444">
        <v>51240</v>
      </c>
      <c r="J674" s="449">
        <v>0.2499939665834118</v>
      </c>
      <c r="K674" s="444">
        <f t="shared" si="682"/>
        <v>64049.690847734026</v>
      </c>
      <c r="L674" s="444">
        <f t="shared" ref="L674:O674" si="706">IF($J674&lt;0,(K674*(1-$J674)),(K674*(1+$J674)))</f>
        <v>80061.727121200311</v>
      </c>
      <c r="M674" s="444">
        <f t="shared" si="706"/>
        <v>100076.6758557479</v>
      </c>
      <c r="N674" s="444">
        <f t="shared" si="706"/>
        <v>125095.24101540868</v>
      </c>
      <c r="O674" s="444">
        <f t="shared" si="706"/>
        <v>156368.29651755863</v>
      </c>
      <c r="P674" s="461"/>
      <c r="Q674" s="87">
        <f t="shared" si="684"/>
        <v>51240</v>
      </c>
      <c r="R674" s="486">
        <f t="shared" si="675"/>
        <v>0</v>
      </c>
      <c r="S674" s="486">
        <f t="shared" si="676"/>
        <v>1</v>
      </c>
      <c r="T674" s="486">
        <f>IF(R674=1,SUM($R$6:R674),0)</f>
        <v>0</v>
      </c>
      <c r="U674" s="486">
        <f>IF(S674=1,SUM($S$6:S674),0)</f>
        <v>625</v>
      </c>
      <c r="V674" s="486">
        <f t="shared" si="677"/>
        <v>625</v>
      </c>
      <c r="W674" s="486">
        <f t="shared" si="678"/>
        <v>0</v>
      </c>
      <c r="X674" s="486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753</v>
      </c>
      <c r="D675" s="105" t="s">
        <v>753</v>
      </c>
      <c r="E675" s="212" t="s">
        <v>44</v>
      </c>
      <c r="F675" s="213" t="s">
        <v>8</v>
      </c>
      <c r="G675" s="214">
        <v>3477</v>
      </c>
      <c r="H675" s="214">
        <v>3477</v>
      </c>
      <c r="I675" s="167">
        <v>4346</v>
      </c>
      <c r="J675" s="445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61"/>
      <c r="Q675" s="87">
        <f t="shared" si="684"/>
        <v>4346</v>
      </c>
      <c r="R675" s="486">
        <f t="shared" si="675"/>
        <v>0</v>
      </c>
      <c r="S675" s="486">
        <f t="shared" si="676"/>
        <v>1</v>
      </c>
      <c r="T675" s="486">
        <f>IF(R675=1,SUM($R$6:R675),0)</f>
        <v>0</v>
      </c>
      <c r="U675" s="486">
        <f>IF(S675=1,SUM($S$6:S675),0)</f>
        <v>626</v>
      </c>
      <c r="V675" s="486">
        <f t="shared" si="677"/>
        <v>626</v>
      </c>
      <c r="W675" s="486">
        <f t="shared" si="678"/>
        <v>0</v>
      </c>
      <c r="X675" s="486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754</v>
      </c>
      <c r="D676" s="105"/>
      <c r="E676" s="212" t="s">
        <v>44</v>
      </c>
      <c r="F676" s="213" t="s">
        <v>8</v>
      </c>
      <c r="G676" s="214">
        <v>3477</v>
      </c>
      <c r="H676" s="214">
        <v>3477</v>
      </c>
      <c r="I676" s="444">
        <v>3477</v>
      </c>
      <c r="J676" s="449">
        <v>0.2499939665834118</v>
      </c>
      <c r="K676" s="444">
        <f t="shared" si="682"/>
        <v>4346.2290218105227</v>
      </c>
      <c r="L676" s="444">
        <f t="shared" ref="L676:O676" si="708">IF($J676&lt;0,(K676*(1-$J676)),(K676*(1+$J676)))</f>
        <v>5432.7600546528774</v>
      </c>
      <c r="M676" s="444">
        <f t="shared" si="708"/>
        <v>6790.9172902114642</v>
      </c>
      <c r="N676" s="444">
        <f t="shared" si="708"/>
        <v>8488.6056403313032</v>
      </c>
      <c r="O676" s="444">
        <f t="shared" si="708"/>
        <v>10610.705835120049</v>
      </c>
      <c r="P676" s="461"/>
      <c r="Q676" s="87">
        <f t="shared" si="684"/>
        <v>3477</v>
      </c>
      <c r="R676" s="486">
        <f t="shared" si="675"/>
        <v>0</v>
      </c>
      <c r="S676" s="486">
        <f t="shared" si="676"/>
        <v>1</v>
      </c>
      <c r="T676" s="486">
        <f>IF(R676=1,SUM($R$6:R676),0)</f>
        <v>0</v>
      </c>
      <c r="U676" s="486">
        <f>IF(S676=1,SUM($S$6:S676),0)</f>
        <v>627</v>
      </c>
      <c r="V676" s="486">
        <f t="shared" si="677"/>
        <v>627</v>
      </c>
      <c r="W676" s="486">
        <f t="shared" si="678"/>
        <v>0</v>
      </c>
      <c r="X676" s="486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755</v>
      </c>
      <c r="D677" s="105" t="s">
        <v>755</v>
      </c>
      <c r="E677" s="212" t="s">
        <v>44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5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61"/>
      <c r="Q677" s="87">
        <f t="shared" si="684"/>
        <v>6914</v>
      </c>
      <c r="R677" s="486">
        <f t="shared" si="675"/>
        <v>0</v>
      </c>
      <c r="S677" s="486">
        <f t="shared" si="676"/>
        <v>1</v>
      </c>
      <c r="T677" s="486">
        <f>IF(R677=1,SUM($R$6:R677),0)</f>
        <v>0</v>
      </c>
      <c r="U677" s="486">
        <f>IF(S677=1,SUM($S$6:S677),0)</f>
        <v>628</v>
      </c>
      <c r="V677" s="486">
        <f t="shared" si="677"/>
        <v>628</v>
      </c>
      <c r="W677" s="486">
        <f t="shared" si="678"/>
        <v>0</v>
      </c>
      <c r="X677" s="486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827</v>
      </c>
      <c r="D678" s="105"/>
      <c r="E678" s="212" t="s">
        <v>44</v>
      </c>
      <c r="F678" s="213" t="s">
        <v>7</v>
      </c>
      <c r="G678" s="167">
        <v>15000</v>
      </c>
      <c r="H678" s="167">
        <v>15000</v>
      </c>
      <c r="I678" s="443">
        <v>15000</v>
      </c>
      <c r="J678" s="446">
        <v>0.2499939665834118</v>
      </c>
      <c r="K678" s="443">
        <f t="shared" si="682"/>
        <v>18749.909498751178</v>
      </c>
      <c r="L678" s="443">
        <f t="shared" ref="L678:O678" si="710">IF($J678&lt;0,(K678*(1-$J678)),(K678*(1+$J678)))</f>
        <v>23437.273747423977</v>
      </c>
      <c r="M678" s="443">
        <f t="shared" si="710"/>
        <v>29296.450777443762</v>
      </c>
      <c r="N678" s="443">
        <f t="shared" si="710"/>
        <v>36620.38671411261</v>
      </c>
      <c r="O678" s="443">
        <f t="shared" si="710"/>
        <v>45775.262446592096</v>
      </c>
      <c r="P678" s="461"/>
      <c r="Q678" s="87">
        <f t="shared" si="684"/>
        <v>15000</v>
      </c>
      <c r="R678" s="486">
        <f t="shared" si="675"/>
        <v>0</v>
      </c>
      <c r="S678" s="486">
        <f t="shared" si="676"/>
        <v>1</v>
      </c>
      <c r="T678" s="486">
        <f>IF(R678=1,SUM($R$6:R678),0)</f>
        <v>0</v>
      </c>
      <c r="U678" s="486">
        <f>IF(S678=1,SUM($S$6:S678),0)</f>
        <v>629</v>
      </c>
      <c r="V678" s="486">
        <f t="shared" si="677"/>
        <v>629</v>
      </c>
      <c r="W678" s="486">
        <f t="shared" si="678"/>
        <v>0</v>
      </c>
      <c r="X678" s="486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756</v>
      </c>
      <c r="D679" s="105" t="s">
        <v>756</v>
      </c>
      <c r="E679" s="212" t="s">
        <v>44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5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61"/>
      <c r="Q679" s="87">
        <f t="shared" si="684"/>
        <v>192633</v>
      </c>
      <c r="R679" s="486">
        <f t="shared" si="675"/>
        <v>0</v>
      </c>
      <c r="S679" s="486">
        <f t="shared" si="676"/>
        <v>1</v>
      </c>
      <c r="T679" s="486">
        <f>IF(R679=1,SUM($R$6:R679),0)</f>
        <v>0</v>
      </c>
      <c r="U679" s="486">
        <f>IF(S679=1,SUM($S$6:S679),0)</f>
        <v>630</v>
      </c>
      <c r="V679" s="486">
        <f t="shared" si="677"/>
        <v>630</v>
      </c>
      <c r="W679" s="486">
        <f t="shared" si="678"/>
        <v>0</v>
      </c>
      <c r="X679" s="486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757</v>
      </c>
      <c r="D680" s="105"/>
      <c r="E680" s="212" t="s">
        <v>44</v>
      </c>
      <c r="F680" s="213" t="s">
        <v>8</v>
      </c>
      <c r="G680" s="214">
        <v>16226</v>
      </c>
      <c r="H680" s="214">
        <v>16226</v>
      </c>
      <c r="I680" s="444">
        <v>16226</v>
      </c>
      <c r="J680" s="449">
        <v>0.2499939665834118</v>
      </c>
      <c r="K680" s="444">
        <f t="shared" si="682"/>
        <v>20282.402101782442</v>
      </c>
      <c r="L680" s="444">
        <f t="shared" ref="L680:O680" si="712">IF($J680&lt;0,(K680*(1-$J680)),(K680*(1+$J680)))</f>
        <v>25352.880255046763</v>
      </c>
      <c r="M680" s="444">
        <f t="shared" si="712"/>
        <v>31690.947354320168</v>
      </c>
      <c r="N680" s="444">
        <f t="shared" si="712"/>
        <v>39613.492988212747</v>
      </c>
      <c r="O680" s="444">
        <f t="shared" si="712"/>
        <v>49516.627230560225</v>
      </c>
      <c r="P680" s="461"/>
      <c r="Q680" s="87">
        <f t="shared" si="684"/>
        <v>16226</v>
      </c>
      <c r="R680" s="486">
        <f t="shared" si="675"/>
        <v>0</v>
      </c>
      <c r="S680" s="486">
        <f t="shared" si="676"/>
        <v>1</v>
      </c>
      <c r="T680" s="486">
        <f>IF(R680=1,SUM($R$6:R680),0)</f>
        <v>0</v>
      </c>
      <c r="U680" s="486">
        <f>IF(S680=1,SUM($S$6:S680),0)</f>
        <v>631</v>
      </c>
      <c r="V680" s="486">
        <f t="shared" si="677"/>
        <v>631</v>
      </c>
      <c r="W680" s="486">
        <f t="shared" si="678"/>
        <v>0</v>
      </c>
      <c r="X680" s="486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758</v>
      </c>
      <c r="D681" s="105"/>
      <c r="E681" s="212" t="s">
        <v>44</v>
      </c>
      <c r="F681" s="213" t="s">
        <v>8</v>
      </c>
      <c r="G681" s="214">
        <v>61732</v>
      </c>
      <c r="H681" s="214">
        <v>61732</v>
      </c>
      <c r="I681" s="444">
        <v>61732</v>
      </c>
      <c r="J681" s="449">
        <v>0.2499939665834118</v>
      </c>
      <c r="K681" s="444">
        <f t="shared" si="682"/>
        <v>77164.627545127179</v>
      </c>
      <c r="L681" s="444">
        <f t="shared" ref="L681:O681" si="713">IF($J681&lt;0,(K681*(1-$J681)),(K681*(1+$J681)))</f>
        <v>96455.318865065128</v>
      </c>
      <c r="M681" s="444">
        <f t="shared" si="713"/>
        <v>120568.56662621055</v>
      </c>
      <c r="N681" s="444">
        <f t="shared" si="713"/>
        <v>150709.9808423733</v>
      </c>
      <c r="O681" s="444">
        <f t="shared" si="713"/>
        <v>188386.56675686821</v>
      </c>
      <c r="P681" s="461"/>
      <c r="Q681" s="87">
        <f t="shared" si="684"/>
        <v>61732</v>
      </c>
      <c r="R681" s="486">
        <f t="shared" si="675"/>
        <v>0</v>
      </c>
      <c r="S681" s="486">
        <f t="shared" si="676"/>
        <v>1</v>
      </c>
      <c r="T681" s="486">
        <f>IF(R681=1,SUM($R$6:R681),0)</f>
        <v>0</v>
      </c>
      <c r="U681" s="486">
        <f>IF(S681=1,SUM($S$6:S681),0)</f>
        <v>632</v>
      </c>
      <c r="V681" s="486">
        <f t="shared" si="677"/>
        <v>632</v>
      </c>
      <c r="W681" s="486">
        <f t="shared" si="678"/>
        <v>0</v>
      </c>
      <c r="X681" s="486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759</v>
      </c>
      <c r="D682" s="105"/>
      <c r="E682" s="212" t="s">
        <v>44</v>
      </c>
      <c r="F682" s="213" t="s">
        <v>8</v>
      </c>
      <c r="G682" s="214">
        <v>34299.08</v>
      </c>
      <c r="H682" s="214">
        <v>34299.08</v>
      </c>
      <c r="I682" s="444">
        <v>34299.08</v>
      </c>
      <c r="J682" s="449">
        <v>0.2499939665834118</v>
      </c>
      <c r="K682" s="444">
        <f t="shared" si="682"/>
        <v>42873.64305936177</v>
      </c>
      <c r="L682" s="444">
        <f t="shared" ref="L682:O682" si="714">IF($J682&lt;0,(K682*(1-$J682)),(K682*(1+$J682)))</f>
        <v>53591.795149652986</v>
      </c>
      <c r="M682" s="444">
        <f t="shared" si="714"/>
        <v>66989.420595440388</v>
      </c>
      <c r="N682" s="444">
        <f t="shared" si="714"/>
        <v>83736.371569219031</v>
      </c>
      <c r="O682" s="444">
        <f t="shared" si="714"/>
        <v>104669.95924511053</v>
      </c>
      <c r="P682" s="461"/>
      <c r="Q682" s="87">
        <f t="shared" si="684"/>
        <v>34299.08</v>
      </c>
      <c r="R682" s="486">
        <f t="shared" si="675"/>
        <v>0</v>
      </c>
      <c r="S682" s="486">
        <f t="shared" si="676"/>
        <v>1</v>
      </c>
      <c r="T682" s="486">
        <f>IF(R682=1,SUM($R$6:R682),0)</f>
        <v>0</v>
      </c>
      <c r="U682" s="486">
        <f>IF(S682=1,SUM($S$6:S682),0)</f>
        <v>633</v>
      </c>
      <c r="V682" s="486">
        <f t="shared" si="677"/>
        <v>633</v>
      </c>
      <c r="W682" s="486">
        <f t="shared" si="678"/>
        <v>0</v>
      </c>
      <c r="X682" s="486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760</v>
      </c>
      <c r="D683" s="105"/>
      <c r="E683" s="212" t="s">
        <v>44</v>
      </c>
      <c r="F683" s="213" t="s">
        <v>8</v>
      </c>
      <c r="G683" s="214">
        <v>19825</v>
      </c>
      <c r="H683" s="214">
        <v>19825</v>
      </c>
      <c r="I683" s="444">
        <v>19825</v>
      </c>
      <c r="J683" s="449">
        <v>0.2499939665834118</v>
      </c>
      <c r="K683" s="444">
        <f t="shared" si="682"/>
        <v>24781.130387516139</v>
      </c>
      <c r="L683" s="444">
        <f t="shared" ref="L683:O683" si="715">IF($J683&lt;0,(K683*(1-$J683)),(K683*(1+$J683)))</f>
        <v>30976.263469512021</v>
      </c>
      <c r="M683" s="444">
        <f t="shared" si="715"/>
        <v>38720.142444188175</v>
      </c>
      <c r="N683" s="444">
        <f t="shared" si="715"/>
        <v>48399.944440485502</v>
      </c>
      <c r="O683" s="444">
        <f t="shared" si="715"/>
        <v>60499.638533579229</v>
      </c>
      <c r="P683" s="461"/>
      <c r="Q683" s="87">
        <f t="shared" si="684"/>
        <v>19825</v>
      </c>
      <c r="R683" s="486">
        <f t="shared" si="675"/>
        <v>0</v>
      </c>
      <c r="S683" s="486">
        <f t="shared" si="676"/>
        <v>1</v>
      </c>
      <c r="T683" s="486">
        <f>IF(R683=1,SUM($R$6:R683),0)</f>
        <v>0</v>
      </c>
      <c r="U683" s="486">
        <f>IF(S683=1,SUM($S$6:S683),0)</f>
        <v>634</v>
      </c>
      <c r="V683" s="486">
        <f t="shared" si="677"/>
        <v>634</v>
      </c>
      <c r="W683" s="486">
        <f t="shared" si="678"/>
        <v>0</v>
      </c>
      <c r="X683" s="486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761</v>
      </c>
      <c r="D684" s="105"/>
      <c r="E684" s="212" t="s">
        <v>44</v>
      </c>
      <c r="F684" s="213" t="s">
        <v>8</v>
      </c>
      <c r="G684" s="214">
        <v>5874300</v>
      </c>
      <c r="H684" s="214">
        <v>5874300</v>
      </c>
      <c r="I684" s="444">
        <v>5874300</v>
      </c>
      <c r="J684" s="449">
        <v>0.2499939665834118</v>
      </c>
      <c r="K684" s="444">
        <f t="shared" si="682"/>
        <v>7342839.5579009363</v>
      </c>
      <c r="L684" s="444">
        <f t="shared" ref="L684:O684" si="716">IF($J684&lt;0,(K684*(1-$J684)),(K684*(1+$J684)))</f>
        <v>9178505.1449661776</v>
      </c>
      <c r="M684" s="444">
        <f t="shared" si="716"/>
        <v>11473076.053462526</v>
      </c>
      <c r="N684" s="444">
        <f t="shared" si="716"/>
        <v>14341275.84498078</v>
      </c>
      <c r="O684" s="444">
        <f t="shared" si="716"/>
        <v>17926508.279334396</v>
      </c>
      <c r="P684" s="461"/>
      <c r="Q684" s="87">
        <f t="shared" si="684"/>
        <v>5874300</v>
      </c>
      <c r="R684" s="486">
        <f t="shared" si="675"/>
        <v>0</v>
      </c>
      <c r="S684" s="486">
        <f t="shared" si="676"/>
        <v>1</v>
      </c>
      <c r="T684" s="486">
        <f>IF(R684=1,SUM($R$6:R684),0)</f>
        <v>0</v>
      </c>
      <c r="U684" s="486">
        <f>IF(S684=1,SUM($S$6:S684),0)</f>
        <v>635</v>
      </c>
      <c r="V684" s="486">
        <f t="shared" si="677"/>
        <v>635</v>
      </c>
      <c r="W684" s="486">
        <f t="shared" si="678"/>
        <v>0</v>
      </c>
      <c r="X684" s="486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1282</v>
      </c>
      <c r="D685" s="105" t="s">
        <v>1282</v>
      </c>
      <c r="E685" s="212" t="s">
        <v>44</v>
      </c>
      <c r="F685" s="213" t="s">
        <v>8</v>
      </c>
      <c r="G685" s="405"/>
      <c r="H685" s="405"/>
      <c r="I685" s="405">
        <v>10261.25</v>
      </c>
      <c r="J685" s="450">
        <v>0.2499939665834118</v>
      </c>
      <c r="K685" s="405">
        <f t="shared" si="682"/>
        <v>12826.500589604035</v>
      </c>
      <c r="L685" s="405">
        <f t="shared" ref="L685:O685" si="717">IF($J685&lt;0,(K685*(1-$J685)),(K685*(1+$J685)))</f>
        <v>16033.048349383618</v>
      </c>
      <c r="M685" s="405">
        <f t="shared" si="717"/>
        <v>20041.213702669655</v>
      </c>
      <c r="N685" s="405">
        <f t="shared" si="717"/>
        <v>25051.396211345869</v>
      </c>
      <c r="O685" s="405">
        <f t="shared" si="717"/>
        <v>31314.094118672878</v>
      </c>
      <c r="P685" s="461"/>
      <c r="Q685" s="87">
        <f t="shared" si="684"/>
        <v>10261.25</v>
      </c>
      <c r="R685" s="486">
        <f t="shared" si="675"/>
        <v>0</v>
      </c>
      <c r="S685" s="486">
        <f t="shared" si="676"/>
        <v>1</v>
      </c>
      <c r="T685" s="486">
        <f>IF(R685=1,SUM($R$6:R685),0)</f>
        <v>0</v>
      </c>
      <c r="U685" s="486">
        <f>IF(S685=1,SUM($S$6:S685),0)</f>
        <v>636</v>
      </c>
      <c r="V685" s="486">
        <f t="shared" si="677"/>
        <v>636</v>
      </c>
      <c r="W685" s="486">
        <f t="shared" si="678"/>
        <v>0</v>
      </c>
      <c r="X685" s="486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762</v>
      </c>
      <c r="D686" s="105" t="s">
        <v>762</v>
      </c>
      <c r="E686" s="212" t="s">
        <v>44</v>
      </c>
      <c r="F686" s="213" t="s">
        <v>8</v>
      </c>
      <c r="G686" s="214">
        <v>23180</v>
      </c>
      <c r="H686" s="214">
        <v>23180</v>
      </c>
      <c r="I686" s="167">
        <v>28975</v>
      </c>
      <c r="J686" s="445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5"/>
      <c r="Q686" s="87">
        <f t="shared" si="684"/>
        <v>28975</v>
      </c>
      <c r="R686" s="486">
        <f t="shared" si="675"/>
        <v>0</v>
      </c>
      <c r="S686" s="486">
        <f t="shared" si="676"/>
        <v>1</v>
      </c>
      <c r="T686" s="486">
        <f>IF(R686=1,SUM($R$6:R686),0)</f>
        <v>0</v>
      </c>
      <c r="U686" s="486">
        <f>IF(S686=1,SUM($S$6:S686),0)</f>
        <v>637</v>
      </c>
      <c r="V686" s="486">
        <f t="shared" si="677"/>
        <v>637</v>
      </c>
      <c r="W686" s="486">
        <f t="shared" si="678"/>
        <v>0</v>
      </c>
      <c r="X686" s="486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763</v>
      </c>
      <c r="D687" s="105"/>
      <c r="E687" s="212" t="s">
        <v>44</v>
      </c>
      <c r="F687" s="213" t="s">
        <v>8</v>
      </c>
      <c r="G687" s="214">
        <v>482893.08</v>
      </c>
      <c r="H687" s="214">
        <v>482893.08</v>
      </c>
      <c r="I687" s="444">
        <v>482893.08</v>
      </c>
      <c r="J687" s="449">
        <v>0.2499939665834118</v>
      </c>
      <c r="K687" s="444">
        <f t="shared" si="682"/>
        <v>603613.4365048809</v>
      </c>
      <c r="L687" s="444">
        <f t="shared" ref="L687:O687" si="719">IF($J687&lt;0,(K687*(1-$J687)),(K687*(1+$J687)))</f>
        <v>754513.15377978049</v>
      </c>
      <c r="M687" s="444">
        <f t="shared" si="719"/>
        <v>943136.8899325477</v>
      </c>
      <c r="N687" s="444">
        <f t="shared" si="719"/>
        <v>1178915.422077928</v>
      </c>
      <c r="O687" s="444">
        <f t="shared" si="719"/>
        <v>1473637.1647095464</v>
      </c>
      <c r="P687" s="455"/>
      <c r="Q687" s="87">
        <f t="shared" si="684"/>
        <v>482893.08</v>
      </c>
      <c r="R687" s="486">
        <f t="shared" si="675"/>
        <v>0</v>
      </c>
      <c r="S687" s="486">
        <f t="shared" si="676"/>
        <v>1</v>
      </c>
      <c r="T687" s="486">
        <f>IF(R687=1,SUM($R$6:R687),0)</f>
        <v>0</v>
      </c>
      <c r="U687" s="486">
        <f>IF(S687=1,SUM($S$6:S687),0)</f>
        <v>638</v>
      </c>
      <c r="V687" s="486">
        <f t="shared" si="677"/>
        <v>638</v>
      </c>
      <c r="W687" s="486">
        <f t="shared" si="678"/>
        <v>0</v>
      </c>
      <c r="X687" s="486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5"/>
      <c r="K688" s="167"/>
      <c r="L688" s="167"/>
      <c r="M688" s="167"/>
      <c r="N688" s="167"/>
      <c r="O688" s="167"/>
      <c r="P688" s="455"/>
      <c r="Q688" s="87">
        <f t="shared" si="684"/>
        <v>0</v>
      </c>
      <c r="R688" s="486">
        <f t="shared" si="675"/>
        <v>0</v>
      </c>
      <c r="S688" s="486">
        <f t="shared" si="676"/>
        <v>0</v>
      </c>
      <c r="T688" s="486">
        <f>IF(R688=1,SUM($R$6:R688),0)</f>
        <v>0</v>
      </c>
      <c r="U688" s="486">
        <f>IF(S688=1,SUM($S$6:S688),0)</f>
        <v>0</v>
      </c>
      <c r="V688" s="486">
        <f t="shared" si="677"/>
        <v>0</v>
      </c>
      <c r="W688" s="486">
        <f t="shared" si="678"/>
        <v>0</v>
      </c>
      <c r="X688" s="486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5" t="s">
        <v>719</v>
      </c>
      <c r="C689" s="426" t="s">
        <v>1283</v>
      </c>
      <c r="D689" s="426"/>
      <c r="E689" s="212"/>
      <c r="F689" s="213"/>
      <c r="G689" s="214"/>
      <c r="H689" s="214"/>
      <c r="I689" s="167"/>
      <c r="J689" s="445"/>
      <c r="K689" s="167"/>
      <c r="L689" s="167"/>
      <c r="M689" s="167"/>
      <c r="N689" s="167"/>
      <c r="O689" s="167"/>
      <c r="P689" s="455"/>
      <c r="Q689" s="87">
        <f t="shared" si="684"/>
        <v>0</v>
      </c>
      <c r="R689" s="486">
        <f t="shared" si="675"/>
        <v>0</v>
      </c>
      <c r="S689" s="486">
        <f t="shared" si="676"/>
        <v>0</v>
      </c>
      <c r="T689" s="486">
        <f>IF(R689=1,SUM($R$6:R689),0)</f>
        <v>0</v>
      </c>
      <c r="U689" s="486">
        <f>IF(S689=1,SUM($S$6:S689),0)</f>
        <v>0</v>
      </c>
      <c r="V689" s="486">
        <f t="shared" si="677"/>
        <v>0</v>
      </c>
      <c r="W689" s="486">
        <f t="shared" si="678"/>
        <v>0</v>
      </c>
      <c r="X689" s="486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1284</v>
      </c>
      <c r="D690" s="105" t="s">
        <v>1284</v>
      </c>
      <c r="E690" s="212" t="s">
        <v>44</v>
      </c>
      <c r="F690" s="213" t="s">
        <v>1306</v>
      </c>
      <c r="G690" s="405"/>
      <c r="H690" s="405"/>
      <c r="I690" s="409">
        <v>339400</v>
      </c>
      <c r="J690" s="447">
        <v>0.2499939665834118</v>
      </c>
      <c r="K690" s="409">
        <f t="shared" si="682"/>
        <v>424247.95225840999</v>
      </c>
      <c r="L690" s="409">
        <f t="shared" ref="L690:O690" si="720">IF($J690&lt;0,(K690*(1-$J690)),(K690*(1+$J690)))</f>
        <v>530307.38065837987</v>
      </c>
      <c r="M690" s="409">
        <f t="shared" si="720"/>
        <v>662881.02625762753</v>
      </c>
      <c r="N690" s="409">
        <f t="shared" si="720"/>
        <v>828597.28338465467</v>
      </c>
      <c r="O690" s="409">
        <f t="shared" si="720"/>
        <v>1035741.6049582239</v>
      </c>
      <c r="P690" s="455"/>
      <c r="Q690" s="87">
        <f t="shared" si="684"/>
        <v>339400</v>
      </c>
      <c r="R690" s="486">
        <f t="shared" si="675"/>
        <v>0</v>
      </c>
      <c r="S690" s="486">
        <f t="shared" si="676"/>
        <v>1</v>
      </c>
      <c r="T690" s="486">
        <f>IF(R690=1,SUM($R$6:R690),0)</f>
        <v>0</v>
      </c>
      <c r="U690" s="486">
        <f>IF(S690=1,SUM($S$6:S690),0)</f>
        <v>639</v>
      </c>
      <c r="V690" s="486">
        <f t="shared" si="677"/>
        <v>639</v>
      </c>
      <c r="W690" s="486">
        <f t="shared" si="678"/>
        <v>0</v>
      </c>
      <c r="X690" s="486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1285</v>
      </c>
      <c r="D691" s="105" t="s">
        <v>1285</v>
      </c>
      <c r="E691" s="212" t="s">
        <v>44</v>
      </c>
      <c r="F691" s="213" t="s">
        <v>1306</v>
      </c>
      <c r="G691" s="405"/>
      <c r="H691" s="405"/>
      <c r="I691" s="409">
        <v>548700</v>
      </c>
      <c r="J691" s="447">
        <v>0.2499939665834118</v>
      </c>
      <c r="K691" s="409">
        <f t="shared" si="682"/>
        <v>685871.6894643181</v>
      </c>
      <c r="L691" s="409">
        <f t="shared" ref="L691:O691" si="721">IF($J691&lt;0,(K691*(1-$J691)),(K691*(1+$J691)))</f>
        <v>857335.47368076909</v>
      </c>
      <c r="M691" s="409">
        <f t="shared" si="721"/>
        <v>1071664.169438893</v>
      </c>
      <c r="N691" s="409">
        <f t="shared" si="721"/>
        <v>1339573.7460022394</v>
      </c>
      <c r="O691" s="409">
        <f t="shared" si="721"/>
        <v>1674459.100296339</v>
      </c>
      <c r="P691" s="455"/>
      <c r="Q691" s="87">
        <f t="shared" si="684"/>
        <v>548700</v>
      </c>
      <c r="R691" s="486">
        <f t="shared" si="675"/>
        <v>0</v>
      </c>
      <c r="S691" s="486">
        <f t="shared" si="676"/>
        <v>1</v>
      </c>
      <c r="T691" s="486">
        <f>IF(R691=1,SUM($R$6:R691),0)</f>
        <v>0</v>
      </c>
      <c r="U691" s="486">
        <f>IF(S691=1,SUM($S$6:S691),0)</f>
        <v>640</v>
      </c>
      <c r="V691" s="486">
        <f t="shared" si="677"/>
        <v>640</v>
      </c>
      <c r="W691" s="486">
        <f t="shared" si="678"/>
        <v>0</v>
      </c>
      <c r="X691" s="486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1286</v>
      </c>
      <c r="D692" s="105" t="s">
        <v>1286</v>
      </c>
      <c r="E692" s="212" t="s">
        <v>44</v>
      </c>
      <c r="F692" s="213" t="s">
        <v>1306</v>
      </c>
      <c r="G692" s="405"/>
      <c r="H692" s="405"/>
      <c r="I692" s="409">
        <v>429700</v>
      </c>
      <c r="J692" s="447">
        <v>0.2499939665834118</v>
      </c>
      <c r="K692" s="409">
        <f t="shared" si="682"/>
        <v>537122.40744089207</v>
      </c>
      <c r="L692" s="409">
        <f t="shared" ref="L692:O692" si="722">IF($J692&lt;0,(K692*(1-$J692)),(K692*(1+$J692)))</f>
        <v>671399.76861787215</v>
      </c>
      <c r="M692" s="409">
        <f t="shared" si="722"/>
        <v>839245.65993783891</v>
      </c>
      <c r="N692" s="409">
        <f t="shared" si="722"/>
        <v>1049052.0114036126</v>
      </c>
      <c r="O692" s="409">
        <f t="shared" si="722"/>
        <v>1311308.6848867084</v>
      </c>
      <c r="P692" s="455"/>
      <c r="Q692" s="87">
        <f t="shared" si="684"/>
        <v>429700</v>
      </c>
      <c r="R692" s="486">
        <f t="shared" si="675"/>
        <v>0</v>
      </c>
      <c r="S692" s="486">
        <f t="shared" si="676"/>
        <v>1</v>
      </c>
      <c r="T692" s="486">
        <f>IF(R692=1,SUM($R$6:R692),0)</f>
        <v>0</v>
      </c>
      <c r="U692" s="486">
        <f>IF(S692=1,SUM($S$6:S692),0)</f>
        <v>641</v>
      </c>
      <c r="V692" s="486">
        <f t="shared" si="677"/>
        <v>641</v>
      </c>
      <c r="W692" s="486">
        <f t="shared" si="678"/>
        <v>0</v>
      </c>
      <c r="X692" s="486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1287</v>
      </c>
      <c r="D693" s="105" t="s">
        <v>1287</v>
      </c>
      <c r="E693" s="212" t="s">
        <v>44</v>
      </c>
      <c r="F693" s="213" t="s">
        <v>1306</v>
      </c>
      <c r="G693" s="405"/>
      <c r="H693" s="405"/>
      <c r="I693" s="409">
        <v>623600</v>
      </c>
      <c r="J693" s="447">
        <v>0.2499939665834118</v>
      </c>
      <c r="K693" s="409">
        <f t="shared" si="682"/>
        <v>779496.23756141565</v>
      </c>
      <c r="L693" s="409">
        <f t="shared" ref="L693:O693" si="723">IF($J693&lt;0,(K693*(1-$J693)),(K693*(1+$J693)))</f>
        <v>974365.59392623953</v>
      </c>
      <c r="M693" s="409">
        <f t="shared" si="723"/>
        <v>1217951.1136542622</v>
      </c>
      <c r="N693" s="409">
        <f t="shared" si="723"/>
        <v>1522431.5436613751</v>
      </c>
      <c r="O693" s="409">
        <f t="shared" si="723"/>
        <v>1903030.2441129889</v>
      </c>
      <c r="P693" s="455"/>
      <c r="Q693" s="87">
        <f t="shared" si="684"/>
        <v>623600</v>
      </c>
      <c r="R693" s="486">
        <f t="shared" si="675"/>
        <v>0</v>
      </c>
      <c r="S693" s="486">
        <f t="shared" si="676"/>
        <v>1</v>
      </c>
      <c r="T693" s="486">
        <f>IF(R693=1,SUM($R$6:R693),0)</f>
        <v>0</v>
      </c>
      <c r="U693" s="486">
        <f>IF(S693=1,SUM($S$6:S693),0)</f>
        <v>642</v>
      </c>
      <c r="V693" s="486">
        <f t="shared" si="677"/>
        <v>642</v>
      </c>
      <c r="W693" s="486">
        <f t="shared" si="678"/>
        <v>0</v>
      </c>
      <c r="X693" s="486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1288</v>
      </c>
      <c r="D694" s="105" t="s">
        <v>1288</v>
      </c>
      <c r="E694" s="212" t="s">
        <v>44</v>
      </c>
      <c r="F694" s="213" t="s">
        <v>1306</v>
      </c>
      <c r="G694" s="405"/>
      <c r="H694" s="405"/>
      <c r="I694" s="409">
        <v>648000</v>
      </c>
      <c r="J694" s="447">
        <v>0.2499939665834118</v>
      </c>
      <c r="K694" s="409">
        <f t="shared" si="682"/>
        <v>809996.09034605091</v>
      </c>
      <c r="L694" s="409">
        <f t="shared" ref="L694:O694" si="724">IF($J694&lt;0,(K694*(1-$J694)),(K694*(1+$J694)))</f>
        <v>1012490.2258887158</v>
      </c>
      <c r="M694" s="409">
        <f t="shared" si="724"/>
        <v>1265606.6735855707</v>
      </c>
      <c r="N694" s="409">
        <f t="shared" si="724"/>
        <v>1582000.7060496649</v>
      </c>
      <c r="O694" s="409">
        <f t="shared" si="724"/>
        <v>1977491.3376927788</v>
      </c>
      <c r="P694" s="455"/>
      <c r="Q694" s="87">
        <f t="shared" si="684"/>
        <v>648000</v>
      </c>
      <c r="R694" s="486">
        <f t="shared" si="675"/>
        <v>0</v>
      </c>
      <c r="S694" s="486">
        <f t="shared" si="676"/>
        <v>1</v>
      </c>
      <c r="T694" s="486">
        <f>IF(R694=1,SUM($R$6:R694),0)</f>
        <v>0</v>
      </c>
      <c r="U694" s="486">
        <f>IF(S694=1,SUM($S$6:S694),0)</f>
        <v>643</v>
      </c>
      <c r="V694" s="486">
        <f t="shared" si="677"/>
        <v>643</v>
      </c>
      <c r="W694" s="486">
        <f t="shared" si="678"/>
        <v>0</v>
      </c>
      <c r="X694" s="486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1289</v>
      </c>
      <c r="D695" s="105" t="s">
        <v>1289</v>
      </c>
      <c r="E695" s="212" t="s">
        <v>44</v>
      </c>
      <c r="F695" s="213" t="s">
        <v>1306</v>
      </c>
      <c r="G695" s="405"/>
      <c r="H695" s="405"/>
      <c r="I695" s="409">
        <v>814800</v>
      </c>
      <c r="J695" s="447">
        <v>0.2499939665834118</v>
      </c>
      <c r="K695" s="409">
        <f t="shared" si="682"/>
        <v>1018495.083972164</v>
      </c>
      <c r="L695" s="409">
        <f t="shared" ref="L695:O695" si="725">IF($J695&lt;0,(K695*(1-$J695)),(K695*(1+$J695)))</f>
        <v>1273112.7099600704</v>
      </c>
      <c r="M695" s="409">
        <f t="shared" si="725"/>
        <v>1591383.2062307452</v>
      </c>
      <c r="N695" s="409">
        <f t="shared" si="725"/>
        <v>1989219.406310597</v>
      </c>
      <c r="O695" s="409">
        <f t="shared" si="725"/>
        <v>2486512.2560988828</v>
      </c>
      <c r="P695" s="455"/>
      <c r="Q695" s="87">
        <f t="shared" si="684"/>
        <v>814800</v>
      </c>
      <c r="R695" s="486">
        <f t="shared" si="675"/>
        <v>0</v>
      </c>
      <c r="S695" s="486">
        <f t="shared" si="676"/>
        <v>1</v>
      </c>
      <c r="T695" s="486">
        <f>IF(R695=1,SUM($R$6:R695),0)</f>
        <v>0</v>
      </c>
      <c r="U695" s="486">
        <f>IF(S695=1,SUM($S$6:S695),0)</f>
        <v>644</v>
      </c>
      <c r="V695" s="486">
        <f t="shared" si="677"/>
        <v>644</v>
      </c>
      <c r="W695" s="486">
        <f t="shared" si="678"/>
        <v>0</v>
      </c>
      <c r="X695" s="486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1290</v>
      </c>
      <c r="D696" s="105" t="s">
        <v>1290</v>
      </c>
      <c r="E696" s="212" t="s">
        <v>44</v>
      </c>
      <c r="F696" s="213" t="s">
        <v>1306</v>
      </c>
      <c r="G696" s="405"/>
      <c r="H696" s="405"/>
      <c r="I696" s="409">
        <v>824800</v>
      </c>
      <c r="J696" s="447">
        <v>0.2499939665834118</v>
      </c>
      <c r="K696" s="409">
        <f t="shared" si="682"/>
        <v>1030995.0236379982</v>
      </c>
      <c r="L696" s="409">
        <f t="shared" ref="L696:O696" si="726">IF($J696&lt;0,(K696*(1-$J696)),(K696*(1+$J696)))</f>
        <v>1288737.5591250197</v>
      </c>
      <c r="M696" s="409">
        <f t="shared" si="726"/>
        <v>1610914.1734157077</v>
      </c>
      <c r="N696" s="409">
        <f t="shared" si="726"/>
        <v>2013632.9974533387</v>
      </c>
      <c r="O696" s="409">
        <f t="shared" si="726"/>
        <v>2517029.0977299442</v>
      </c>
      <c r="P696" s="455"/>
      <c r="Q696" s="87">
        <f t="shared" si="684"/>
        <v>824800</v>
      </c>
      <c r="R696" s="486">
        <f t="shared" si="675"/>
        <v>0</v>
      </c>
      <c r="S696" s="486">
        <f t="shared" si="676"/>
        <v>1</v>
      </c>
      <c r="T696" s="486">
        <f>IF(R696=1,SUM($R$6:R696),0)</f>
        <v>0</v>
      </c>
      <c r="U696" s="486">
        <f>IF(S696=1,SUM($S$6:S696),0)</f>
        <v>645</v>
      </c>
      <c r="V696" s="486">
        <f t="shared" si="677"/>
        <v>645</v>
      </c>
      <c r="W696" s="486">
        <f t="shared" si="678"/>
        <v>0</v>
      </c>
      <c r="X696" s="486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1291</v>
      </c>
      <c r="D697" s="105" t="s">
        <v>1291</v>
      </c>
      <c r="E697" s="212" t="s">
        <v>44</v>
      </c>
      <c r="F697" s="213" t="s">
        <v>1306</v>
      </c>
      <c r="G697" s="405"/>
      <c r="H697" s="405"/>
      <c r="I697" s="409">
        <v>902200</v>
      </c>
      <c r="J697" s="447">
        <v>0.2499939665834118</v>
      </c>
      <c r="K697" s="409">
        <f t="shared" si="682"/>
        <v>1127744.5566515543</v>
      </c>
      <c r="L697" s="409">
        <f t="shared" ref="L697:O697" si="727">IF($J697&lt;0,(K697*(1-$J697)),(K697*(1+$J697)))</f>
        <v>1409673.8916617276</v>
      </c>
      <c r="M697" s="409">
        <f t="shared" si="727"/>
        <v>1762083.8594273177</v>
      </c>
      <c r="N697" s="409">
        <f t="shared" si="727"/>
        <v>2202594.1928981598</v>
      </c>
      <c r="O697" s="409">
        <f t="shared" si="727"/>
        <v>2753229.4519543597</v>
      </c>
      <c r="P697" s="455"/>
      <c r="Q697" s="87">
        <f t="shared" si="684"/>
        <v>902200</v>
      </c>
      <c r="R697" s="486">
        <f t="shared" si="675"/>
        <v>0</v>
      </c>
      <c r="S697" s="486">
        <f t="shared" si="676"/>
        <v>1</v>
      </c>
      <c r="T697" s="486">
        <f>IF(R697=1,SUM($R$6:R697),0)</f>
        <v>0</v>
      </c>
      <c r="U697" s="486">
        <f>IF(S697=1,SUM($S$6:S697),0)</f>
        <v>646</v>
      </c>
      <c r="V697" s="486">
        <f t="shared" si="677"/>
        <v>646</v>
      </c>
      <c r="W697" s="486">
        <f t="shared" si="678"/>
        <v>0</v>
      </c>
      <c r="X697" s="486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1292</v>
      </c>
      <c r="D698" s="105" t="s">
        <v>1292</v>
      </c>
      <c r="E698" s="212" t="s">
        <v>44</v>
      </c>
      <c r="F698" s="213" t="s">
        <v>1306</v>
      </c>
      <c r="G698" s="405"/>
      <c r="H698" s="405"/>
      <c r="I698" s="409">
        <v>1058200</v>
      </c>
      <c r="J698" s="447">
        <v>0.2499939665834118</v>
      </c>
      <c r="K698" s="409">
        <f t="shared" si="682"/>
        <v>1322743.6154385665</v>
      </c>
      <c r="L698" s="409">
        <f t="shared" ref="L698:O698" si="728">IF($J698&lt;0,(K698*(1-$J698)),(K698*(1+$J698)))</f>
        <v>1653421.538634937</v>
      </c>
      <c r="M698" s="409">
        <f t="shared" si="728"/>
        <v>2066766.9475127328</v>
      </c>
      <c r="N698" s="409">
        <f t="shared" si="728"/>
        <v>2583446.2147249309</v>
      </c>
      <c r="O698" s="409">
        <f t="shared" si="728"/>
        <v>3229292.1813989175</v>
      </c>
      <c r="P698" s="455"/>
      <c r="Q698" s="87">
        <f t="shared" si="684"/>
        <v>1058200</v>
      </c>
      <c r="R698" s="486">
        <f t="shared" si="675"/>
        <v>0</v>
      </c>
      <c r="S698" s="486">
        <f t="shared" si="676"/>
        <v>1</v>
      </c>
      <c r="T698" s="486">
        <f>IF(R698=1,SUM($R$6:R698),0)</f>
        <v>0</v>
      </c>
      <c r="U698" s="486">
        <f>IF(S698=1,SUM($S$6:S698),0)</f>
        <v>647</v>
      </c>
      <c r="V698" s="486">
        <f t="shared" si="677"/>
        <v>647</v>
      </c>
      <c r="W698" s="486">
        <f t="shared" si="678"/>
        <v>0</v>
      </c>
      <c r="X698" s="486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1293</v>
      </c>
      <c r="D699" s="105" t="s">
        <v>1293</v>
      </c>
      <c r="E699" s="212" t="s">
        <v>44</v>
      </c>
      <c r="F699" s="213" t="s">
        <v>1306</v>
      </c>
      <c r="G699" s="405"/>
      <c r="H699" s="405"/>
      <c r="I699" s="409">
        <v>1103400</v>
      </c>
      <c r="J699" s="447">
        <v>0.2499939665834118</v>
      </c>
      <c r="K699" s="409">
        <f t="shared" si="682"/>
        <v>1379243.3427281366</v>
      </c>
      <c r="L699" s="409">
        <f t="shared" ref="L699:O699" si="729">IF($J699&lt;0,(K699*(1-$J699)),(K699*(1+$J699)))</f>
        <v>1724045.8568605077</v>
      </c>
      <c r="M699" s="409">
        <f t="shared" si="729"/>
        <v>2155046.919188763</v>
      </c>
      <c r="N699" s="409">
        <f t="shared" si="729"/>
        <v>2693795.6466901232</v>
      </c>
      <c r="O699" s="409">
        <f t="shared" si="729"/>
        <v>3367228.3055713144</v>
      </c>
      <c r="P699" s="455"/>
      <c r="Q699" s="87">
        <f t="shared" si="684"/>
        <v>1103400</v>
      </c>
      <c r="R699" s="486">
        <f t="shared" si="675"/>
        <v>0</v>
      </c>
      <c r="S699" s="486">
        <f t="shared" si="676"/>
        <v>1</v>
      </c>
      <c r="T699" s="486">
        <f>IF(R699=1,SUM($R$6:R699),0)</f>
        <v>0</v>
      </c>
      <c r="U699" s="486">
        <f>IF(S699=1,SUM($S$6:S699),0)</f>
        <v>648</v>
      </c>
      <c r="V699" s="486">
        <f t="shared" si="677"/>
        <v>648</v>
      </c>
      <c r="W699" s="486">
        <f t="shared" si="678"/>
        <v>0</v>
      </c>
      <c r="X699" s="486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1294</v>
      </c>
      <c r="D700" s="105" t="s">
        <v>1294</v>
      </c>
      <c r="E700" s="212" t="s">
        <v>44</v>
      </c>
      <c r="F700" s="213" t="s">
        <v>1306</v>
      </c>
      <c r="G700" s="405"/>
      <c r="H700" s="405"/>
      <c r="I700" s="409">
        <v>1214200</v>
      </c>
      <c r="J700" s="447">
        <v>0.2499939665834118</v>
      </c>
      <c r="K700" s="409">
        <f t="shared" si="682"/>
        <v>1517742.6742255788</v>
      </c>
      <c r="L700" s="409">
        <f t="shared" ref="L700:O700" si="730">IF($J700&lt;0,(K700*(1-$J700)),(K700*(1+$J700)))</f>
        <v>1897169.1856081462</v>
      </c>
      <c r="M700" s="409">
        <f t="shared" si="730"/>
        <v>2371450.0355981481</v>
      </c>
      <c r="N700" s="409">
        <f t="shared" si="730"/>
        <v>2964298.2365517025</v>
      </c>
      <c r="O700" s="409">
        <f t="shared" si="730"/>
        <v>3705354.9108434757</v>
      </c>
      <c r="P700" s="455"/>
      <c r="Q700" s="87">
        <f t="shared" si="684"/>
        <v>1214200</v>
      </c>
      <c r="R700" s="486">
        <f t="shared" si="675"/>
        <v>0</v>
      </c>
      <c r="S700" s="486">
        <f t="shared" si="676"/>
        <v>1</v>
      </c>
      <c r="T700" s="486">
        <f>IF(R700=1,SUM($R$6:R700),0)</f>
        <v>0</v>
      </c>
      <c r="U700" s="486">
        <f>IF(S700=1,SUM($S$6:S700),0)</f>
        <v>649</v>
      </c>
      <c r="V700" s="486">
        <f t="shared" si="677"/>
        <v>649</v>
      </c>
      <c r="W700" s="486">
        <f t="shared" si="678"/>
        <v>0</v>
      </c>
      <c r="X700" s="486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1295</v>
      </c>
      <c r="D701" s="105" t="s">
        <v>1295</v>
      </c>
      <c r="E701" s="212" t="s">
        <v>44</v>
      </c>
      <c r="F701" s="213" t="s">
        <v>1306</v>
      </c>
      <c r="G701" s="405"/>
      <c r="H701" s="405"/>
      <c r="I701" s="409">
        <v>1326100</v>
      </c>
      <c r="J701" s="447">
        <v>0.2499939665834118</v>
      </c>
      <c r="K701" s="409">
        <f t="shared" si="682"/>
        <v>1657616.9990862624</v>
      </c>
      <c r="L701" s="409">
        <f t="shared" ref="L701:O701" si="731">IF($J701&lt;0,(K701*(1-$J701)),(K701*(1+$J701)))</f>
        <v>2072011.247763929</v>
      </c>
      <c r="M701" s="409">
        <f t="shared" si="731"/>
        <v>2590001.558397878</v>
      </c>
      <c r="N701" s="409">
        <f t="shared" si="731"/>
        <v>3237486.3214389817</v>
      </c>
      <c r="O701" s="409">
        <f t="shared" si="731"/>
        <v>4046838.3686950514</v>
      </c>
      <c r="P701" s="455"/>
      <c r="Q701" s="87">
        <f t="shared" si="684"/>
        <v>1326100</v>
      </c>
      <c r="R701" s="486">
        <f t="shared" si="675"/>
        <v>0</v>
      </c>
      <c r="S701" s="486">
        <f t="shared" si="676"/>
        <v>1</v>
      </c>
      <c r="T701" s="486">
        <f>IF(R701=1,SUM($R$6:R701),0)</f>
        <v>0</v>
      </c>
      <c r="U701" s="486">
        <f>IF(S701=1,SUM($S$6:S701),0)</f>
        <v>650</v>
      </c>
      <c r="V701" s="486">
        <f t="shared" si="677"/>
        <v>650</v>
      </c>
      <c r="W701" s="486">
        <f t="shared" si="678"/>
        <v>0</v>
      </c>
      <c r="X701" s="486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1296</v>
      </c>
      <c r="D702" s="105" t="s">
        <v>1296</v>
      </c>
      <c r="E702" s="212" t="s">
        <v>44</v>
      </c>
      <c r="F702" s="213" t="s">
        <v>1306</v>
      </c>
      <c r="G702" s="405"/>
      <c r="H702" s="405"/>
      <c r="I702" s="409">
        <v>1536500</v>
      </c>
      <c r="J702" s="447">
        <v>0.2499939665834118</v>
      </c>
      <c r="K702" s="409">
        <f t="shared" si="682"/>
        <v>1920615.7296554123</v>
      </c>
      <c r="L702" s="409">
        <f t="shared" ref="L702:O702" si="732">IF($J702&lt;0,(K702*(1-$J702)),(K702*(1+$J702)))</f>
        <v>2400758.0741944625</v>
      </c>
      <c r="M702" s="409">
        <f t="shared" si="732"/>
        <v>3000933.1079694894</v>
      </c>
      <c r="N702" s="409">
        <f t="shared" si="732"/>
        <v>3751148.2790822685</v>
      </c>
      <c r="O702" s="409">
        <f t="shared" si="732"/>
        <v>4688912.716612584</v>
      </c>
      <c r="P702" s="455"/>
      <c r="Q702" s="87">
        <f t="shared" si="684"/>
        <v>1536500</v>
      </c>
      <c r="R702" s="486">
        <f t="shared" si="675"/>
        <v>0</v>
      </c>
      <c r="S702" s="486">
        <f t="shared" si="676"/>
        <v>1</v>
      </c>
      <c r="T702" s="486">
        <f>IF(R702=1,SUM($R$6:R702),0)</f>
        <v>0</v>
      </c>
      <c r="U702" s="486">
        <f>IF(S702=1,SUM($S$6:S702),0)</f>
        <v>651</v>
      </c>
      <c r="V702" s="486">
        <f t="shared" si="677"/>
        <v>651</v>
      </c>
      <c r="W702" s="486">
        <f t="shared" si="678"/>
        <v>0</v>
      </c>
      <c r="X702" s="486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1297</v>
      </c>
      <c r="D703" s="105" t="s">
        <v>1297</v>
      </c>
      <c r="E703" s="212" t="s">
        <v>44</v>
      </c>
      <c r="F703" s="213" t="s">
        <v>12</v>
      </c>
      <c r="G703" s="405"/>
      <c r="H703" s="405"/>
      <c r="I703" s="409">
        <v>100200</v>
      </c>
      <c r="J703" s="447">
        <v>0.2499939665834118</v>
      </c>
      <c r="K703" s="409">
        <f t="shared" si="682"/>
        <v>125249.39545165787</v>
      </c>
      <c r="L703" s="409">
        <f t="shared" ref="L703:O703" si="733">IF($J703&lt;0,(K703*(1-$J703)),(K703*(1+$J703)))</f>
        <v>156560.98863279217</v>
      </c>
      <c r="M703" s="409">
        <f t="shared" si="733"/>
        <v>195700.29119332434</v>
      </c>
      <c r="N703" s="409">
        <f t="shared" si="733"/>
        <v>244624.18325027224</v>
      </c>
      <c r="O703" s="409">
        <f t="shared" si="733"/>
        <v>305778.75314323523</v>
      </c>
      <c r="P703" s="455"/>
      <c r="Q703" s="87">
        <f t="shared" si="684"/>
        <v>100200</v>
      </c>
      <c r="R703" s="486">
        <f t="shared" si="675"/>
        <v>0</v>
      </c>
      <c r="S703" s="486">
        <f t="shared" si="676"/>
        <v>1</v>
      </c>
      <c r="T703" s="486">
        <f>IF(R703=1,SUM($R$6:R703),0)</f>
        <v>0</v>
      </c>
      <c r="U703" s="486">
        <f>IF(S703=1,SUM($S$6:S703),0)</f>
        <v>652</v>
      </c>
      <c r="V703" s="486">
        <f t="shared" si="677"/>
        <v>652</v>
      </c>
      <c r="W703" s="486">
        <f t="shared" si="678"/>
        <v>0</v>
      </c>
      <c r="X703" s="486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1298</v>
      </c>
      <c r="D704" s="105" t="s">
        <v>1298</v>
      </c>
      <c r="E704" s="212" t="s">
        <v>44</v>
      </c>
      <c r="F704" s="213" t="s">
        <v>12</v>
      </c>
      <c r="G704" s="405"/>
      <c r="H704" s="405"/>
      <c r="I704" s="409">
        <v>146500</v>
      </c>
      <c r="J704" s="447">
        <v>0.2499939665834118</v>
      </c>
      <c r="K704" s="409">
        <f t="shared" si="682"/>
        <v>183124.11610446984</v>
      </c>
      <c r="L704" s="409">
        <f t="shared" ref="L704:O704" si="734">IF($J704&lt;0,(K704*(1-$J704)),(K704*(1+$J704)))</f>
        <v>228904.04026650751</v>
      </c>
      <c r="M704" s="409">
        <f t="shared" si="734"/>
        <v>286128.66925970075</v>
      </c>
      <c r="N704" s="409">
        <f t="shared" si="734"/>
        <v>357659.11024116649</v>
      </c>
      <c r="O704" s="409">
        <f t="shared" si="734"/>
        <v>447071.72989504947</v>
      </c>
      <c r="P704" s="455"/>
      <c r="Q704" s="87">
        <f t="shared" si="684"/>
        <v>146500</v>
      </c>
      <c r="R704" s="486">
        <f t="shared" si="675"/>
        <v>0</v>
      </c>
      <c r="S704" s="486">
        <f t="shared" si="676"/>
        <v>1</v>
      </c>
      <c r="T704" s="486">
        <f>IF(R704=1,SUM($R$6:R704),0)</f>
        <v>0</v>
      </c>
      <c r="U704" s="486">
        <f>IF(S704=1,SUM($S$6:S704),0)</f>
        <v>653</v>
      </c>
      <c r="V704" s="486">
        <f t="shared" si="677"/>
        <v>653</v>
      </c>
      <c r="W704" s="486">
        <f t="shared" si="678"/>
        <v>0</v>
      </c>
      <c r="X704" s="486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1299</v>
      </c>
      <c r="D705" s="105" t="s">
        <v>1299</v>
      </c>
      <c r="E705" s="212" t="s">
        <v>44</v>
      </c>
      <c r="F705" s="213" t="s">
        <v>12</v>
      </c>
      <c r="G705" s="405"/>
      <c r="H705" s="405"/>
      <c r="I705" s="409">
        <v>200100</v>
      </c>
      <c r="J705" s="447">
        <v>0.2499939665834118</v>
      </c>
      <c r="K705" s="409">
        <f t="shared" si="682"/>
        <v>250123.79271334072</v>
      </c>
      <c r="L705" s="409">
        <f t="shared" ref="L705:O705" si="735">IF($J705&lt;0,(K705*(1-$J705)),(K705*(1+$J705)))</f>
        <v>312653.23179063585</v>
      </c>
      <c r="M705" s="409">
        <f t="shared" si="735"/>
        <v>390814.65337109979</v>
      </c>
      <c r="N705" s="409">
        <f t="shared" si="735"/>
        <v>488515.95876626222</v>
      </c>
      <c r="O705" s="409">
        <f t="shared" si="735"/>
        <v>610642.00103753863</v>
      </c>
      <c r="P705" s="455"/>
      <c r="Q705" s="87">
        <f t="shared" si="684"/>
        <v>200100</v>
      </c>
      <c r="R705" s="486">
        <f t="shared" si="675"/>
        <v>0</v>
      </c>
      <c r="S705" s="486">
        <f t="shared" si="676"/>
        <v>1</v>
      </c>
      <c r="T705" s="486">
        <f>IF(R705=1,SUM($R$6:R705),0)</f>
        <v>0</v>
      </c>
      <c r="U705" s="486">
        <f>IF(S705=1,SUM($S$6:S705),0)</f>
        <v>654</v>
      </c>
      <c r="V705" s="486">
        <f t="shared" si="677"/>
        <v>654</v>
      </c>
      <c r="W705" s="486">
        <f t="shared" si="678"/>
        <v>0</v>
      </c>
      <c r="X705" s="486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1300</v>
      </c>
      <c r="D706" s="105" t="s">
        <v>1300</v>
      </c>
      <c r="E706" s="212" t="s">
        <v>44</v>
      </c>
      <c r="F706" s="213" t="s">
        <v>12</v>
      </c>
      <c r="G706" s="405"/>
      <c r="H706" s="405"/>
      <c r="I706" s="409">
        <v>237900</v>
      </c>
      <c r="J706" s="447">
        <v>0.2499939665834118</v>
      </c>
      <c r="K706" s="409">
        <f t="shared" si="682"/>
        <v>297373.56465019367</v>
      </c>
      <c r="L706" s="409">
        <f t="shared" ref="L706:O706" si="736">IF($J706&lt;0,(K706*(1-$J706)),(K706*(1+$J706)))</f>
        <v>371715.16163414426</v>
      </c>
      <c r="M706" s="409">
        <f t="shared" si="736"/>
        <v>464641.70933025808</v>
      </c>
      <c r="N706" s="409">
        <f t="shared" si="736"/>
        <v>580799.33328582603</v>
      </c>
      <c r="O706" s="409">
        <f t="shared" si="736"/>
        <v>725995.66240295069</v>
      </c>
      <c r="P706" s="455"/>
      <c r="Q706" s="87">
        <f t="shared" si="684"/>
        <v>237900</v>
      </c>
      <c r="R706" s="486">
        <f t="shared" si="675"/>
        <v>0</v>
      </c>
      <c r="S706" s="486">
        <f t="shared" si="676"/>
        <v>1</v>
      </c>
      <c r="T706" s="486">
        <f>IF(R706=1,SUM($R$6:R706),0)</f>
        <v>0</v>
      </c>
      <c r="U706" s="486">
        <f>IF(S706=1,SUM($S$6:S706),0)</f>
        <v>655</v>
      </c>
      <c r="V706" s="486">
        <f t="shared" si="677"/>
        <v>655</v>
      </c>
      <c r="W706" s="486">
        <f t="shared" si="678"/>
        <v>0</v>
      </c>
      <c r="X706" s="486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1301</v>
      </c>
      <c r="D707" s="105" t="s">
        <v>1301</v>
      </c>
      <c r="E707" s="212" t="s">
        <v>44</v>
      </c>
      <c r="F707" s="213" t="s">
        <v>12</v>
      </c>
      <c r="G707" s="405"/>
      <c r="H707" s="405"/>
      <c r="I707" s="409">
        <v>124900</v>
      </c>
      <c r="J707" s="447">
        <v>0.2499939665834118</v>
      </c>
      <c r="K707" s="409">
        <f t="shared" si="682"/>
        <v>156124.24642626813</v>
      </c>
      <c r="L707" s="409">
        <f t="shared" ref="L707:O707" si="737">IF($J707&lt;0,(K707*(1-$J707)),(K707*(1+$J707)))</f>
        <v>195154.36607021696</v>
      </c>
      <c r="M707" s="409">
        <f t="shared" si="737"/>
        <v>243941.78014018171</v>
      </c>
      <c r="N707" s="409">
        <f t="shared" si="737"/>
        <v>304925.75337284431</v>
      </c>
      <c r="O707" s="409">
        <f t="shared" si="737"/>
        <v>381155.35197195684</v>
      </c>
      <c r="P707" s="455"/>
      <c r="Q707" s="87">
        <f t="shared" si="684"/>
        <v>124900</v>
      </c>
      <c r="R707" s="486">
        <f t="shared" si="675"/>
        <v>0</v>
      </c>
      <c r="S707" s="486">
        <f t="shared" si="676"/>
        <v>1</v>
      </c>
      <c r="T707" s="486">
        <f>IF(R707=1,SUM($R$6:R707),0)</f>
        <v>0</v>
      </c>
      <c r="U707" s="486">
        <f>IF(S707=1,SUM($S$6:S707),0)</f>
        <v>656</v>
      </c>
      <c r="V707" s="486">
        <f t="shared" si="677"/>
        <v>656</v>
      </c>
      <c r="W707" s="486">
        <f t="shared" si="678"/>
        <v>0</v>
      </c>
      <c r="X707" s="486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1302</v>
      </c>
      <c r="D708" s="105" t="s">
        <v>1302</v>
      </c>
      <c r="E708" s="212" t="s">
        <v>44</v>
      </c>
      <c r="F708" s="213" t="s">
        <v>12</v>
      </c>
      <c r="G708" s="405"/>
      <c r="H708" s="405"/>
      <c r="I708" s="409">
        <v>183800</v>
      </c>
      <c r="J708" s="447">
        <v>0.2499939665834118</v>
      </c>
      <c r="K708" s="409">
        <f t="shared" si="682"/>
        <v>229748.89105803109</v>
      </c>
      <c r="L708" s="409">
        <f t="shared" ref="L708:O708" si="738">IF($J708&lt;0,(K708*(1-$J708)),(K708*(1+$J708)))</f>
        <v>287184.72765176848</v>
      </c>
      <c r="M708" s="409">
        <f t="shared" si="738"/>
        <v>358979.17685961095</v>
      </c>
      <c r="N708" s="409">
        <f t="shared" si="738"/>
        <v>448721.80520359322</v>
      </c>
      <c r="O708" s="409">
        <f t="shared" si="738"/>
        <v>560899.54917890858</v>
      </c>
      <c r="P708" s="455"/>
      <c r="Q708" s="87">
        <f t="shared" si="684"/>
        <v>183800</v>
      </c>
      <c r="R708" s="486">
        <f t="shared" si="675"/>
        <v>0</v>
      </c>
      <c r="S708" s="486">
        <f t="shared" si="676"/>
        <v>1</v>
      </c>
      <c r="T708" s="486">
        <f>IF(R708=1,SUM($R$6:R708),0)</f>
        <v>0</v>
      </c>
      <c r="U708" s="486">
        <f>IF(S708=1,SUM($S$6:S708),0)</f>
        <v>657</v>
      </c>
      <c r="V708" s="486">
        <f t="shared" si="677"/>
        <v>657</v>
      </c>
      <c r="W708" s="486">
        <f t="shared" si="678"/>
        <v>0</v>
      </c>
      <c r="X708" s="486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1303</v>
      </c>
      <c r="D709" s="105" t="s">
        <v>1303</v>
      </c>
      <c r="E709" s="212" t="s">
        <v>44</v>
      </c>
      <c r="F709" s="213" t="s">
        <v>12</v>
      </c>
      <c r="G709" s="405"/>
      <c r="H709" s="405"/>
      <c r="I709" s="409">
        <v>254700</v>
      </c>
      <c r="J709" s="447">
        <v>0.2499939665834118</v>
      </c>
      <c r="K709" s="409">
        <f t="shared" si="682"/>
        <v>318373.46328879503</v>
      </c>
      <c r="L709" s="409">
        <f t="shared" ref="L709:O709" si="739">IF($J709&lt;0,(K709*(1-$J709)),(K709*(1+$J709)))</f>
        <v>397964.90823125915</v>
      </c>
      <c r="M709" s="409">
        <f t="shared" si="739"/>
        <v>497453.73420099512</v>
      </c>
      <c r="N709" s="409">
        <f t="shared" si="739"/>
        <v>621814.16640563216</v>
      </c>
      <c r="O709" s="409">
        <f t="shared" si="739"/>
        <v>777263.95634313393</v>
      </c>
      <c r="P709" s="455"/>
      <c r="Q709" s="87">
        <f t="shared" si="684"/>
        <v>254700</v>
      </c>
      <c r="R709" s="486">
        <f t="shared" si="675"/>
        <v>0</v>
      </c>
      <c r="S709" s="486">
        <f t="shared" si="676"/>
        <v>1</v>
      </c>
      <c r="T709" s="486">
        <f>IF(R709=1,SUM($R$6:R709),0)</f>
        <v>0</v>
      </c>
      <c r="U709" s="486">
        <f>IF(S709=1,SUM($S$6:S709),0)</f>
        <v>658</v>
      </c>
      <c r="V709" s="486">
        <f t="shared" si="677"/>
        <v>658</v>
      </c>
      <c r="W709" s="486">
        <f t="shared" si="678"/>
        <v>0</v>
      </c>
      <c r="X709" s="486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1304</v>
      </c>
      <c r="D710" s="105" t="s">
        <v>1304</v>
      </c>
      <c r="E710" s="212" t="s">
        <v>44</v>
      </c>
      <c r="F710" s="213" t="s">
        <v>12</v>
      </c>
      <c r="G710" s="405"/>
      <c r="H710" s="405"/>
      <c r="I710" s="409">
        <v>291300</v>
      </c>
      <c r="J710" s="447">
        <v>0.2499939665834118</v>
      </c>
      <c r="K710" s="409">
        <f t="shared" si="682"/>
        <v>364123.24246574787</v>
      </c>
      <c r="L710" s="409">
        <f t="shared" ref="L710:O710" si="740">IF($J710&lt;0,(K710*(1-$J710)),(K710*(1+$J710)))</f>
        <v>455151.85617497365</v>
      </c>
      <c r="M710" s="409">
        <f t="shared" si="740"/>
        <v>568937.07409795793</v>
      </c>
      <c r="N710" s="409">
        <f t="shared" si="740"/>
        <v>711167.909988067</v>
      </c>
      <c r="O710" s="409">
        <f t="shared" si="740"/>
        <v>888955.59671281872</v>
      </c>
      <c r="P710" s="455"/>
      <c r="Q710" s="87">
        <f t="shared" si="684"/>
        <v>291300</v>
      </c>
      <c r="R710" s="486">
        <f t="shared" si="675"/>
        <v>0</v>
      </c>
      <c r="S710" s="486">
        <f t="shared" si="676"/>
        <v>1</v>
      </c>
      <c r="T710" s="486">
        <f>IF(R710=1,SUM($R$6:R710),0)</f>
        <v>0</v>
      </c>
      <c r="U710" s="486">
        <f>IF(S710=1,SUM($S$6:S710),0)</f>
        <v>659</v>
      </c>
      <c r="V710" s="486">
        <f t="shared" si="677"/>
        <v>659</v>
      </c>
      <c r="W710" s="486">
        <f t="shared" si="678"/>
        <v>0</v>
      </c>
      <c r="X710" s="486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1305</v>
      </c>
      <c r="D711" s="105" t="s">
        <v>1305</v>
      </c>
      <c r="E711" s="212" t="s">
        <v>44</v>
      </c>
      <c r="F711" s="213" t="s">
        <v>12</v>
      </c>
      <c r="G711" s="405"/>
      <c r="H711" s="405"/>
      <c r="I711" s="409">
        <v>411000</v>
      </c>
      <c r="J711" s="447">
        <v>0.2499939665834118</v>
      </c>
      <c r="K711" s="409">
        <f t="shared" si="682"/>
        <v>513747.52026578231</v>
      </c>
      <c r="L711" s="409">
        <f t="shared" ref="L711:O711" si="741">IF($J711&lt;0,(K711*(1-$J711)),(K711*(1+$J711)))</f>
        <v>642181.30067941698</v>
      </c>
      <c r="M711" s="409">
        <f t="shared" si="741"/>
        <v>802722.75130195916</v>
      </c>
      <c r="N711" s="409">
        <f t="shared" si="741"/>
        <v>1003398.5959666856</v>
      </c>
      <c r="O711" s="409">
        <f t="shared" si="741"/>
        <v>1254242.1910366237</v>
      </c>
      <c r="P711" s="455"/>
      <c r="Q711" s="87">
        <f t="shared" si="684"/>
        <v>411000</v>
      </c>
      <c r="R711" s="486">
        <f t="shared" ref="R711:R774" si="742">IF(E711="MDU-KD",1,0)</f>
        <v>0</v>
      </c>
      <c r="S711" s="486">
        <f t="shared" ref="S711:S774" si="743">IF(E711="HDW",1,0)</f>
        <v>1</v>
      </c>
      <c r="T711" s="486">
        <f>IF(R711=1,SUM($R$6:R711),0)</f>
        <v>0</v>
      </c>
      <c r="U711" s="486">
        <f>IF(S711=1,SUM($S$6:S711),0)</f>
        <v>660</v>
      </c>
      <c r="V711" s="486">
        <f t="shared" ref="V711:V774" si="744">IF(T711=0,U711,T711)</f>
        <v>660</v>
      </c>
      <c r="W711" s="486">
        <f t="shared" ref="W711:W774" si="745">IF(F711=0,0,IF(LEFT(C711,11)="Tiang Beton",1,0))</f>
        <v>0</v>
      </c>
      <c r="X711" s="486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5"/>
      <c r="K712" s="167"/>
      <c r="L712" s="167"/>
      <c r="M712" s="167"/>
      <c r="N712" s="167"/>
      <c r="O712" s="167"/>
      <c r="P712" s="455"/>
      <c r="Q712" s="87">
        <f t="shared" si="684"/>
        <v>0</v>
      </c>
      <c r="R712" s="486">
        <f t="shared" si="742"/>
        <v>0</v>
      </c>
      <c r="S712" s="486">
        <f t="shared" si="743"/>
        <v>0</v>
      </c>
      <c r="T712" s="486">
        <f>IF(R712=1,SUM($R$6:R712),0)</f>
        <v>0</v>
      </c>
      <c r="U712" s="486">
        <f>IF(S712=1,SUM($S$6:S712),0)</f>
        <v>0</v>
      </c>
      <c r="V712" s="486">
        <f t="shared" si="744"/>
        <v>0</v>
      </c>
      <c r="W712" s="486">
        <f t="shared" si="745"/>
        <v>0</v>
      </c>
      <c r="X712" s="486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5" t="s">
        <v>466</v>
      </c>
      <c r="C713" s="426" t="s">
        <v>46</v>
      </c>
      <c r="D713" s="426"/>
      <c r="E713" s="212" t="s">
        <v>47</v>
      </c>
      <c r="F713" s="213"/>
      <c r="G713" s="214"/>
      <c r="H713" s="214"/>
      <c r="I713" s="167"/>
      <c r="J713" s="445"/>
      <c r="K713" s="167"/>
      <c r="L713" s="167"/>
      <c r="M713" s="167"/>
      <c r="N713" s="167"/>
      <c r="O713" s="167"/>
      <c r="P713" s="455"/>
      <c r="Q713" s="87">
        <f t="shared" si="684"/>
        <v>0</v>
      </c>
      <c r="R713" s="486">
        <f t="shared" si="742"/>
        <v>0</v>
      </c>
      <c r="S713" s="486">
        <f t="shared" si="743"/>
        <v>0</v>
      </c>
      <c r="T713" s="486">
        <f>IF(R713=1,SUM($R$6:R713),0)</f>
        <v>0</v>
      </c>
      <c r="U713" s="486">
        <f>IF(S713=1,SUM($S$6:S713),0)</f>
        <v>0</v>
      </c>
      <c r="V713" s="486">
        <f t="shared" si="744"/>
        <v>0</v>
      </c>
      <c r="W713" s="486">
        <f t="shared" si="745"/>
        <v>0</v>
      </c>
      <c r="X713" s="486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5" t="s">
        <v>719</v>
      </c>
      <c r="C714" s="426" t="s">
        <v>1307</v>
      </c>
      <c r="D714" s="426"/>
      <c r="E714" s="212"/>
      <c r="F714" s="213"/>
      <c r="G714" s="214"/>
      <c r="H714" s="214"/>
      <c r="I714" s="167"/>
      <c r="J714" s="445"/>
      <c r="K714" s="167"/>
      <c r="L714" s="167"/>
      <c r="M714" s="167"/>
      <c r="N714" s="167"/>
      <c r="O714" s="167"/>
      <c r="P714" s="455"/>
      <c r="Q714" s="87">
        <f t="shared" si="684"/>
        <v>0</v>
      </c>
      <c r="R714" s="486">
        <f t="shared" si="742"/>
        <v>0</v>
      </c>
      <c r="S714" s="486">
        <f t="shared" si="743"/>
        <v>0</v>
      </c>
      <c r="T714" s="486">
        <f>IF(R714=1,SUM($R$6:R714),0)</f>
        <v>0</v>
      </c>
      <c r="U714" s="486">
        <f>IF(S714=1,SUM($S$6:S714),0)</f>
        <v>0</v>
      </c>
      <c r="V714" s="486">
        <f t="shared" si="744"/>
        <v>0</v>
      </c>
      <c r="W714" s="486">
        <f t="shared" si="745"/>
        <v>0</v>
      </c>
      <c r="X714" s="486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1308</v>
      </c>
      <c r="D715" s="105" t="s">
        <v>1308</v>
      </c>
      <c r="E715" s="212" t="s">
        <v>46</v>
      </c>
      <c r="F715" s="213" t="s">
        <v>23</v>
      </c>
      <c r="G715" s="405"/>
      <c r="H715" s="405"/>
      <c r="I715" s="409">
        <v>34093</v>
      </c>
      <c r="J715" s="447">
        <v>0.2499939665834118</v>
      </c>
      <c r="K715" s="409">
        <f t="shared" ref="K715:K778" si="746">IF($J715&lt;0,(I715*(1-$J715)),(I715*(1+$J715)))</f>
        <v>42616.04430272826</v>
      </c>
      <c r="L715" s="409">
        <f t="shared" ref="L715:O715" si="747">IF($J715&lt;0,(K715*(1-$J715)),(K715*(1+$J715)))</f>
        <v>53269.79825806171</v>
      </c>
      <c r="M715" s="409">
        <f t="shared" si="747"/>
        <v>66586.926423692683</v>
      </c>
      <c r="N715" s="409">
        <f t="shared" si="747"/>
        <v>83233.256282949413</v>
      </c>
      <c r="O715" s="409">
        <f t="shared" si="747"/>
        <v>104041.06817277762</v>
      </c>
      <c r="P715" s="455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486">
        <f t="shared" si="742"/>
        <v>0</v>
      </c>
      <c r="S715" s="486">
        <f t="shared" si="743"/>
        <v>0</v>
      </c>
      <c r="T715" s="486">
        <f>IF(R715=1,SUM($R$6:R715),0)</f>
        <v>0</v>
      </c>
      <c r="U715" s="486">
        <f>IF(S715=1,SUM($S$6:S715),0)</f>
        <v>0</v>
      </c>
      <c r="V715" s="486">
        <f t="shared" si="744"/>
        <v>0</v>
      </c>
      <c r="W715" s="486">
        <f t="shared" si="745"/>
        <v>0</v>
      </c>
      <c r="X715" s="486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1309</v>
      </c>
      <c r="D716" s="105" t="s">
        <v>1309</v>
      </c>
      <c r="E716" s="212" t="s">
        <v>46</v>
      </c>
      <c r="F716" s="213" t="s">
        <v>23</v>
      </c>
      <c r="G716" s="405"/>
      <c r="H716" s="405"/>
      <c r="I716" s="409">
        <v>18438</v>
      </c>
      <c r="J716" s="447">
        <v>0.2499939665834118</v>
      </c>
      <c r="K716" s="409">
        <f t="shared" si="746"/>
        <v>23047.388755864948</v>
      </c>
      <c r="L716" s="409">
        <f t="shared" ref="L716:O716" si="749">IF($J716&lt;0,(K716*(1-$J716)),(K716*(1+$J716)))</f>
        <v>28809.096890333552</v>
      </c>
      <c r="M716" s="409">
        <f t="shared" si="749"/>
        <v>36011.197295633872</v>
      </c>
      <c r="N716" s="409">
        <f t="shared" si="749"/>
        <v>45013.77934898722</v>
      </c>
      <c r="O716" s="409">
        <f t="shared" si="749"/>
        <v>56266.952599351011</v>
      </c>
      <c r="P716" s="455"/>
      <c r="Q716" s="87">
        <f t="shared" si="748"/>
        <v>18438</v>
      </c>
      <c r="R716" s="486">
        <f t="shared" si="742"/>
        <v>0</v>
      </c>
      <c r="S716" s="486">
        <f t="shared" si="743"/>
        <v>0</v>
      </c>
      <c r="T716" s="486">
        <f>IF(R716=1,SUM($R$6:R716),0)</f>
        <v>0</v>
      </c>
      <c r="U716" s="486">
        <f>IF(S716=1,SUM($S$6:S716),0)</f>
        <v>0</v>
      </c>
      <c r="V716" s="486">
        <f t="shared" si="744"/>
        <v>0</v>
      </c>
      <c r="W716" s="486">
        <f t="shared" si="745"/>
        <v>0</v>
      </c>
      <c r="X716" s="486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5"/>
      <c r="K717" s="167"/>
      <c r="L717" s="167"/>
      <c r="M717" s="167"/>
      <c r="N717" s="167"/>
      <c r="O717" s="167"/>
      <c r="P717" s="455"/>
      <c r="Q717" s="87">
        <f t="shared" si="748"/>
        <v>0</v>
      </c>
      <c r="R717" s="486">
        <f t="shared" si="742"/>
        <v>0</v>
      </c>
      <c r="S717" s="486">
        <f t="shared" si="743"/>
        <v>0</v>
      </c>
      <c r="T717" s="486">
        <f>IF(R717=1,SUM($R$6:R717),0)</f>
        <v>0</v>
      </c>
      <c r="U717" s="486">
        <f>IF(S717=1,SUM($S$6:S717),0)</f>
        <v>0</v>
      </c>
      <c r="V717" s="486">
        <f t="shared" si="744"/>
        <v>0</v>
      </c>
      <c r="W717" s="486">
        <f t="shared" si="745"/>
        <v>0</v>
      </c>
      <c r="X717" s="486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5" t="s">
        <v>719</v>
      </c>
      <c r="C718" s="426" t="s">
        <v>775</v>
      </c>
      <c r="D718" s="426"/>
      <c r="E718" s="212" t="s">
        <v>47</v>
      </c>
      <c r="F718" s="213"/>
      <c r="G718" s="214" t="s">
        <v>47</v>
      </c>
      <c r="H718" s="214" t="s">
        <v>47</v>
      </c>
      <c r="I718" s="167"/>
      <c r="J718" s="445"/>
      <c r="K718" s="167"/>
      <c r="L718" s="167"/>
      <c r="M718" s="167"/>
      <c r="N718" s="167"/>
      <c r="O718" s="167"/>
      <c r="P718" s="455"/>
      <c r="Q718" s="87">
        <f t="shared" si="748"/>
        <v>0</v>
      </c>
      <c r="R718" s="486">
        <f t="shared" si="742"/>
        <v>0</v>
      </c>
      <c r="S718" s="486">
        <f t="shared" si="743"/>
        <v>0</v>
      </c>
      <c r="T718" s="486">
        <f>IF(R718=1,SUM($R$6:R718),0)</f>
        <v>0</v>
      </c>
      <c r="U718" s="486">
        <f>IF(S718=1,SUM($S$6:S718),0)</f>
        <v>0</v>
      </c>
      <c r="V718" s="486">
        <f t="shared" si="744"/>
        <v>0</v>
      </c>
      <c r="W718" s="486">
        <f t="shared" si="745"/>
        <v>0</v>
      </c>
      <c r="X718" s="486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5"/>
      <c r="C719" s="426" t="s">
        <v>987</v>
      </c>
      <c r="D719" s="426"/>
      <c r="E719" s="212" t="s">
        <v>47</v>
      </c>
      <c r="F719" s="213"/>
      <c r="G719" s="214" t="s">
        <v>47</v>
      </c>
      <c r="H719" s="214" t="s">
        <v>47</v>
      </c>
      <c r="I719" s="167"/>
      <c r="J719" s="445"/>
      <c r="K719" s="167"/>
      <c r="L719" s="167"/>
      <c r="M719" s="167"/>
      <c r="N719" s="167"/>
      <c r="O719" s="167"/>
      <c r="P719" s="455"/>
      <c r="Q719" s="87">
        <f t="shared" si="748"/>
        <v>0</v>
      </c>
      <c r="R719" s="486">
        <f t="shared" si="742"/>
        <v>0</v>
      </c>
      <c r="S719" s="486">
        <f t="shared" si="743"/>
        <v>0</v>
      </c>
      <c r="T719" s="486">
        <f>IF(R719=1,SUM($R$6:R719),0)</f>
        <v>0</v>
      </c>
      <c r="U719" s="486">
        <f>IF(S719=1,SUM($S$6:S719),0)</f>
        <v>0</v>
      </c>
      <c r="V719" s="486">
        <f t="shared" si="744"/>
        <v>0</v>
      </c>
      <c r="W719" s="486">
        <f t="shared" si="745"/>
        <v>0</v>
      </c>
      <c r="X719" s="486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776</v>
      </c>
      <c r="D720" s="105"/>
      <c r="E720" s="212" t="s">
        <v>46</v>
      </c>
      <c r="F720" s="213" t="s">
        <v>790</v>
      </c>
      <c r="G720" s="214">
        <v>300000</v>
      </c>
      <c r="H720" s="214">
        <v>300000</v>
      </c>
      <c r="I720" s="444">
        <v>300000</v>
      </c>
      <c r="J720" s="449">
        <v>0.209929173693086</v>
      </c>
      <c r="K720" s="444">
        <f t="shared" si="746"/>
        <v>362978.75210792577</v>
      </c>
      <c r="L720" s="444">
        <f t="shared" ref="L720:O720" si="750">IF($J720&lt;0,(K720*(1-$J720)),(K720*(1+$J720)))</f>
        <v>439178.58160609013</v>
      </c>
      <c r="M720" s="444">
        <f t="shared" si="750"/>
        <v>531374.97834635817</v>
      </c>
      <c r="N720" s="444">
        <f t="shared" si="750"/>
        <v>642926.08847179054</v>
      </c>
      <c r="O720" s="444">
        <f t="shared" si="750"/>
        <v>777895.03097040136</v>
      </c>
      <c r="P720" s="455"/>
      <c r="Q720" s="87">
        <f t="shared" si="748"/>
        <v>300000</v>
      </c>
      <c r="R720" s="486">
        <f t="shared" si="742"/>
        <v>0</v>
      </c>
      <c r="S720" s="486">
        <f t="shared" si="743"/>
        <v>0</v>
      </c>
      <c r="T720" s="486">
        <f>IF(R720=1,SUM($R$6:R720),0)</f>
        <v>0</v>
      </c>
      <c r="U720" s="486">
        <f>IF(S720=1,SUM($S$6:S720),0)</f>
        <v>0</v>
      </c>
      <c r="V720" s="486">
        <f t="shared" si="744"/>
        <v>0</v>
      </c>
      <c r="W720" s="486">
        <f t="shared" si="745"/>
        <v>0</v>
      </c>
      <c r="X720" s="486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777</v>
      </c>
      <c r="D721" s="105"/>
      <c r="E721" s="212" t="s">
        <v>46</v>
      </c>
      <c r="F721" s="213" t="s">
        <v>791</v>
      </c>
      <c r="G721" s="214">
        <v>95147.5</v>
      </c>
      <c r="H721" s="214">
        <v>95147.5</v>
      </c>
      <c r="I721" s="444">
        <v>95147.5</v>
      </c>
      <c r="J721" s="449">
        <v>0.209929173693086</v>
      </c>
      <c r="K721" s="444">
        <f t="shared" si="746"/>
        <v>115121.7360539629</v>
      </c>
      <c r="L721" s="444">
        <f t="shared" ref="L721:O721" si="751">IF($J721&lt;0,(K721*(1-$J721)),(K721*(1+$J721)))</f>
        <v>139289.14697788487</v>
      </c>
      <c r="M721" s="444">
        <f t="shared" si="751"/>
        <v>168530.00250736703</v>
      </c>
      <c r="N721" s="444">
        <f t="shared" si="751"/>
        <v>203909.36667623228</v>
      </c>
      <c r="O721" s="444">
        <f t="shared" si="751"/>
        <v>246715.89153085419</v>
      </c>
      <c r="P721" s="455"/>
      <c r="Q721" s="87">
        <f t="shared" si="748"/>
        <v>95147.5</v>
      </c>
      <c r="R721" s="486">
        <f t="shared" si="742"/>
        <v>0</v>
      </c>
      <c r="S721" s="486">
        <f t="shared" si="743"/>
        <v>0</v>
      </c>
      <c r="T721" s="486">
        <f>IF(R721=1,SUM($R$6:R721),0)</f>
        <v>0</v>
      </c>
      <c r="U721" s="486">
        <f>IF(S721=1,SUM($S$6:S721),0)</f>
        <v>0</v>
      </c>
      <c r="V721" s="486">
        <f t="shared" si="744"/>
        <v>0</v>
      </c>
      <c r="W721" s="486">
        <f t="shared" si="745"/>
        <v>0</v>
      </c>
      <c r="X721" s="486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778</v>
      </c>
      <c r="D722" s="105" t="s">
        <v>778</v>
      </c>
      <c r="E722" s="212" t="s">
        <v>46</v>
      </c>
      <c r="F722" s="213" t="s">
        <v>792</v>
      </c>
      <c r="G722" s="214">
        <v>74125</v>
      </c>
      <c r="H722" s="214">
        <v>74125</v>
      </c>
      <c r="I722" s="167">
        <v>89686</v>
      </c>
      <c r="J722" s="445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5"/>
      <c r="Q722" s="87">
        <f t="shared" si="748"/>
        <v>89686</v>
      </c>
      <c r="R722" s="486">
        <f t="shared" si="742"/>
        <v>0</v>
      </c>
      <c r="S722" s="486">
        <f t="shared" si="743"/>
        <v>0</v>
      </c>
      <c r="T722" s="486">
        <f>IF(R722=1,SUM($R$6:R722),0)</f>
        <v>0</v>
      </c>
      <c r="U722" s="486">
        <f>IF(S722=1,SUM($S$6:S722),0)</f>
        <v>0</v>
      </c>
      <c r="V722" s="486">
        <f t="shared" si="744"/>
        <v>0</v>
      </c>
      <c r="W722" s="486">
        <f t="shared" si="745"/>
        <v>0</v>
      </c>
      <c r="X722" s="486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2217</v>
      </c>
      <c r="D723" s="105" t="s">
        <v>787</v>
      </c>
      <c r="E723" s="212" t="s">
        <v>46</v>
      </c>
      <c r="F723" s="213" t="s">
        <v>792</v>
      </c>
      <c r="G723" s="214">
        <v>150000</v>
      </c>
      <c r="H723" s="214">
        <v>150000</v>
      </c>
      <c r="I723" s="214">
        <v>114513</v>
      </c>
      <c r="J723" s="451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5"/>
      <c r="Q723" s="87">
        <f t="shared" si="748"/>
        <v>114513</v>
      </c>
      <c r="R723" s="486">
        <f t="shared" si="742"/>
        <v>0</v>
      </c>
      <c r="S723" s="486">
        <f t="shared" si="743"/>
        <v>0</v>
      </c>
      <c r="T723" s="486">
        <f>IF(R723=1,SUM($R$6:R723),0)</f>
        <v>0</v>
      </c>
      <c r="U723" s="486">
        <f>IF(S723=1,SUM($S$6:S723),0)</f>
        <v>0</v>
      </c>
      <c r="V723" s="486">
        <f t="shared" si="744"/>
        <v>0</v>
      </c>
      <c r="W723" s="486">
        <f t="shared" si="745"/>
        <v>0</v>
      </c>
      <c r="X723" s="486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2218</v>
      </c>
      <c r="D724" s="105" t="s">
        <v>785</v>
      </c>
      <c r="E724" s="212" t="s">
        <v>44</v>
      </c>
      <c r="F724" s="213" t="s">
        <v>792</v>
      </c>
      <c r="G724" s="214">
        <v>242999.99999999997</v>
      </c>
      <c r="H724" s="214">
        <v>242999.99999999997</v>
      </c>
      <c r="I724" s="214">
        <v>283294</v>
      </c>
      <c r="J724" s="451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5"/>
      <c r="Q724" s="87">
        <f t="shared" si="748"/>
        <v>283294</v>
      </c>
      <c r="R724" s="486">
        <f t="shared" si="742"/>
        <v>0</v>
      </c>
      <c r="S724" s="486">
        <f t="shared" si="743"/>
        <v>1</v>
      </c>
      <c r="T724" s="486">
        <f>IF(R724=1,SUM($R$6:R724),0)</f>
        <v>0</v>
      </c>
      <c r="U724" s="486">
        <f>IF(S724=1,SUM($S$6:S724),0)</f>
        <v>661</v>
      </c>
      <c r="V724" s="486">
        <f t="shared" si="744"/>
        <v>661</v>
      </c>
      <c r="W724" s="486">
        <f t="shared" si="745"/>
        <v>0</v>
      </c>
      <c r="X724" s="486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779</v>
      </c>
      <c r="D725" s="105" t="s">
        <v>779</v>
      </c>
      <c r="E725" s="212" t="s">
        <v>44</v>
      </c>
      <c r="F725" s="213" t="s">
        <v>792</v>
      </c>
      <c r="G725" s="214">
        <v>1124962.5</v>
      </c>
      <c r="H725" s="214">
        <v>1124962.5</v>
      </c>
      <c r="I725" s="444">
        <v>1124962.5</v>
      </c>
      <c r="J725" s="449">
        <v>0.209929173693086</v>
      </c>
      <c r="K725" s="444">
        <f t="shared" si="746"/>
        <v>1361124.9480607081</v>
      </c>
      <c r="L725" s="444">
        <f t="shared" ref="L725:O725" si="756">IF($J725&lt;0,(K725*(1-$J725)),(K725*(1+$J725)))</f>
        <v>1646864.7837001372</v>
      </c>
      <c r="M725" s="444">
        <f t="shared" si="756"/>
        <v>1992589.7469265496</v>
      </c>
      <c r="N725" s="444">
        <f t="shared" si="756"/>
        <v>2410892.4660081556</v>
      </c>
      <c r="O725" s="444">
        <f t="shared" si="756"/>
        <v>2917009.129260134</v>
      </c>
      <c r="P725" s="455"/>
      <c r="Q725" s="87">
        <f t="shared" si="748"/>
        <v>1124962.5</v>
      </c>
      <c r="R725" s="486">
        <f t="shared" si="742"/>
        <v>0</v>
      </c>
      <c r="S725" s="486">
        <f t="shared" si="743"/>
        <v>1</v>
      </c>
      <c r="T725" s="486">
        <f>IF(R725=1,SUM($R$6:R725),0)</f>
        <v>0</v>
      </c>
      <c r="U725" s="486">
        <f>IF(S725=1,SUM($S$6:S725),0)</f>
        <v>662</v>
      </c>
      <c r="V725" s="486">
        <f t="shared" si="744"/>
        <v>662</v>
      </c>
      <c r="W725" s="486">
        <f t="shared" si="745"/>
        <v>0</v>
      </c>
      <c r="X725" s="486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780</v>
      </c>
      <c r="D726" s="105"/>
      <c r="E726" s="212" t="s">
        <v>44</v>
      </c>
      <c r="F726" s="213" t="s">
        <v>792</v>
      </c>
      <c r="G726" s="214">
        <v>5065452.75</v>
      </c>
      <c r="H726" s="214">
        <v>5065452.75</v>
      </c>
      <c r="I726" s="444">
        <v>5065452.75</v>
      </c>
      <c r="J726" s="449">
        <v>0.209929173693086</v>
      </c>
      <c r="K726" s="444">
        <f t="shared" si="746"/>
        <v>6128839.0601888699</v>
      </c>
      <c r="L726" s="444">
        <f t="shared" ref="L726:O726" si="757">IF($J726&lt;0,(K726*(1-$J726)),(K726*(1+$J726)))</f>
        <v>7415461.1797922291</v>
      </c>
      <c r="M726" s="444">
        <f t="shared" si="757"/>
        <v>8972182.8178191688</v>
      </c>
      <c r="N726" s="444">
        <f t="shared" si="757"/>
        <v>10855705.742987251</v>
      </c>
      <c r="O726" s="444">
        <f t="shared" si="757"/>
        <v>13134635.079467852</v>
      </c>
      <c r="P726" s="455"/>
      <c r="Q726" s="87">
        <f t="shared" si="748"/>
        <v>5065452.75</v>
      </c>
      <c r="R726" s="486">
        <f t="shared" si="742"/>
        <v>0</v>
      </c>
      <c r="S726" s="486">
        <f t="shared" si="743"/>
        <v>1</v>
      </c>
      <c r="T726" s="486">
        <f>IF(R726=1,SUM($R$6:R726),0)</f>
        <v>0</v>
      </c>
      <c r="U726" s="486">
        <f>IF(S726=1,SUM($S$6:S726),0)</f>
        <v>663</v>
      </c>
      <c r="V726" s="486">
        <f t="shared" si="744"/>
        <v>663</v>
      </c>
      <c r="W726" s="486">
        <f t="shared" si="745"/>
        <v>0</v>
      </c>
      <c r="X726" s="486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781</v>
      </c>
      <c r="D727" s="105"/>
      <c r="E727" s="212" t="s">
        <v>44</v>
      </c>
      <c r="F727" s="213" t="s">
        <v>792</v>
      </c>
      <c r="G727" s="214">
        <v>5065452.75</v>
      </c>
      <c r="H727" s="214">
        <v>5065452.75</v>
      </c>
      <c r="I727" s="444">
        <v>5065452.75</v>
      </c>
      <c r="J727" s="449">
        <v>0.209929173693086</v>
      </c>
      <c r="K727" s="444">
        <f t="shared" si="746"/>
        <v>6128839.0601888699</v>
      </c>
      <c r="L727" s="444">
        <f t="shared" ref="L727:O727" si="758">IF($J727&lt;0,(K727*(1-$J727)),(K727*(1+$J727)))</f>
        <v>7415461.1797922291</v>
      </c>
      <c r="M727" s="444">
        <f t="shared" si="758"/>
        <v>8972182.8178191688</v>
      </c>
      <c r="N727" s="444">
        <f t="shared" si="758"/>
        <v>10855705.742987251</v>
      </c>
      <c r="O727" s="444">
        <f t="shared" si="758"/>
        <v>13134635.079467852</v>
      </c>
      <c r="P727" s="455"/>
      <c r="Q727" s="87">
        <f t="shared" si="748"/>
        <v>5065452.75</v>
      </c>
      <c r="R727" s="486">
        <f t="shared" si="742"/>
        <v>0</v>
      </c>
      <c r="S727" s="486">
        <f t="shared" si="743"/>
        <v>1</v>
      </c>
      <c r="T727" s="486">
        <f>IF(R727=1,SUM($R$6:R727),0)</f>
        <v>0</v>
      </c>
      <c r="U727" s="486">
        <f>IF(S727=1,SUM($S$6:S727),0)</f>
        <v>664</v>
      </c>
      <c r="V727" s="486">
        <f t="shared" si="744"/>
        <v>664</v>
      </c>
      <c r="W727" s="486">
        <f t="shared" si="745"/>
        <v>0</v>
      </c>
      <c r="X727" s="486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782</v>
      </c>
      <c r="D728" s="105"/>
      <c r="E728" s="212" t="s">
        <v>44</v>
      </c>
      <c r="F728" s="213" t="s">
        <v>793</v>
      </c>
      <c r="G728" s="214">
        <v>185000</v>
      </c>
      <c r="H728" s="214">
        <v>185000</v>
      </c>
      <c r="I728" s="444">
        <v>185000</v>
      </c>
      <c r="J728" s="449">
        <v>0.209929173693086</v>
      </c>
      <c r="K728" s="444">
        <f t="shared" si="746"/>
        <v>223836.89713322089</v>
      </c>
      <c r="L728" s="444">
        <f t="shared" ref="L728:O728" si="759">IF($J728&lt;0,(K728*(1-$J728)),(K728*(1+$J728)))</f>
        <v>270826.79199042224</v>
      </c>
      <c r="M728" s="444">
        <f t="shared" si="759"/>
        <v>327681.23664692085</v>
      </c>
      <c r="N728" s="444">
        <f t="shared" si="759"/>
        <v>396471.08789093752</v>
      </c>
      <c r="O728" s="444">
        <f t="shared" si="759"/>
        <v>479701.93576508091</v>
      </c>
      <c r="P728" s="455"/>
      <c r="Q728" s="87">
        <f t="shared" si="748"/>
        <v>185000</v>
      </c>
      <c r="R728" s="486">
        <f t="shared" si="742"/>
        <v>0</v>
      </c>
      <c r="S728" s="486">
        <f t="shared" si="743"/>
        <v>1</v>
      </c>
      <c r="T728" s="486">
        <f>IF(R728=1,SUM($R$6:R728),0)</f>
        <v>0</v>
      </c>
      <c r="U728" s="486">
        <f>IF(S728=1,SUM($S$6:S728),0)</f>
        <v>665</v>
      </c>
      <c r="V728" s="486">
        <f t="shared" si="744"/>
        <v>665</v>
      </c>
      <c r="W728" s="486">
        <f t="shared" si="745"/>
        <v>0</v>
      </c>
      <c r="X728" s="486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5"/>
      <c r="C729" s="426" t="s">
        <v>783</v>
      </c>
      <c r="D729" s="426"/>
      <c r="E729" s="212" t="s">
        <v>47</v>
      </c>
      <c r="F729" s="213"/>
      <c r="G729" s="214"/>
      <c r="H729" s="214"/>
      <c r="I729" s="167"/>
      <c r="J729" s="445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5"/>
      <c r="Q729" s="87">
        <f t="shared" si="748"/>
        <v>0</v>
      </c>
      <c r="R729" s="486">
        <f t="shared" si="742"/>
        <v>0</v>
      </c>
      <c r="S729" s="486">
        <f t="shared" si="743"/>
        <v>0</v>
      </c>
      <c r="T729" s="486">
        <f>IF(R729=1,SUM($R$6:R729),0)</f>
        <v>0</v>
      </c>
      <c r="U729" s="486">
        <f>IF(S729=1,SUM($S$6:S729),0)</f>
        <v>0</v>
      </c>
      <c r="V729" s="486">
        <f t="shared" si="744"/>
        <v>0</v>
      </c>
      <c r="W729" s="486">
        <f t="shared" si="745"/>
        <v>0</v>
      </c>
      <c r="X729" s="486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784</v>
      </c>
      <c r="D730" s="105"/>
      <c r="E730" s="212" t="s">
        <v>46</v>
      </c>
      <c r="F730" s="213" t="s">
        <v>7</v>
      </c>
      <c r="G730" s="214">
        <v>200000</v>
      </c>
      <c r="H730" s="214">
        <v>200000</v>
      </c>
      <c r="I730" s="444">
        <v>200000</v>
      </c>
      <c r="J730" s="449">
        <v>0.209929173693086</v>
      </c>
      <c r="K730" s="444">
        <f t="shared" si="746"/>
        <v>241985.83473861718</v>
      </c>
      <c r="L730" s="444">
        <f t="shared" ref="L730:O730" si="761">IF($J730&lt;0,(K730*(1-$J730)),(K730*(1+$J730)))</f>
        <v>292785.72107072675</v>
      </c>
      <c r="M730" s="444">
        <f t="shared" si="761"/>
        <v>354249.98556423874</v>
      </c>
      <c r="N730" s="444">
        <f t="shared" si="761"/>
        <v>428617.39231452701</v>
      </c>
      <c r="O730" s="444">
        <f t="shared" si="761"/>
        <v>518596.68731360091</v>
      </c>
      <c r="P730" s="455"/>
      <c r="Q730" s="87">
        <f t="shared" si="748"/>
        <v>200000</v>
      </c>
      <c r="R730" s="486">
        <f t="shared" si="742"/>
        <v>0</v>
      </c>
      <c r="S730" s="486">
        <f t="shared" si="743"/>
        <v>0</v>
      </c>
      <c r="T730" s="486">
        <f>IF(R730=1,SUM($R$6:R730),0)</f>
        <v>0</v>
      </c>
      <c r="U730" s="486">
        <f>IF(S730=1,SUM($S$6:S730),0)</f>
        <v>0</v>
      </c>
      <c r="V730" s="486">
        <f t="shared" si="744"/>
        <v>0</v>
      </c>
      <c r="W730" s="486">
        <f t="shared" si="745"/>
        <v>0</v>
      </c>
      <c r="X730" s="486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785</v>
      </c>
      <c r="D731" s="105" t="s">
        <v>785</v>
      </c>
      <c r="E731" s="212" t="s">
        <v>46</v>
      </c>
      <c r="F731" s="213" t="s">
        <v>792</v>
      </c>
      <c r="G731" s="214">
        <v>230000</v>
      </c>
      <c r="H731" s="214">
        <v>230000</v>
      </c>
      <c r="I731" s="167">
        <v>283294</v>
      </c>
      <c r="J731" s="445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5"/>
      <c r="Q731" s="87">
        <f t="shared" si="748"/>
        <v>283294</v>
      </c>
      <c r="R731" s="486">
        <f t="shared" si="742"/>
        <v>0</v>
      </c>
      <c r="S731" s="486">
        <f t="shared" si="743"/>
        <v>0</v>
      </c>
      <c r="T731" s="486">
        <f>IF(R731=1,SUM($R$6:R731),0)</f>
        <v>0</v>
      </c>
      <c r="U731" s="486">
        <f>IF(S731=1,SUM($S$6:S731),0)</f>
        <v>0</v>
      </c>
      <c r="V731" s="486">
        <f t="shared" si="744"/>
        <v>0</v>
      </c>
      <c r="W731" s="486">
        <f t="shared" si="745"/>
        <v>0</v>
      </c>
      <c r="X731" s="486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786</v>
      </c>
      <c r="D732" s="105" t="s">
        <v>786</v>
      </c>
      <c r="E732" s="212" t="s">
        <v>46</v>
      </c>
      <c r="F732" s="213" t="s">
        <v>792</v>
      </c>
      <c r="G732" s="214">
        <v>55000</v>
      </c>
      <c r="H732" s="214">
        <v>55000</v>
      </c>
      <c r="I732" s="167">
        <v>66474</v>
      </c>
      <c r="J732" s="445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5"/>
      <c r="Q732" s="87">
        <f t="shared" si="748"/>
        <v>66474</v>
      </c>
      <c r="R732" s="486">
        <f t="shared" si="742"/>
        <v>0</v>
      </c>
      <c r="S732" s="486">
        <f t="shared" si="743"/>
        <v>0</v>
      </c>
      <c r="T732" s="486">
        <f>IF(R732=1,SUM($R$6:R732),0)</f>
        <v>0</v>
      </c>
      <c r="U732" s="486">
        <f>IF(S732=1,SUM($S$6:S732),0)</f>
        <v>0</v>
      </c>
      <c r="V732" s="486">
        <f t="shared" si="744"/>
        <v>0</v>
      </c>
      <c r="W732" s="486">
        <f t="shared" si="745"/>
        <v>0</v>
      </c>
      <c r="X732" s="486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787</v>
      </c>
      <c r="D733" s="105" t="s">
        <v>787</v>
      </c>
      <c r="E733" s="212" t="s">
        <v>46</v>
      </c>
      <c r="F733" s="213" t="s">
        <v>792</v>
      </c>
      <c r="G733" s="214">
        <v>93000</v>
      </c>
      <c r="H733" s="214">
        <v>93000</v>
      </c>
      <c r="I733" s="167">
        <v>114513</v>
      </c>
      <c r="J733" s="445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5"/>
      <c r="Q733" s="87">
        <f t="shared" si="748"/>
        <v>114513</v>
      </c>
      <c r="R733" s="486">
        <f t="shared" si="742"/>
        <v>0</v>
      </c>
      <c r="S733" s="486">
        <f t="shared" si="743"/>
        <v>0</v>
      </c>
      <c r="T733" s="486">
        <f>IF(R733=1,SUM($R$6:R733),0)</f>
        <v>0</v>
      </c>
      <c r="U733" s="486">
        <f>IF(S733=1,SUM($S$6:S733),0)</f>
        <v>0</v>
      </c>
      <c r="V733" s="486">
        <f t="shared" si="744"/>
        <v>0</v>
      </c>
      <c r="W733" s="486">
        <f t="shared" si="745"/>
        <v>0</v>
      </c>
      <c r="X733" s="486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788</v>
      </c>
      <c r="D734" s="105"/>
      <c r="E734" s="212" t="s">
        <v>46</v>
      </c>
      <c r="F734" s="213" t="s">
        <v>7</v>
      </c>
      <c r="G734" s="214">
        <v>85000</v>
      </c>
      <c r="H734" s="214">
        <v>85000</v>
      </c>
      <c r="I734" s="444">
        <v>85000</v>
      </c>
      <c r="J734" s="449">
        <v>0.23132258064516129</v>
      </c>
      <c r="K734" s="444">
        <f t="shared" si="746"/>
        <v>104662.41935483871</v>
      </c>
      <c r="L734" s="444">
        <f t="shared" ref="L734:O734" si="765">IF($J734&lt;0,(K734*(1-$J734)),(K734*(1+$J734)))</f>
        <v>128873.20029656608</v>
      </c>
      <c r="M734" s="444">
        <f t="shared" si="765"/>
        <v>158684.48156516851</v>
      </c>
      <c r="N734" s="444">
        <f t="shared" si="765"/>
        <v>195391.78534916282</v>
      </c>
      <c r="O734" s="444">
        <f t="shared" si="765"/>
        <v>240590.31737299659</v>
      </c>
      <c r="P734" s="455"/>
      <c r="Q734" s="87">
        <f t="shared" si="748"/>
        <v>85000</v>
      </c>
      <c r="R734" s="486">
        <f t="shared" si="742"/>
        <v>0</v>
      </c>
      <c r="S734" s="486">
        <f t="shared" si="743"/>
        <v>0</v>
      </c>
      <c r="T734" s="486">
        <f>IF(R734=1,SUM($R$6:R734),0)</f>
        <v>0</v>
      </c>
      <c r="U734" s="486">
        <f>IF(S734=1,SUM($S$6:S734),0)</f>
        <v>0</v>
      </c>
      <c r="V734" s="486">
        <f t="shared" si="744"/>
        <v>0</v>
      </c>
      <c r="W734" s="486">
        <f t="shared" si="745"/>
        <v>0</v>
      </c>
      <c r="X734" s="486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789</v>
      </c>
      <c r="D735" s="105"/>
      <c r="E735" s="212" t="s">
        <v>44</v>
      </c>
      <c r="F735" s="213" t="s">
        <v>8</v>
      </c>
      <c r="G735" s="214">
        <v>12000</v>
      </c>
      <c r="H735" s="214">
        <v>12000</v>
      </c>
      <c r="I735" s="444">
        <v>12000</v>
      </c>
      <c r="J735" s="449">
        <v>0.23132258064516129</v>
      </c>
      <c r="K735" s="444">
        <f t="shared" si="746"/>
        <v>14775.870967741936</v>
      </c>
      <c r="L735" s="444">
        <f t="shared" ref="L735:O735" si="766">IF($J735&lt;0,(K735*(1-$J735)),(K735*(1+$J735)))</f>
        <v>18193.863571279919</v>
      </c>
      <c r="M735" s="444">
        <f t="shared" si="766"/>
        <v>22402.515044494379</v>
      </c>
      <c r="N735" s="444">
        <f t="shared" si="766"/>
        <v>27584.72263752887</v>
      </c>
      <c r="O735" s="444">
        <f t="shared" si="766"/>
        <v>33965.691864423046</v>
      </c>
      <c r="P735" s="455"/>
      <c r="Q735" s="87">
        <f t="shared" si="748"/>
        <v>12000</v>
      </c>
      <c r="R735" s="486">
        <f t="shared" si="742"/>
        <v>0</v>
      </c>
      <c r="S735" s="486">
        <f t="shared" si="743"/>
        <v>1</v>
      </c>
      <c r="T735" s="486">
        <f>IF(R735=1,SUM($R$6:R735),0)</f>
        <v>0</v>
      </c>
      <c r="U735" s="486">
        <f>IF(S735=1,SUM($S$6:S735),0)</f>
        <v>666</v>
      </c>
      <c r="V735" s="486">
        <f t="shared" si="744"/>
        <v>666</v>
      </c>
      <c r="W735" s="486">
        <f t="shared" si="745"/>
        <v>0</v>
      </c>
      <c r="X735" s="486">
        <f>IF(W735=1,SUM($W$6:W735),0)</f>
        <v>0</v>
      </c>
      <c r="Y735" s="433"/>
      <c r="Z735" s="433"/>
      <c r="AA735" s="433"/>
      <c r="AB735" s="433"/>
      <c r="AC735" s="434"/>
      <c r="AD735" s="434"/>
      <c r="AE735" s="434"/>
      <c r="AF735" s="435"/>
      <c r="AG735" s="434"/>
      <c r="AH735" s="434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5"/>
      <c r="K736" s="167"/>
      <c r="L736" s="167"/>
      <c r="M736" s="167"/>
      <c r="N736" s="167"/>
      <c r="O736" s="167"/>
      <c r="P736" s="455"/>
      <c r="Q736" s="87">
        <f t="shared" si="748"/>
        <v>0</v>
      </c>
      <c r="R736" s="486">
        <f t="shared" si="742"/>
        <v>0</v>
      </c>
      <c r="S736" s="486">
        <f t="shared" si="743"/>
        <v>0</v>
      </c>
      <c r="T736" s="486">
        <f>IF(R736=1,SUM($R$6:R736),0)</f>
        <v>0</v>
      </c>
      <c r="U736" s="486">
        <f>IF(S736=1,SUM($S$6:S736),0)</f>
        <v>0</v>
      </c>
      <c r="V736" s="486">
        <f t="shared" si="744"/>
        <v>0</v>
      </c>
      <c r="W736" s="486">
        <f t="shared" si="745"/>
        <v>0</v>
      </c>
      <c r="X736" s="486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5" t="s">
        <v>719</v>
      </c>
      <c r="C737" s="426" t="s">
        <v>562</v>
      </c>
      <c r="D737" s="426"/>
      <c r="E737" s="212" t="s">
        <v>47</v>
      </c>
      <c r="F737" s="213"/>
      <c r="G737" s="214"/>
      <c r="H737" s="214"/>
      <c r="I737" s="167">
        <v>0</v>
      </c>
      <c r="J737" s="445"/>
      <c r="K737" s="167"/>
      <c r="L737" s="167"/>
      <c r="M737" s="167"/>
      <c r="N737" s="167"/>
      <c r="O737" s="167"/>
      <c r="P737" s="455"/>
      <c r="Q737" s="87">
        <f t="shared" si="748"/>
        <v>0</v>
      </c>
      <c r="R737" s="486">
        <f t="shared" si="742"/>
        <v>0</v>
      </c>
      <c r="S737" s="486">
        <f t="shared" si="743"/>
        <v>0</v>
      </c>
      <c r="T737" s="486">
        <f>IF(R737=1,SUM($R$6:R737),0)</f>
        <v>0</v>
      </c>
      <c r="U737" s="486">
        <f>IF(S737=1,SUM($S$6:S737),0)</f>
        <v>0</v>
      </c>
      <c r="V737" s="486">
        <f t="shared" si="744"/>
        <v>0</v>
      </c>
      <c r="W737" s="486">
        <f t="shared" si="745"/>
        <v>0</v>
      </c>
      <c r="X737" s="486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563</v>
      </c>
      <c r="D738" s="105"/>
      <c r="E738" s="212" t="s">
        <v>46</v>
      </c>
      <c r="F738" s="213" t="s">
        <v>14</v>
      </c>
      <c r="G738" s="214">
        <v>19800</v>
      </c>
      <c r="H738" s="214">
        <v>19800</v>
      </c>
      <c r="I738" s="444">
        <v>19800</v>
      </c>
      <c r="J738" s="449">
        <v>0.31328313253012047</v>
      </c>
      <c r="K738" s="444">
        <f t="shared" si="746"/>
        <v>26003.006024096383</v>
      </c>
      <c r="L738" s="444">
        <f t="shared" ref="L738:O738" si="767">IF($J738&lt;0,(K738*(1-$J738)),(K738*(1+$J738)))</f>
        <v>34149.309206524893</v>
      </c>
      <c r="M738" s="444">
        <f t="shared" si="767"/>
        <v>44847.711768484689</v>
      </c>
      <c r="N738" s="444">
        <f t="shared" si="767"/>
        <v>58897.743398123515</v>
      </c>
      <c r="O738" s="444">
        <f t="shared" si="767"/>
        <v>77349.412948842873</v>
      </c>
      <c r="P738" s="455"/>
      <c r="Q738" s="87">
        <f t="shared" si="748"/>
        <v>19800</v>
      </c>
      <c r="R738" s="486">
        <f t="shared" si="742"/>
        <v>0</v>
      </c>
      <c r="S738" s="486">
        <f t="shared" si="743"/>
        <v>0</v>
      </c>
      <c r="T738" s="486">
        <f>IF(R738=1,SUM($R$6:R738),0)</f>
        <v>0</v>
      </c>
      <c r="U738" s="486">
        <f>IF(S738=1,SUM($S$6:S738),0)</f>
        <v>0</v>
      </c>
      <c r="V738" s="486">
        <f t="shared" si="744"/>
        <v>0</v>
      </c>
      <c r="W738" s="486">
        <f t="shared" si="745"/>
        <v>0</v>
      </c>
      <c r="X738" s="486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564</v>
      </c>
      <c r="D739" s="105"/>
      <c r="E739" s="212" t="s">
        <v>46</v>
      </c>
      <c r="F739" s="213" t="s">
        <v>14</v>
      </c>
      <c r="G739" s="214">
        <v>20500</v>
      </c>
      <c r="H739" s="214">
        <v>20500</v>
      </c>
      <c r="I739" s="444">
        <v>20500</v>
      </c>
      <c r="J739" s="449">
        <v>0.31328313253012047</v>
      </c>
      <c r="K739" s="444">
        <f t="shared" si="746"/>
        <v>26922.304216867469</v>
      </c>
      <c r="L739" s="444">
        <f t="shared" ref="L739:O739" si="768">IF($J739&lt;0,(K739*(1-$J739)),(K739*(1+$J739)))</f>
        <v>35356.608016856582</v>
      </c>
      <c r="M739" s="444">
        <f t="shared" si="768"/>
        <v>46433.236932016982</v>
      </c>
      <c r="N739" s="444">
        <f t="shared" si="768"/>
        <v>60979.986851592541</v>
      </c>
      <c r="O739" s="444">
        <f t="shared" si="768"/>
        <v>80083.988154105013</v>
      </c>
      <c r="P739" s="455"/>
      <c r="Q739" s="87">
        <f t="shared" si="748"/>
        <v>20500</v>
      </c>
      <c r="R739" s="486">
        <f t="shared" si="742"/>
        <v>0</v>
      </c>
      <c r="S739" s="486">
        <f t="shared" si="743"/>
        <v>0</v>
      </c>
      <c r="T739" s="486">
        <f>IF(R739=1,SUM($R$6:R739),0)</f>
        <v>0</v>
      </c>
      <c r="U739" s="486">
        <f>IF(S739=1,SUM($S$6:S739),0)</f>
        <v>0</v>
      </c>
      <c r="V739" s="486">
        <f t="shared" si="744"/>
        <v>0</v>
      </c>
      <c r="W739" s="486">
        <f t="shared" si="745"/>
        <v>0</v>
      </c>
      <c r="X739" s="486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565</v>
      </c>
      <c r="D740" s="105"/>
      <c r="E740" s="212" t="s">
        <v>46</v>
      </c>
      <c r="F740" s="213" t="s">
        <v>14</v>
      </c>
      <c r="G740" s="214">
        <v>27500</v>
      </c>
      <c r="H740" s="214">
        <v>27500</v>
      </c>
      <c r="I740" s="444">
        <v>27500</v>
      </c>
      <c r="J740" s="449">
        <v>0.31328313253012047</v>
      </c>
      <c r="K740" s="444">
        <f t="shared" si="746"/>
        <v>36115.286144578313</v>
      </c>
      <c r="L740" s="444">
        <f t="shared" ref="L740:O740" si="769">IF($J740&lt;0,(K740*(1-$J740)),(K740*(1+$J740)))</f>
        <v>47429.596120173461</v>
      </c>
      <c r="M740" s="444">
        <f t="shared" si="769"/>
        <v>62288.488567339846</v>
      </c>
      <c r="N740" s="444">
        <f t="shared" si="769"/>
        <v>81802.421386282658</v>
      </c>
      <c r="O740" s="444">
        <f t="shared" si="769"/>
        <v>107429.7402067262</v>
      </c>
      <c r="P740" s="455"/>
      <c r="Q740" s="87">
        <f t="shared" si="748"/>
        <v>27500</v>
      </c>
      <c r="R740" s="486">
        <f t="shared" si="742"/>
        <v>0</v>
      </c>
      <c r="S740" s="486">
        <f t="shared" si="743"/>
        <v>0</v>
      </c>
      <c r="T740" s="486">
        <f>IF(R740=1,SUM($R$6:R740),0)</f>
        <v>0</v>
      </c>
      <c r="U740" s="486">
        <f>IF(S740=1,SUM($S$6:S740),0)</f>
        <v>0</v>
      </c>
      <c r="V740" s="486">
        <f t="shared" si="744"/>
        <v>0</v>
      </c>
      <c r="W740" s="486">
        <f t="shared" si="745"/>
        <v>0</v>
      </c>
      <c r="X740" s="486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566</v>
      </c>
      <c r="D741" s="105"/>
      <c r="E741" s="212" t="s">
        <v>46</v>
      </c>
      <c r="F741" s="213" t="s">
        <v>14</v>
      </c>
      <c r="G741" s="214">
        <v>14900</v>
      </c>
      <c r="H741" s="214">
        <v>14900</v>
      </c>
      <c r="I741" s="444">
        <v>14900</v>
      </c>
      <c r="J741" s="449">
        <v>0.31328313253012047</v>
      </c>
      <c r="K741" s="444">
        <f t="shared" si="746"/>
        <v>19567.918674698794</v>
      </c>
      <c r="L741" s="444">
        <f t="shared" ref="L741:O741" si="770">IF($J741&lt;0,(K741*(1-$J741)),(K741*(1+$J741)))</f>
        <v>25698.217534203075</v>
      </c>
      <c r="M741" s="444">
        <f t="shared" si="770"/>
        <v>33749.035623758682</v>
      </c>
      <c r="N741" s="444">
        <f t="shared" si="770"/>
        <v>44322.039223840431</v>
      </c>
      <c r="O741" s="444">
        <f t="shared" si="770"/>
        <v>58207.38651200803</v>
      </c>
      <c r="P741" s="455"/>
      <c r="Q741" s="87">
        <f t="shared" si="748"/>
        <v>14900</v>
      </c>
      <c r="R741" s="486">
        <f t="shared" si="742"/>
        <v>0</v>
      </c>
      <c r="S741" s="486">
        <f t="shared" si="743"/>
        <v>0</v>
      </c>
      <c r="T741" s="486">
        <f>IF(R741=1,SUM($R$6:R741),0)</f>
        <v>0</v>
      </c>
      <c r="U741" s="486">
        <f>IF(S741=1,SUM($S$6:S741),0)</f>
        <v>0</v>
      </c>
      <c r="V741" s="486">
        <f t="shared" si="744"/>
        <v>0</v>
      </c>
      <c r="W741" s="486">
        <f t="shared" si="745"/>
        <v>0</v>
      </c>
      <c r="X741" s="486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2219</v>
      </c>
      <c r="D742" s="105" t="s">
        <v>1310</v>
      </c>
      <c r="E742" s="212" t="s">
        <v>46</v>
      </c>
      <c r="F742" s="213" t="s">
        <v>14</v>
      </c>
      <c r="G742" s="214">
        <v>27900</v>
      </c>
      <c r="H742" s="214">
        <v>33200</v>
      </c>
      <c r="I742" s="167">
        <v>43601</v>
      </c>
      <c r="J742" s="445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5"/>
      <c r="Q742" s="87">
        <f t="shared" si="748"/>
        <v>43601</v>
      </c>
      <c r="R742" s="486">
        <f t="shared" si="742"/>
        <v>0</v>
      </c>
      <c r="S742" s="486">
        <f t="shared" si="743"/>
        <v>0</v>
      </c>
      <c r="T742" s="486">
        <f>IF(R742=1,SUM($R$6:R742),0)</f>
        <v>0</v>
      </c>
      <c r="U742" s="486">
        <f>IF(S742=1,SUM($S$6:S742),0)</f>
        <v>0</v>
      </c>
      <c r="V742" s="486">
        <f t="shared" si="744"/>
        <v>0</v>
      </c>
      <c r="W742" s="486">
        <f t="shared" si="745"/>
        <v>0</v>
      </c>
      <c r="X742" s="486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2220</v>
      </c>
      <c r="D743" s="105" t="s">
        <v>1311</v>
      </c>
      <c r="E743" s="212" t="s">
        <v>46</v>
      </c>
      <c r="F743" s="213" t="s">
        <v>14</v>
      </c>
      <c r="G743" s="214">
        <v>33000</v>
      </c>
      <c r="H743" s="214">
        <v>35700</v>
      </c>
      <c r="I743" s="167">
        <v>59337</v>
      </c>
      <c r="J743" s="445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5"/>
      <c r="Q743" s="87">
        <f t="shared" si="748"/>
        <v>59337</v>
      </c>
      <c r="R743" s="486">
        <f t="shared" si="742"/>
        <v>0</v>
      </c>
      <c r="S743" s="486">
        <f t="shared" si="743"/>
        <v>0</v>
      </c>
      <c r="T743" s="486">
        <f>IF(R743=1,SUM($R$6:R743),0)</f>
        <v>0</v>
      </c>
      <c r="U743" s="486">
        <f>IF(S743=1,SUM($S$6:S743),0)</f>
        <v>0</v>
      </c>
      <c r="V743" s="486">
        <f t="shared" si="744"/>
        <v>0</v>
      </c>
      <c r="W743" s="486">
        <f t="shared" si="745"/>
        <v>0</v>
      </c>
      <c r="X743" s="486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2221</v>
      </c>
      <c r="D744" s="105" t="s">
        <v>1312</v>
      </c>
      <c r="E744" s="212" t="s">
        <v>46</v>
      </c>
      <c r="F744" s="213" t="s">
        <v>14</v>
      </c>
      <c r="G744" s="214">
        <v>27900</v>
      </c>
      <c r="H744" s="214">
        <v>33200</v>
      </c>
      <c r="I744" s="167">
        <v>57042</v>
      </c>
      <c r="J744" s="445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5"/>
      <c r="Q744" s="87">
        <f t="shared" si="748"/>
        <v>57042</v>
      </c>
      <c r="R744" s="486">
        <f t="shared" si="742"/>
        <v>0</v>
      </c>
      <c r="S744" s="486">
        <f t="shared" si="743"/>
        <v>0</v>
      </c>
      <c r="T744" s="486">
        <f>IF(R744=1,SUM($R$6:R744),0)</f>
        <v>0</v>
      </c>
      <c r="U744" s="486">
        <f>IF(S744=1,SUM($S$6:S744),0)</f>
        <v>0</v>
      </c>
      <c r="V744" s="486">
        <f t="shared" si="744"/>
        <v>0</v>
      </c>
      <c r="W744" s="486">
        <f t="shared" si="745"/>
        <v>0</v>
      </c>
      <c r="X744" s="486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2222</v>
      </c>
      <c r="D745" s="105" t="s">
        <v>1313</v>
      </c>
      <c r="E745" s="212" t="s">
        <v>46</v>
      </c>
      <c r="F745" s="213" t="s">
        <v>14</v>
      </c>
      <c r="G745" s="214">
        <v>37600</v>
      </c>
      <c r="H745" s="214">
        <v>37600</v>
      </c>
      <c r="I745" s="167">
        <v>55403</v>
      </c>
      <c r="J745" s="445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5"/>
      <c r="Q745" s="87">
        <f t="shared" si="748"/>
        <v>55403</v>
      </c>
      <c r="R745" s="486">
        <f t="shared" si="742"/>
        <v>0</v>
      </c>
      <c r="S745" s="486">
        <f t="shared" si="743"/>
        <v>0</v>
      </c>
      <c r="T745" s="486">
        <f>IF(R745=1,SUM($R$6:R745),0)</f>
        <v>0</v>
      </c>
      <c r="U745" s="486">
        <f>IF(S745=1,SUM($S$6:S745),0)</f>
        <v>0</v>
      </c>
      <c r="V745" s="486">
        <f t="shared" si="744"/>
        <v>0</v>
      </c>
      <c r="W745" s="486">
        <f t="shared" si="745"/>
        <v>0</v>
      </c>
      <c r="X745" s="486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2223</v>
      </c>
      <c r="D746" s="105" t="s">
        <v>1314</v>
      </c>
      <c r="E746" s="212" t="s">
        <v>46</v>
      </c>
      <c r="F746" s="213" t="s">
        <v>14</v>
      </c>
      <c r="G746" s="214">
        <v>27900</v>
      </c>
      <c r="H746" s="214">
        <v>33200</v>
      </c>
      <c r="I746" s="167">
        <v>43601</v>
      </c>
      <c r="J746" s="445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5"/>
      <c r="Q746" s="87">
        <f t="shared" si="748"/>
        <v>43601</v>
      </c>
      <c r="R746" s="486">
        <f t="shared" si="742"/>
        <v>0</v>
      </c>
      <c r="S746" s="486">
        <f t="shared" si="743"/>
        <v>0</v>
      </c>
      <c r="T746" s="486">
        <f>IF(R746=1,SUM($R$6:R746),0)</f>
        <v>0</v>
      </c>
      <c r="U746" s="486">
        <f>IF(S746=1,SUM($S$6:S746),0)</f>
        <v>0</v>
      </c>
      <c r="V746" s="486">
        <f t="shared" si="744"/>
        <v>0</v>
      </c>
      <c r="W746" s="486">
        <f t="shared" si="745"/>
        <v>0</v>
      </c>
      <c r="X746" s="486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2224</v>
      </c>
      <c r="D747" s="105" t="s">
        <v>1315</v>
      </c>
      <c r="E747" s="212" t="s">
        <v>46</v>
      </c>
      <c r="F747" s="213" t="s">
        <v>14</v>
      </c>
      <c r="G747" s="214">
        <v>39800</v>
      </c>
      <c r="H747" s="214">
        <v>39800</v>
      </c>
      <c r="I747" s="167">
        <v>50486</v>
      </c>
      <c r="J747" s="445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5"/>
      <c r="Q747" s="87">
        <f t="shared" si="748"/>
        <v>50486</v>
      </c>
      <c r="R747" s="486">
        <f t="shared" si="742"/>
        <v>0</v>
      </c>
      <c r="S747" s="486">
        <f t="shared" si="743"/>
        <v>0</v>
      </c>
      <c r="T747" s="486">
        <f>IF(R747=1,SUM($R$6:R747),0)</f>
        <v>0</v>
      </c>
      <c r="U747" s="486">
        <f>IF(S747=1,SUM($S$6:S747),0)</f>
        <v>0</v>
      </c>
      <c r="V747" s="486">
        <f t="shared" si="744"/>
        <v>0</v>
      </c>
      <c r="W747" s="486">
        <f t="shared" si="745"/>
        <v>0</v>
      </c>
      <c r="X747" s="486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567</v>
      </c>
      <c r="D748" s="105" t="s">
        <v>1316</v>
      </c>
      <c r="E748" s="212" t="s">
        <v>46</v>
      </c>
      <c r="F748" s="213" t="s">
        <v>14</v>
      </c>
      <c r="G748" s="214">
        <v>24700</v>
      </c>
      <c r="H748" s="214">
        <v>29400</v>
      </c>
      <c r="I748" s="167">
        <v>58682</v>
      </c>
      <c r="J748" s="445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5"/>
      <c r="Q748" s="87">
        <f t="shared" si="748"/>
        <v>58682</v>
      </c>
      <c r="R748" s="486">
        <f t="shared" si="742"/>
        <v>0</v>
      </c>
      <c r="S748" s="486">
        <f t="shared" si="743"/>
        <v>0</v>
      </c>
      <c r="T748" s="486">
        <f>IF(R748=1,SUM($R$6:R748),0)</f>
        <v>0</v>
      </c>
      <c r="U748" s="486">
        <f>IF(S748=1,SUM($S$6:S748),0)</f>
        <v>0</v>
      </c>
      <c r="V748" s="486">
        <f t="shared" si="744"/>
        <v>0</v>
      </c>
      <c r="W748" s="486">
        <f t="shared" si="745"/>
        <v>0</v>
      </c>
      <c r="X748" s="486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568</v>
      </c>
      <c r="D749" s="105" t="s">
        <v>1317</v>
      </c>
      <c r="E749" s="212" t="s">
        <v>46</v>
      </c>
      <c r="F749" s="213" t="s">
        <v>14</v>
      </c>
      <c r="G749" s="214">
        <v>33700</v>
      </c>
      <c r="H749" s="214">
        <v>35700</v>
      </c>
      <c r="I749" s="167">
        <v>61960</v>
      </c>
      <c r="J749" s="445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5"/>
      <c r="Q749" s="87">
        <f t="shared" si="748"/>
        <v>61960</v>
      </c>
      <c r="R749" s="486">
        <f t="shared" si="742"/>
        <v>0</v>
      </c>
      <c r="S749" s="486">
        <f t="shared" si="743"/>
        <v>0</v>
      </c>
      <c r="T749" s="486">
        <f>IF(R749=1,SUM($R$6:R749),0)</f>
        <v>0</v>
      </c>
      <c r="U749" s="486">
        <f>IF(S749=1,SUM($S$6:S749),0)</f>
        <v>0</v>
      </c>
      <c r="V749" s="486">
        <f t="shared" si="744"/>
        <v>0</v>
      </c>
      <c r="W749" s="486">
        <f t="shared" si="745"/>
        <v>0</v>
      </c>
      <c r="X749" s="486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2225</v>
      </c>
      <c r="D750" s="105" t="s">
        <v>1318</v>
      </c>
      <c r="E750" s="212" t="s">
        <v>46</v>
      </c>
      <c r="F750" s="213" t="s">
        <v>14</v>
      </c>
      <c r="G750" s="214">
        <v>25800</v>
      </c>
      <c r="H750" s="214">
        <v>30700</v>
      </c>
      <c r="I750" s="167">
        <v>65239</v>
      </c>
      <c r="J750" s="445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5"/>
      <c r="Q750" s="87">
        <f t="shared" si="748"/>
        <v>65239</v>
      </c>
      <c r="R750" s="486">
        <f t="shared" si="742"/>
        <v>0</v>
      </c>
      <c r="S750" s="486">
        <f t="shared" si="743"/>
        <v>0</v>
      </c>
      <c r="T750" s="486">
        <f>IF(R750=1,SUM($R$6:R750),0)</f>
        <v>0</v>
      </c>
      <c r="U750" s="486">
        <f>IF(S750=1,SUM($S$6:S750),0)</f>
        <v>0</v>
      </c>
      <c r="V750" s="486">
        <f t="shared" si="744"/>
        <v>0</v>
      </c>
      <c r="W750" s="486">
        <f t="shared" si="745"/>
        <v>0</v>
      </c>
      <c r="X750" s="486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2226</v>
      </c>
      <c r="D751" s="105" t="s">
        <v>1319</v>
      </c>
      <c r="E751" s="212" t="s">
        <v>46</v>
      </c>
      <c r="F751" s="213" t="s">
        <v>14</v>
      </c>
      <c r="G751" s="214">
        <v>19100</v>
      </c>
      <c r="H751" s="214">
        <v>22700</v>
      </c>
      <c r="I751" s="167">
        <v>51305</v>
      </c>
      <c r="J751" s="445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5"/>
      <c r="Q751" s="87">
        <f t="shared" si="748"/>
        <v>51305</v>
      </c>
      <c r="R751" s="486">
        <f t="shared" si="742"/>
        <v>0</v>
      </c>
      <c r="S751" s="486">
        <f t="shared" si="743"/>
        <v>0</v>
      </c>
      <c r="T751" s="486">
        <f>IF(R751=1,SUM($R$6:R751),0)</f>
        <v>0</v>
      </c>
      <c r="U751" s="486">
        <f>IF(S751=1,SUM($S$6:S751),0)</f>
        <v>0</v>
      </c>
      <c r="V751" s="486">
        <f t="shared" si="744"/>
        <v>0</v>
      </c>
      <c r="W751" s="486">
        <f t="shared" si="745"/>
        <v>0</v>
      </c>
      <c r="X751" s="486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1320</v>
      </c>
      <c r="D752" s="105" t="s">
        <v>1320</v>
      </c>
      <c r="E752" s="212" t="s">
        <v>46</v>
      </c>
      <c r="F752" s="213" t="s">
        <v>14</v>
      </c>
      <c r="G752" s="405"/>
      <c r="H752" s="405"/>
      <c r="I752" s="409">
        <v>43273</v>
      </c>
      <c r="J752" s="447">
        <v>0.31328313253012047</v>
      </c>
      <c r="K752" s="409">
        <f t="shared" si="746"/>
        <v>56829.700993975901</v>
      </c>
      <c r="L752" s="409">
        <f t="shared" ref="L752:O752" si="781">IF($J752&lt;0,(K752*(1-$J752)),(K752*(1+$J752)))</f>
        <v>74633.48774211877</v>
      </c>
      <c r="M752" s="409">
        <f t="shared" si="781"/>
        <v>98014.900573618084</v>
      </c>
      <c r="N752" s="409">
        <f t="shared" si="781"/>
        <v>128721.31565994945</v>
      </c>
      <c r="O752" s="409">
        <f t="shared" si="781"/>
        <v>169047.53265329686</v>
      </c>
      <c r="P752" s="455"/>
      <c r="Q752" s="87">
        <f t="shared" si="748"/>
        <v>43273</v>
      </c>
      <c r="R752" s="486">
        <f t="shared" si="742"/>
        <v>0</v>
      </c>
      <c r="S752" s="486">
        <f t="shared" si="743"/>
        <v>0</v>
      </c>
      <c r="T752" s="486">
        <f>IF(R752=1,SUM($R$6:R752),0)</f>
        <v>0</v>
      </c>
      <c r="U752" s="486">
        <f>IF(S752=1,SUM($S$6:S752),0)</f>
        <v>0</v>
      </c>
      <c r="V752" s="486">
        <f t="shared" si="744"/>
        <v>0</v>
      </c>
      <c r="W752" s="486">
        <f t="shared" si="745"/>
        <v>0</v>
      </c>
      <c r="X752" s="486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1321</v>
      </c>
      <c r="D753" s="105" t="s">
        <v>1321</v>
      </c>
      <c r="E753" s="212" t="s">
        <v>46</v>
      </c>
      <c r="F753" s="213" t="s">
        <v>14</v>
      </c>
      <c r="G753" s="405"/>
      <c r="H753" s="405"/>
      <c r="I753" s="409">
        <v>58682</v>
      </c>
      <c r="J753" s="447">
        <v>0.66210084033613448</v>
      </c>
      <c r="K753" s="409">
        <f t="shared" si="746"/>
        <v>97535.401512605051</v>
      </c>
      <c r="L753" s="409">
        <f t="shared" ref="L753:O753" si="782">IF($J753&lt;0,(K753*(1-$J753)),(K753*(1+$J753)))</f>
        <v>162113.67281662315</v>
      </c>
      <c r="M753" s="409">
        <f t="shared" si="782"/>
        <v>269449.27181848651</v>
      </c>
      <c r="N753" s="409">
        <f t="shared" si="782"/>
        <v>447851.86111746595</v>
      </c>
      <c r="O753" s="409">
        <f t="shared" si="782"/>
        <v>744374.95470944198</v>
      </c>
      <c r="P753" s="455"/>
      <c r="Q753" s="87">
        <f t="shared" si="748"/>
        <v>58682</v>
      </c>
      <c r="R753" s="486">
        <f t="shared" si="742"/>
        <v>0</v>
      </c>
      <c r="S753" s="486">
        <f t="shared" si="743"/>
        <v>0</v>
      </c>
      <c r="T753" s="486">
        <f>IF(R753=1,SUM($R$6:R753),0)</f>
        <v>0</v>
      </c>
      <c r="U753" s="486">
        <f>IF(S753=1,SUM($S$6:S753),0)</f>
        <v>0</v>
      </c>
      <c r="V753" s="486">
        <f t="shared" si="744"/>
        <v>0</v>
      </c>
      <c r="W753" s="486">
        <f t="shared" si="745"/>
        <v>0</v>
      </c>
      <c r="X753" s="486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1322</v>
      </c>
      <c r="D754" s="105" t="s">
        <v>1322</v>
      </c>
      <c r="E754" s="212" t="s">
        <v>46</v>
      </c>
      <c r="F754" s="213" t="s">
        <v>14</v>
      </c>
      <c r="G754" s="405"/>
      <c r="H754" s="405"/>
      <c r="I754" s="409">
        <v>57042</v>
      </c>
      <c r="J754" s="447">
        <v>0.71813253012048195</v>
      </c>
      <c r="K754" s="409">
        <f t="shared" si="746"/>
        <v>98005.715783132531</v>
      </c>
      <c r="L754" s="409">
        <f t="shared" ref="L754:O754" si="783">IF($J754&lt;0,(K754*(1-$J754)),(K754*(1+$J754)))</f>
        <v>168386.80842474234</v>
      </c>
      <c r="M754" s="409">
        <f t="shared" si="783"/>
        <v>289310.85319771542</v>
      </c>
      <c r="N754" s="409">
        <f t="shared" si="783"/>
        <v>497074.38819590613</v>
      </c>
      <c r="O754" s="409">
        <f t="shared" si="783"/>
        <v>854039.67624912283</v>
      </c>
      <c r="P754" s="455"/>
      <c r="Q754" s="87">
        <f t="shared" si="748"/>
        <v>57042</v>
      </c>
      <c r="R754" s="486">
        <f t="shared" si="742"/>
        <v>0</v>
      </c>
      <c r="S754" s="486">
        <f t="shared" si="743"/>
        <v>0</v>
      </c>
      <c r="T754" s="486">
        <f>IF(R754=1,SUM($R$6:R754),0)</f>
        <v>0</v>
      </c>
      <c r="U754" s="486">
        <f>IF(S754=1,SUM($S$6:S754),0)</f>
        <v>0</v>
      </c>
      <c r="V754" s="486">
        <f t="shared" si="744"/>
        <v>0</v>
      </c>
      <c r="W754" s="486">
        <f t="shared" si="745"/>
        <v>0</v>
      </c>
      <c r="X754" s="486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1323</v>
      </c>
      <c r="D755" s="105" t="s">
        <v>1323</v>
      </c>
      <c r="E755" s="212" t="s">
        <v>46</v>
      </c>
      <c r="F755" s="213" t="s">
        <v>14</v>
      </c>
      <c r="G755" s="405"/>
      <c r="H755" s="405"/>
      <c r="I755" s="409">
        <v>56387</v>
      </c>
      <c r="J755" s="447">
        <v>0.47348404255319149</v>
      </c>
      <c r="K755" s="409">
        <f t="shared" si="746"/>
        <v>83085.344707446799</v>
      </c>
      <c r="L755" s="409">
        <f t="shared" ref="L755:O755" si="784">IF($J755&lt;0,(K755*(1-$J755)),(K755*(1+$J755)))</f>
        <v>122424.92959645412</v>
      </c>
      <c r="M755" s="409">
        <f t="shared" si="784"/>
        <v>180391.18017107307</v>
      </c>
      <c r="N755" s="409">
        <f t="shared" si="784"/>
        <v>265803.52539941383</v>
      </c>
      <c r="O755" s="409">
        <f t="shared" si="784"/>
        <v>391657.25313041819</v>
      </c>
      <c r="P755" s="455"/>
      <c r="Q755" s="87">
        <f t="shared" si="748"/>
        <v>56387</v>
      </c>
      <c r="R755" s="486">
        <f t="shared" si="742"/>
        <v>0</v>
      </c>
      <c r="S755" s="486">
        <f t="shared" si="743"/>
        <v>0</v>
      </c>
      <c r="T755" s="486">
        <f>IF(R755=1,SUM($R$6:R755),0)</f>
        <v>0</v>
      </c>
      <c r="U755" s="486">
        <f>IF(S755=1,SUM($S$6:S755),0)</f>
        <v>0</v>
      </c>
      <c r="V755" s="486">
        <f t="shared" si="744"/>
        <v>0</v>
      </c>
      <c r="W755" s="486">
        <f t="shared" si="745"/>
        <v>0</v>
      </c>
      <c r="X755" s="486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1324</v>
      </c>
      <c r="D756" s="105" t="s">
        <v>1324</v>
      </c>
      <c r="E756" s="212" t="s">
        <v>46</v>
      </c>
      <c r="F756" s="213" t="s">
        <v>14</v>
      </c>
      <c r="G756" s="405"/>
      <c r="H756" s="405"/>
      <c r="I756" s="409">
        <v>43273</v>
      </c>
      <c r="J756" s="447">
        <v>0.31328313253012047</v>
      </c>
      <c r="K756" s="409">
        <f t="shared" si="746"/>
        <v>56829.700993975901</v>
      </c>
      <c r="L756" s="409">
        <f t="shared" ref="L756:O756" si="785">IF($J756&lt;0,(K756*(1-$J756)),(K756*(1+$J756)))</f>
        <v>74633.48774211877</v>
      </c>
      <c r="M756" s="409">
        <f t="shared" si="785"/>
        <v>98014.900573618084</v>
      </c>
      <c r="N756" s="409">
        <f t="shared" si="785"/>
        <v>128721.31565994945</v>
      </c>
      <c r="O756" s="409">
        <f t="shared" si="785"/>
        <v>169047.53265329686</v>
      </c>
      <c r="P756" s="455"/>
      <c r="Q756" s="87">
        <f t="shared" si="748"/>
        <v>43273</v>
      </c>
      <c r="R756" s="486">
        <f t="shared" si="742"/>
        <v>0</v>
      </c>
      <c r="S756" s="486">
        <f t="shared" si="743"/>
        <v>0</v>
      </c>
      <c r="T756" s="486">
        <f>IF(R756=1,SUM($R$6:R756),0)</f>
        <v>0</v>
      </c>
      <c r="U756" s="486">
        <f>IF(S756=1,SUM($S$6:S756),0)</f>
        <v>0</v>
      </c>
      <c r="V756" s="486">
        <f t="shared" si="744"/>
        <v>0</v>
      </c>
      <c r="W756" s="486">
        <f t="shared" si="745"/>
        <v>0</v>
      </c>
      <c r="X756" s="486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1325</v>
      </c>
      <c r="D757" s="105" t="s">
        <v>1325</v>
      </c>
      <c r="E757" s="212" t="s">
        <v>46</v>
      </c>
      <c r="F757" s="213" t="s">
        <v>14</v>
      </c>
      <c r="G757" s="405"/>
      <c r="H757" s="405"/>
      <c r="I757" s="409">
        <v>50486</v>
      </c>
      <c r="J757" s="447">
        <v>0.26849246231155777</v>
      </c>
      <c r="K757" s="409">
        <f t="shared" si="746"/>
        <v>64041.110452261302</v>
      </c>
      <c r="L757" s="409">
        <f t="shared" ref="L757:O757" si="786">IF($J757&lt;0,(K757*(1-$J757)),(K757*(1+$J757)))</f>
        <v>81235.665886755378</v>
      </c>
      <c r="M757" s="409">
        <f t="shared" si="786"/>
        <v>103046.82984820934</v>
      </c>
      <c r="N757" s="409">
        <f t="shared" si="786"/>
        <v>130714.12692755517</v>
      </c>
      <c r="O757" s="409">
        <f t="shared" si="786"/>
        <v>165809.88472523994</v>
      </c>
      <c r="P757" s="455"/>
      <c r="Q757" s="87">
        <f t="shared" si="748"/>
        <v>50486</v>
      </c>
      <c r="R757" s="486">
        <f t="shared" si="742"/>
        <v>0</v>
      </c>
      <c r="S757" s="486">
        <f t="shared" si="743"/>
        <v>0</v>
      </c>
      <c r="T757" s="486">
        <f>IF(R757=1,SUM($R$6:R757),0)</f>
        <v>0</v>
      </c>
      <c r="U757" s="486">
        <f>IF(S757=1,SUM($S$6:S757),0)</f>
        <v>0</v>
      </c>
      <c r="V757" s="486">
        <f t="shared" si="744"/>
        <v>0</v>
      </c>
      <c r="W757" s="486">
        <f t="shared" si="745"/>
        <v>0</v>
      </c>
      <c r="X757" s="486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1326</v>
      </c>
      <c r="D758" s="105" t="s">
        <v>1326</v>
      </c>
      <c r="E758" s="212" t="s">
        <v>46</v>
      </c>
      <c r="F758" s="213" t="s">
        <v>14</v>
      </c>
      <c r="G758" s="405"/>
      <c r="H758" s="405"/>
      <c r="I758" s="409">
        <v>58682</v>
      </c>
      <c r="J758" s="447">
        <v>0.99598639455782312</v>
      </c>
      <c r="K758" s="409">
        <f t="shared" si="746"/>
        <v>117128.47360544218</v>
      </c>
      <c r="L758" s="409">
        <f t="shared" ref="L758:O758" si="787">IF($J758&lt;0,(K758*(1-$J758)),(K758*(1+$J758)))</f>
        <v>233786.83973178768</v>
      </c>
      <c r="M758" s="409">
        <f t="shared" si="787"/>
        <v>466635.3513313185</v>
      </c>
      <c r="N758" s="409">
        <f t="shared" si="787"/>
        <v>931397.81247702148</v>
      </c>
      <c r="O758" s="409">
        <f t="shared" si="787"/>
        <v>1859057.3616250535</v>
      </c>
      <c r="P758" s="455"/>
      <c r="Q758" s="87">
        <f t="shared" si="748"/>
        <v>58682</v>
      </c>
      <c r="R758" s="486">
        <f t="shared" si="742"/>
        <v>0</v>
      </c>
      <c r="S758" s="486">
        <f t="shared" si="743"/>
        <v>0</v>
      </c>
      <c r="T758" s="486">
        <f>IF(R758=1,SUM($R$6:R758),0)</f>
        <v>0</v>
      </c>
      <c r="U758" s="486">
        <f>IF(S758=1,SUM($S$6:S758),0)</f>
        <v>0</v>
      </c>
      <c r="V758" s="486">
        <f t="shared" si="744"/>
        <v>0</v>
      </c>
      <c r="W758" s="486">
        <f t="shared" si="745"/>
        <v>0</v>
      </c>
      <c r="X758" s="486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1327</v>
      </c>
      <c r="D759" s="105" t="s">
        <v>1327</v>
      </c>
      <c r="E759" s="212" t="s">
        <v>46</v>
      </c>
      <c r="F759" s="213" t="s">
        <v>14</v>
      </c>
      <c r="G759" s="405"/>
      <c r="H759" s="405"/>
      <c r="I759" s="409">
        <v>61960</v>
      </c>
      <c r="J759" s="447">
        <v>0.7355742296918768</v>
      </c>
      <c r="K759" s="409">
        <f t="shared" si="746"/>
        <v>107536.17927170869</v>
      </c>
      <c r="L759" s="409">
        <f t="shared" ref="L759:O759" si="788">IF($J759&lt;0,(K759*(1-$J759)),(K759*(1+$J759)))</f>
        <v>186637.02150350338</v>
      </c>
      <c r="M759" s="409">
        <f t="shared" si="788"/>
        <v>323922.4048279291</v>
      </c>
      <c r="N759" s="409">
        <f t="shared" si="788"/>
        <v>562191.37823917333</v>
      </c>
      <c r="O759" s="409">
        <f t="shared" si="788"/>
        <v>975724.86822686775</v>
      </c>
      <c r="P759" s="455"/>
      <c r="Q759" s="87">
        <f t="shared" si="748"/>
        <v>61960</v>
      </c>
      <c r="R759" s="486">
        <f t="shared" si="742"/>
        <v>0</v>
      </c>
      <c r="S759" s="486">
        <f t="shared" si="743"/>
        <v>0</v>
      </c>
      <c r="T759" s="486">
        <f>IF(R759=1,SUM($R$6:R759),0)</f>
        <v>0</v>
      </c>
      <c r="U759" s="486">
        <f>IF(S759=1,SUM($S$6:S759),0)</f>
        <v>0</v>
      </c>
      <c r="V759" s="486">
        <f t="shared" si="744"/>
        <v>0</v>
      </c>
      <c r="W759" s="486">
        <f t="shared" si="745"/>
        <v>0</v>
      </c>
      <c r="X759" s="486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1328</v>
      </c>
      <c r="D760" s="105" t="s">
        <v>1328</v>
      </c>
      <c r="E760" s="212" t="s">
        <v>46</v>
      </c>
      <c r="F760" s="213" t="s">
        <v>14</v>
      </c>
      <c r="G760" s="405"/>
      <c r="H760" s="405"/>
      <c r="I760" s="409">
        <v>61960</v>
      </c>
      <c r="J760" s="447">
        <v>1.1250488599348534</v>
      </c>
      <c r="K760" s="409">
        <f t="shared" si="746"/>
        <v>131668.02736156352</v>
      </c>
      <c r="L760" s="409">
        <f t="shared" ref="L760:O760" si="789">IF($J760&lt;0,(K760*(1-$J760)),(K760*(1+$J760)))</f>
        <v>279800.99143456167</v>
      </c>
      <c r="M760" s="409">
        <f t="shared" si="789"/>
        <v>594590.77785665705</v>
      </c>
      <c r="N760" s="409">
        <f t="shared" si="789"/>
        <v>1263534.454612067</v>
      </c>
      <c r="O760" s="409">
        <f t="shared" si="789"/>
        <v>2685072.4522617799</v>
      </c>
      <c r="P760" s="455"/>
      <c r="Q760" s="87">
        <f t="shared" si="748"/>
        <v>61960</v>
      </c>
      <c r="R760" s="486">
        <f t="shared" si="742"/>
        <v>0</v>
      </c>
      <c r="S760" s="486">
        <f t="shared" si="743"/>
        <v>0</v>
      </c>
      <c r="T760" s="486">
        <f>IF(R760=1,SUM($R$6:R760),0)</f>
        <v>0</v>
      </c>
      <c r="U760" s="486">
        <f>IF(S760=1,SUM($S$6:S760),0)</f>
        <v>0</v>
      </c>
      <c r="V760" s="486">
        <f t="shared" si="744"/>
        <v>0</v>
      </c>
      <c r="W760" s="486">
        <f t="shared" si="745"/>
        <v>0</v>
      </c>
      <c r="X760" s="486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569</v>
      </c>
      <c r="D761" s="105"/>
      <c r="E761" s="212" t="s">
        <v>46</v>
      </c>
      <c r="F761" s="213" t="s">
        <v>14</v>
      </c>
      <c r="G761" s="214">
        <v>19800</v>
      </c>
      <c r="H761" s="214">
        <v>19800</v>
      </c>
      <c r="I761" s="444">
        <v>19800</v>
      </c>
      <c r="J761" s="449">
        <v>0.31328313253012047</v>
      </c>
      <c r="K761" s="444">
        <f t="shared" si="746"/>
        <v>26003.006024096383</v>
      </c>
      <c r="L761" s="444">
        <f t="shared" ref="L761:O761" si="790">IF($J761&lt;0,(K761*(1-$J761)),(K761*(1+$J761)))</f>
        <v>34149.309206524893</v>
      </c>
      <c r="M761" s="444">
        <f t="shared" si="790"/>
        <v>44847.711768484689</v>
      </c>
      <c r="N761" s="444">
        <f t="shared" si="790"/>
        <v>58897.743398123515</v>
      </c>
      <c r="O761" s="444">
        <f t="shared" si="790"/>
        <v>77349.412948842873</v>
      </c>
      <c r="P761" s="455"/>
      <c r="Q761" s="87">
        <f t="shared" si="748"/>
        <v>19800</v>
      </c>
      <c r="R761" s="486">
        <f t="shared" si="742"/>
        <v>0</v>
      </c>
      <c r="S761" s="486">
        <f t="shared" si="743"/>
        <v>0</v>
      </c>
      <c r="T761" s="486">
        <f>IF(R761=1,SUM($R$6:R761),0)</f>
        <v>0</v>
      </c>
      <c r="U761" s="486">
        <f>IF(S761=1,SUM($S$6:S761),0)</f>
        <v>0</v>
      </c>
      <c r="V761" s="486">
        <f t="shared" si="744"/>
        <v>0</v>
      </c>
      <c r="W761" s="486">
        <f t="shared" si="745"/>
        <v>0</v>
      </c>
      <c r="X761" s="486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570</v>
      </c>
      <c r="D762" s="105"/>
      <c r="E762" s="212" t="s">
        <v>46</v>
      </c>
      <c r="F762" s="213" t="s">
        <v>14</v>
      </c>
      <c r="G762" s="214">
        <v>19800</v>
      </c>
      <c r="H762" s="214">
        <v>19800</v>
      </c>
      <c r="I762" s="444">
        <v>19800</v>
      </c>
      <c r="J762" s="449">
        <v>0.31328313253012047</v>
      </c>
      <c r="K762" s="444">
        <f t="shared" si="746"/>
        <v>26003.006024096383</v>
      </c>
      <c r="L762" s="444">
        <f t="shared" ref="L762:O762" si="791">IF($J762&lt;0,(K762*(1-$J762)),(K762*(1+$J762)))</f>
        <v>34149.309206524893</v>
      </c>
      <c r="M762" s="444">
        <f t="shared" si="791"/>
        <v>44847.711768484689</v>
      </c>
      <c r="N762" s="444">
        <f t="shared" si="791"/>
        <v>58897.743398123515</v>
      </c>
      <c r="O762" s="444">
        <f t="shared" si="791"/>
        <v>77349.412948842873</v>
      </c>
      <c r="P762" s="455"/>
      <c r="Q762" s="87">
        <f t="shared" si="748"/>
        <v>19800</v>
      </c>
      <c r="R762" s="486">
        <f t="shared" si="742"/>
        <v>0</v>
      </c>
      <c r="S762" s="486">
        <f t="shared" si="743"/>
        <v>0</v>
      </c>
      <c r="T762" s="486">
        <f>IF(R762=1,SUM($R$6:R762),0)</f>
        <v>0</v>
      </c>
      <c r="U762" s="486">
        <f>IF(S762=1,SUM($S$6:S762),0)</f>
        <v>0</v>
      </c>
      <c r="V762" s="486">
        <f t="shared" si="744"/>
        <v>0</v>
      </c>
      <c r="W762" s="486">
        <f t="shared" si="745"/>
        <v>0</v>
      </c>
      <c r="X762" s="486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571</v>
      </c>
      <c r="D763" s="105"/>
      <c r="E763" s="212" t="s">
        <v>46</v>
      </c>
      <c r="F763" s="213" t="s">
        <v>14</v>
      </c>
      <c r="G763" s="214">
        <v>20500</v>
      </c>
      <c r="H763" s="214">
        <v>20500</v>
      </c>
      <c r="I763" s="444">
        <v>20500</v>
      </c>
      <c r="J763" s="449">
        <v>0.31328313253012047</v>
      </c>
      <c r="K763" s="444">
        <f t="shared" si="746"/>
        <v>26922.304216867469</v>
      </c>
      <c r="L763" s="444">
        <f t="shared" ref="L763:O763" si="792">IF($J763&lt;0,(K763*(1-$J763)),(K763*(1+$J763)))</f>
        <v>35356.608016856582</v>
      </c>
      <c r="M763" s="444">
        <f t="shared" si="792"/>
        <v>46433.236932016982</v>
      </c>
      <c r="N763" s="444">
        <f t="shared" si="792"/>
        <v>60979.986851592541</v>
      </c>
      <c r="O763" s="444">
        <f t="shared" si="792"/>
        <v>80083.988154105013</v>
      </c>
      <c r="P763" s="455"/>
      <c r="Q763" s="87">
        <f t="shared" si="748"/>
        <v>20500</v>
      </c>
      <c r="R763" s="486">
        <f t="shared" si="742"/>
        <v>0</v>
      </c>
      <c r="S763" s="486">
        <f t="shared" si="743"/>
        <v>0</v>
      </c>
      <c r="T763" s="486">
        <f>IF(R763=1,SUM($R$6:R763),0)</f>
        <v>0</v>
      </c>
      <c r="U763" s="486">
        <f>IF(S763=1,SUM($S$6:S763),0)</f>
        <v>0</v>
      </c>
      <c r="V763" s="486">
        <f t="shared" si="744"/>
        <v>0</v>
      </c>
      <c r="W763" s="486">
        <f t="shared" si="745"/>
        <v>0</v>
      </c>
      <c r="X763" s="486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572</v>
      </c>
      <c r="D764" s="105"/>
      <c r="E764" s="212" t="s">
        <v>46</v>
      </c>
      <c r="F764" s="213" t="s">
        <v>14</v>
      </c>
      <c r="G764" s="214">
        <v>20500</v>
      </c>
      <c r="H764" s="214">
        <v>20500</v>
      </c>
      <c r="I764" s="444">
        <v>20500</v>
      </c>
      <c r="J764" s="449">
        <v>0.31328313253012047</v>
      </c>
      <c r="K764" s="444">
        <f t="shared" si="746"/>
        <v>26922.304216867469</v>
      </c>
      <c r="L764" s="444">
        <f t="shared" ref="L764:O764" si="793">IF($J764&lt;0,(K764*(1-$J764)),(K764*(1+$J764)))</f>
        <v>35356.608016856582</v>
      </c>
      <c r="M764" s="444">
        <f t="shared" si="793"/>
        <v>46433.236932016982</v>
      </c>
      <c r="N764" s="444">
        <f t="shared" si="793"/>
        <v>60979.986851592541</v>
      </c>
      <c r="O764" s="444">
        <f t="shared" si="793"/>
        <v>80083.988154105013</v>
      </c>
      <c r="P764" s="455"/>
      <c r="Q764" s="87">
        <f t="shared" si="748"/>
        <v>20500</v>
      </c>
      <c r="R764" s="486">
        <f t="shared" si="742"/>
        <v>0</v>
      </c>
      <c r="S764" s="486">
        <f t="shared" si="743"/>
        <v>0</v>
      </c>
      <c r="T764" s="486">
        <f>IF(R764=1,SUM($R$6:R764),0)</f>
        <v>0</v>
      </c>
      <c r="U764" s="486">
        <f>IF(S764=1,SUM($S$6:S764),0)</f>
        <v>0</v>
      </c>
      <c r="V764" s="486">
        <f t="shared" si="744"/>
        <v>0</v>
      </c>
      <c r="W764" s="486">
        <f t="shared" si="745"/>
        <v>0</v>
      </c>
      <c r="X764" s="486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573</v>
      </c>
      <c r="D765" s="105"/>
      <c r="E765" s="212" t="s">
        <v>46</v>
      </c>
      <c r="F765" s="213" t="s">
        <v>14</v>
      </c>
      <c r="G765" s="214">
        <v>27500</v>
      </c>
      <c r="H765" s="214">
        <v>27500</v>
      </c>
      <c r="I765" s="444">
        <v>27500</v>
      </c>
      <c r="J765" s="449">
        <v>0.31328313253012047</v>
      </c>
      <c r="K765" s="444">
        <f t="shared" si="746"/>
        <v>36115.286144578313</v>
      </c>
      <c r="L765" s="444">
        <f t="shared" ref="L765:O765" si="794">IF($J765&lt;0,(K765*(1-$J765)),(K765*(1+$J765)))</f>
        <v>47429.596120173461</v>
      </c>
      <c r="M765" s="444">
        <f t="shared" si="794"/>
        <v>62288.488567339846</v>
      </c>
      <c r="N765" s="444">
        <f t="shared" si="794"/>
        <v>81802.421386282658</v>
      </c>
      <c r="O765" s="444">
        <f t="shared" si="794"/>
        <v>107429.7402067262</v>
      </c>
      <c r="P765" s="455"/>
      <c r="Q765" s="87">
        <f t="shared" si="748"/>
        <v>27500</v>
      </c>
      <c r="R765" s="486">
        <f t="shared" si="742"/>
        <v>0</v>
      </c>
      <c r="S765" s="486">
        <f t="shared" si="743"/>
        <v>0</v>
      </c>
      <c r="T765" s="486">
        <f>IF(R765=1,SUM($R$6:R765),0)</f>
        <v>0</v>
      </c>
      <c r="U765" s="486">
        <f>IF(S765=1,SUM($S$6:S765),0)</f>
        <v>0</v>
      </c>
      <c r="V765" s="486">
        <f t="shared" si="744"/>
        <v>0</v>
      </c>
      <c r="W765" s="486">
        <f t="shared" si="745"/>
        <v>0</v>
      </c>
      <c r="X765" s="486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574</v>
      </c>
      <c r="D766" s="105"/>
      <c r="E766" s="212" t="s">
        <v>46</v>
      </c>
      <c r="F766" s="213" t="s">
        <v>14</v>
      </c>
      <c r="G766" s="214">
        <v>27500</v>
      </c>
      <c r="H766" s="214">
        <v>27500</v>
      </c>
      <c r="I766" s="444">
        <v>27500</v>
      </c>
      <c r="J766" s="449">
        <v>0.31328313253012047</v>
      </c>
      <c r="K766" s="444">
        <f t="shared" si="746"/>
        <v>36115.286144578313</v>
      </c>
      <c r="L766" s="444">
        <f t="shared" ref="L766:O766" si="795">IF($J766&lt;0,(K766*(1-$J766)),(K766*(1+$J766)))</f>
        <v>47429.596120173461</v>
      </c>
      <c r="M766" s="444">
        <f t="shared" si="795"/>
        <v>62288.488567339846</v>
      </c>
      <c r="N766" s="444">
        <f t="shared" si="795"/>
        <v>81802.421386282658</v>
      </c>
      <c r="O766" s="444">
        <f t="shared" si="795"/>
        <v>107429.7402067262</v>
      </c>
      <c r="P766" s="455"/>
      <c r="Q766" s="87">
        <f t="shared" si="748"/>
        <v>27500</v>
      </c>
      <c r="R766" s="486">
        <f t="shared" si="742"/>
        <v>0</v>
      </c>
      <c r="S766" s="486">
        <f t="shared" si="743"/>
        <v>0</v>
      </c>
      <c r="T766" s="486">
        <f>IF(R766=1,SUM($R$6:R766),0)</f>
        <v>0</v>
      </c>
      <c r="U766" s="486">
        <f>IF(S766=1,SUM($S$6:S766),0)</f>
        <v>0</v>
      </c>
      <c r="V766" s="486">
        <f t="shared" si="744"/>
        <v>0</v>
      </c>
      <c r="W766" s="486">
        <f t="shared" si="745"/>
        <v>0</v>
      </c>
      <c r="X766" s="486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575</v>
      </c>
      <c r="D767" s="105"/>
      <c r="E767" s="212" t="s">
        <v>46</v>
      </c>
      <c r="F767" s="213" t="s">
        <v>14</v>
      </c>
      <c r="G767" s="214">
        <v>22100</v>
      </c>
      <c r="H767" s="214">
        <v>22100</v>
      </c>
      <c r="I767" s="444">
        <v>22100</v>
      </c>
      <c r="J767" s="449">
        <v>0.31328313253012047</v>
      </c>
      <c r="K767" s="444">
        <f t="shared" si="746"/>
        <v>29023.557228915663</v>
      </c>
      <c r="L767" s="444">
        <f t="shared" ref="L767:O767" si="796">IF($J767&lt;0,(K767*(1-$J767)),(K767*(1+$J767)))</f>
        <v>38116.148154757582</v>
      </c>
      <c r="M767" s="444">
        <f t="shared" si="796"/>
        <v>50057.294448662207</v>
      </c>
      <c r="N767" s="444">
        <f t="shared" si="796"/>
        <v>65739.400459521712</v>
      </c>
      <c r="O767" s="444">
        <f t="shared" si="796"/>
        <v>86334.445766132718</v>
      </c>
      <c r="P767" s="455"/>
      <c r="Q767" s="87">
        <f t="shared" si="748"/>
        <v>22100</v>
      </c>
      <c r="R767" s="486">
        <f t="shared" si="742"/>
        <v>0</v>
      </c>
      <c r="S767" s="486">
        <f t="shared" si="743"/>
        <v>0</v>
      </c>
      <c r="T767" s="486">
        <f>IF(R767=1,SUM($R$6:R767),0)</f>
        <v>0</v>
      </c>
      <c r="U767" s="486">
        <f>IF(S767=1,SUM($S$6:S767),0)</f>
        <v>0</v>
      </c>
      <c r="V767" s="486">
        <f t="shared" si="744"/>
        <v>0</v>
      </c>
      <c r="W767" s="486">
        <f t="shared" si="745"/>
        <v>0</v>
      </c>
      <c r="X767" s="486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47</v>
      </c>
      <c r="D768" s="105"/>
      <c r="E768" s="212" t="s">
        <v>47</v>
      </c>
      <c r="F768" s="213"/>
      <c r="G768" s="214"/>
      <c r="H768" s="214"/>
      <c r="I768" s="167"/>
      <c r="J768" s="445"/>
      <c r="K768" s="167"/>
      <c r="L768" s="167"/>
      <c r="M768" s="167"/>
      <c r="N768" s="167"/>
      <c r="O768" s="167"/>
      <c r="P768" s="455"/>
      <c r="Q768" s="87">
        <f t="shared" si="748"/>
        <v>0</v>
      </c>
      <c r="R768" s="486">
        <f t="shared" si="742"/>
        <v>0</v>
      </c>
      <c r="S768" s="486">
        <f t="shared" si="743"/>
        <v>0</v>
      </c>
      <c r="T768" s="486">
        <f>IF(R768=1,SUM($R$6:R768),0)</f>
        <v>0</v>
      </c>
      <c r="U768" s="486">
        <f>IF(S768=1,SUM($S$6:S768),0)</f>
        <v>0</v>
      </c>
      <c r="V768" s="486">
        <f t="shared" si="744"/>
        <v>0</v>
      </c>
      <c r="W768" s="486">
        <f t="shared" si="745"/>
        <v>0</v>
      </c>
      <c r="X768" s="486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5" t="s">
        <v>719</v>
      </c>
      <c r="C769" s="426" t="s">
        <v>576</v>
      </c>
      <c r="D769" s="426"/>
      <c r="E769" s="212" t="s">
        <v>47</v>
      </c>
      <c r="F769" s="213"/>
      <c r="G769" s="214"/>
      <c r="H769" s="214"/>
      <c r="I769" s="167">
        <v>0</v>
      </c>
      <c r="J769" s="445"/>
      <c r="K769" s="167"/>
      <c r="L769" s="167"/>
      <c r="M769" s="167"/>
      <c r="N769" s="167"/>
      <c r="O769" s="167"/>
      <c r="P769" s="455"/>
      <c r="Q769" s="87">
        <f t="shared" si="748"/>
        <v>0</v>
      </c>
      <c r="R769" s="486">
        <f t="shared" si="742"/>
        <v>0</v>
      </c>
      <c r="S769" s="486">
        <f t="shared" si="743"/>
        <v>0</v>
      </c>
      <c r="T769" s="486">
        <f>IF(R769=1,SUM($R$6:R769),0)</f>
        <v>0</v>
      </c>
      <c r="U769" s="486">
        <f>IF(S769=1,SUM($S$6:S769),0)</f>
        <v>0</v>
      </c>
      <c r="V769" s="486">
        <f t="shared" si="744"/>
        <v>0</v>
      </c>
      <c r="W769" s="486">
        <f t="shared" si="745"/>
        <v>0</v>
      </c>
      <c r="X769" s="486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2418</v>
      </c>
      <c r="D770" s="105" t="s">
        <v>1427</v>
      </c>
      <c r="E770" s="212" t="s">
        <v>46</v>
      </c>
      <c r="F770" s="213" t="s">
        <v>14</v>
      </c>
      <c r="G770" s="214">
        <v>53200</v>
      </c>
      <c r="H770" s="214">
        <v>53200</v>
      </c>
      <c r="I770" s="167">
        <v>74113</v>
      </c>
      <c r="J770" s="445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5"/>
      <c r="Q770" s="87">
        <f t="shared" si="748"/>
        <v>74113</v>
      </c>
      <c r="R770" s="486">
        <f t="shared" si="742"/>
        <v>0</v>
      </c>
      <c r="S770" s="486">
        <f t="shared" si="743"/>
        <v>0</v>
      </c>
      <c r="T770" s="486">
        <f>IF(R770=1,SUM($R$6:R770),0)</f>
        <v>0</v>
      </c>
      <c r="U770" s="486">
        <f>IF(S770=1,SUM($S$6:S770),0)</f>
        <v>0</v>
      </c>
      <c r="V770" s="486">
        <f t="shared" si="744"/>
        <v>0</v>
      </c>
      <c r="W770" s="486">
        <f t="shared" si="745"/>
        <v>0</v>
      </c>
      <c r="X770" s="486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2419</v>
      </c>
      <c r="D771" s="105" t="s">
        <v>1428</v>
      </c>
      <c r="E771" s="212" t="s">
        <v>46</v>
      </c>
      <c r="F771" s="213" t="s">
        <v>14</v>
      </c>
      <c r="G771" s="214">
        <v>30000</v>
      </c>
      <c r="H771" s="214">
        <v>35700</v>
      </c>
      <c r="I771" s="167">
        <v>64933</v>
      </c>
      <c r="J771" s="445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5"/>
      <c r="Q771" s="87">
        <f t="shared" si="748"/>
        <v>64933</v>
      </c>
      <c r="R771" s="486">
        <f t="shared" si="742"/>
        <v>0</v>
      </c>
      <c r="S771" s="486">
        <f t="shared" si="743"/>
        <v>0</v>
      </c>
      <c r="T771" s="486">
        <f>IF(R771=1,SUM($R$6:R771),0)</f>
        <v>0</v>
      </c>
      <c r="U771" s="486">
        <f>IF(S771=1,SUM($S$6:S771),0)</f>
        <v>0</v>
      </c>
      <c r="V771" s="486">
        <f t="shared" si="744"/>
        <v>0</v>
      </c>
      <c r="W771" s="486">
        <f t="shared" si="745"/>
        <v>0</v>
      </c>
      <c r="X771" s="486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2420</v>
      </c>
      <c r="D772" s="105" t="s">
        <v>1429</v>
      </c>
      <c r="E772" s="212" t="s">
        <v>46</v>
      </c>
      <c r="F772" s="213" t="s">
        <v>14</v>
      </c>
      <c r="G772" s="214">
        <v>57800</v>
      </c>
      <c r="H772" s="214">
        <v>61300</v>
      </c>
      <c r="I772" s="167">
        <v>74441</v>
      </c>
      <c r="J772" s="445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5"/>
      <c r="Q772" s="87">
        <f t="shared" si="748"/>
        <v>74441</v>
      </c>
      <c r="R772" s="486">
        <f t="shared" si="742"/>
        <v>0</v>
      </c>
      <c r="S772" s="486">
        <f t="shared" si="743"/>
        <v>0</v>
      </c>
      <c r="T772" s="486">
        <f>IF(R772=1,SUM($R$6:R772),0)</f>
        <v>0</v>
      </c>
      <c r="U772" s="486">
        <f>IF(S772=1,SUM($S$6:S772),0)</f>
        <v>0</v>
      </c>
      <c r="V772" s="486">
        <f t="shared" si="744"/>
        <v>0</v>
      </c>
      <c r="W772" s="486">
        <f t="shared" si="745"/>
        <v>0</v>
      </c>
      <c r="X772" s="486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2421</v>
      </c>
      <c r="D773" s="105" t="s">
        <v>1430</v>
      </c>
      <c r="E773" s="212" t="s">
        <v>46</v>
      </c>
      <c r="F773" s="213" t="s">
        <v>14</v>
      </c>
      <c r="G773" s="214">
        <v>57800</v>
      </c>
      <c r="H773" s="214">
        <v>61300</v>
      </c>
      <c r="I773" s="167">
        <v>80998</v>
      </c>
      <c r="J773" s="445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5"/>
      <c r="Q773" s="87">
        <f t="shared" si="748"/>
        <v>80998</v>
      </c>
      <c r="R773" s="486">
        <f t="shared" si="742"/>
        <v>0</v>
      </c>
      <c r="S773" s="486">
        <f t="shared" si="743"/>
        <v>0</v>
      </c>
      <c r="T773" s="486">
        <f>IF(R773=1,SUM($R$6:R773),0)</f>
        <v>0</v>
      </c>
      <c r="U773" s="486">
        <f>IF(S773=1,SUM($S$6:S773),0)</f>
        <v>0</v>
      </c>
      <c r="V773" s="486">
        <f t="shared" si="744"/>
        <v>0</v>
      </c>
      <c r="W773" s="486">
        <f t="shared" si="745"/>
        <v>0</v>
      </c>
      <c r="X773" s="486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2422</v>
      </c>
      <c r="D774" s="105" t="s">
        <v>1431</v>
      </c>
      <c r="E774" s="212" t="s">
        <v>46</v>
      </c>
      <c r="F774" s="213" t="s">
        <v>14</v>
      </c>
      <c r="G774" s="214">
        <v>80100</v>
      </c>
      <c r="H774" s="214">
        <v>80100</v>
      </c>
      <c r="I774" s="167">
        <v>80670</v>
      </c>
      <c r="J774" s="445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5"/>
      <c r="Q774" s="87">
        <f t="shared" si="748"/>
        <v>80670</v>
      </c>
      <c r="R774" s="486">
        <f t="shared" si="742"/>
        <v>0</v>
      </c>
      <c r="S774" s="486">
        <f t="shared" si="743"/>
        <v>0</v>
      </c>
      <c r="T774" s="486">
        <f>IF(R774=1,SUM($R$6:R774),0)</f>
        <v>0</v>
      </c>
      <c r="U774" s="486">
        <f>IF(S774=1,SUM($S$6:S774),0)</f>
        <v>0</v>
      </c>
      <c r="V774" s="486">
        <f t="shared" si="744"/>
        <v>0</v>
      </c>
      <c r="W774" s="486">
        <f t="shared" si="745"/>
        <v>0</v>
      </c>
      <c r="X774" s="486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2423</v>
      </c>
      <c r="D775" s="105" t="s">
        <v>1432</v>
      </c>
      <c r="E775" s="212" t="s">
        <v>46</v>
      </c>
      <c r="F775" s="213" t="s">
        <v>14</v>
      </c>
      <c r="G775" s="214">
        <v>80100</v>
      </c>
      <c r="H775" s="214">
        <v>80100</v>
      </c>
      <c r="I775" s="167">
        <v>103642</v>
      </c>
      <c r="J775" s="445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5"/>
      <c r="Q775" s="87">
        <f t="shared" si="748"/>
        <v>103642</v>
      </c>
      <c r="R775" s="486">
        <f t="shared" ref="R775:R838" si="803">IF(E775="MDU-KD",1,0)</f>
        <v>0</v>
      </c>
      <c r="S775" s="486">
        <f t="shared" ref="S775:S838" si="804">IF(E775="HDW",1,0)</f>
        <v>0</v>
      </c>
      <c r="T775" s="486">
        <f>IF(R775=1,SUM($R$6:R775),0)</f>
        <v>0</v>
      </c>
      <c r="U775" s="486">
        <f>IF(S775=1,SUM($S$6:S775),0)</f>
        <v>0</v>
      </c>
      <c r="V775" s="486">
        <f t="shared" ref="V775:V838" si="805">IF(T775=0,U775,T775)</f>
        <v>0</v>
      </c>
      <c r="W775" s="486">
        <f t="shared" ref="W775:W838" si="806">IF(F775=0,0,IF(LEFT(C775,11)="Tiang Beton",1,0))</f>
        <v>0</v>
      </c>
      <c r="X775" s="486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2424</v>
      </c>
      <c r="D776" s="105" t="s">
        <v>1433</v>
      </c>
      <c r="E776" s="212" t="s">
        <v>46</v>
      </c>
      <c r="F776" s="213" t="s">
        <v>14</v>
      </c>
      <c r="G776" s="214">
        <v>44000</v>
      </c>
      <c r="H776" s="214">
        <v>44000</v>
      </c>
      <c r="I776" s="167">
        <v>87905</v>
      </c>
      <c r="J776" s="445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5"/>
      <c r="Q776" s="87">
        <f t="shared" si="748"/>
        <v>87905</v>
      </c>
      <c r="R776" s="486">
        <f t="shared" si="803"/>
        <v>0</v>
      </c>
      <c r="S776" s="486">
        <f t="shared" si="804"/>
        <v>0</v>
      </c>
      <c r="T776" s="486">
        <f>IF(R776=1,SUM($R$6:R776),0)</f>
        <v>0</v>
      </c>
      <c r="U776" s="486">
        <f>IF(S776=1,SUM($S$6:S776),0)</f>
        <v>0</v>
      </c>
      <c r="V776" s="486">
        <f t="shared" si="805"/>
        <v>0</v>
      </c>
      <c r="W776" s="486">
        <f t="shared" si="806"/>
        <v>0</v>
      </c>
      <c r="X776" s="486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2425</v>
      </c>
      <c r="D777" s="105" t="s">
        <v>1434</v>
      </c>
      <c r="E777" s="212" t="s">
        <v>46</v>
      </c>
      <c r="F777" s="213" t="s">
        <v>14</v>
      </c>
      <c r="G777" s="214">
        <v>84000</v>
      </c>
      <c r="H777" s="214">
        <v>84000</v>
      </c>
      <c r="I777" s="167">
        <v>133463</v>
      </c>
      <c r="J777" s="445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5"/>
      <c r="Q777" s="87">
        <f t="shared" si="748"/>
        <v>133463</v>
      </c>
      <c r="R777" s="486">
        <f t="shared" si="803"/>
        <v>0</v>
      </c>
      <c r="S777" s="486">
        <f t="shared" si="804"/>
        <v>0</v>
      </c>
      <c r="T777" s="486">
        <f>IF(R777=1,SUM($R$6:R777),0)</f>
        <v>0</v>
      </c>
      <c r="U777" s="486">
        <f>IF(S777=1,SUM($S$6:S777),0)</f>
        <v>0</v>
      </c>
      <c r="V777" s="486">
        <f t="shared" si="805"/>
        <v>0</v>
      </c>
      <c r="W777" s="486">
        <f t="shared" si="806"/>
        <v>0</v>
      </c>
      <c r="X777" s="486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2426</v>
      </c>
      <c r="D778" s="105" t="s">
        <v>1435</v>
      </c>
      <c r="E778" s="212" t="s">
        <v>46</v>
      </c>
      <c r="F778" s="213" t="s">
        <v>14</v>
      </c>
      <c r="G778" s="214">
        <v>70300</v>
      </c>
      <c r="H778" s="214">
        <v>70300</v>
      </c>
      <c r="I778" s="167">
        <v>103314</v>
      </c>
      <c r="J778" s="445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5"/>
      <c r="Q778" s="87">
        <f t="shared" si="748"/>
        <v>103314</v>
      </c>
      <c r="R778" s="486">
        <f t="shared" si="803"/>
        <v>0</v>
      </c>
      <c r="S778" s="486">
        <f t="shared" si="804"/>
        <v>0</v>
      </c>
      <c r="T778" s="486">
        <f>IF(R778=1,SUM($R$6:R778),0)</f>
        <v>0</v>
      </c>
      <c r="U778" s="486">
        <f>IF(S778=1,SUM($S$6:S778),0)</f>
        <v>0</v>
      </c>
      <c r="V778" s="486">
        <f t="shared" si="805"/>
        <v>0</v>
      </c>
      <c r="W778" s="486">
        <f t="shared" si="806"/>
        <v>0</v>
      </c>
      <c r="X778" s="486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2427</v>
      </c>
      <c r="D779" s="105" t="s">
        <v>1436</v>
      </c>
      <c r="E779" s="212" t="s">
        <v>46</v>
      </c>
      <c r="F779" s="213" t="s">
        <v>14</v>
      </c>
      <c r="G779" s="214">
        <v>45200</v>
      </c>
      <c r="H779" s="214">
        <v>45200</v>
      </c>
      <c r="I779" s="167">
        <v>82004</v>
      </c>
      <c r="J779" s="445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5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486">
        <f t="shared" si="803"/>
        <v>0</v>
      </c>
      <c r="S779" s="486">
        <f t="shared" si="804"/>
        <v>0</v>
      </c>
      <c r="T779" s="486">
        <f>IF(R779=1,SUM($R$6:R779),0)</f>
        <v>0</v>
      </c>
      <c r="U779" s="486">
        <f>IF(S779=1,SUM($S$6:S779),0)</f>
        <v>0</v>
      </c>
      <c r="V779" s="486">
        <f t="shared" si="805"/>
        <v>0</v>
      </c>
      <c r="W779" s="486">
        <f t="shared" si="806"/>
        <v>0</v>
      </c>
      <c r="X779" s="486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2428</v>
      </c>
      <c r="D780" s="105" t="s">
        <v>1437</v>
      </c>
      <c r="E780" s="212" t="s">
        <v>46</v>
      </c>
      <c r="F780" s="213" t="s">
        <v>14</v>
      </c>
      <c r="G780" s="214">
        <v>70300</v>
      </c>
      <c r="H780" s="214">
        <v>70300</v>
      </c>
      <c r="I780" s="167">
        <v>104297</v>
      </c>
      <c r="J780" s="445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5"/>
      <c r="Q780" s="87">
        <f t="shared" si="813"/>
        <v>104297</v>
      </c>
      <c r="R780" s="486">
        <f t="shared" si="803"/>
        <v>0</v>
      </c>
      <c r="S780" s="486">
        <f t="shared" si="804"/>
        <v>0</v>
      </c>
      <c r="T780" s="486">
        <f>IF(R780=1,SUM($R$6:R780),0)</f>
        <v>0</v>
      </c>
      <c r="U780" s="486">
        <f>IF(S780=1,SUM($S$6:S780),0)</f>
        <v>0</v>
      </c>
      <c r="V780" s="486">
        <f t="shared" si="805"/>
        <v>0</v>
      </c>
      <c r="W780" s="486">
        <f t="shared" si="806"/>
        <v>0</v>
      </c>
      <c r="X780" s="486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2429</v>
      </c>
      <c r="D781" s="105" t="s">
        <v>1438</v>
      </c>
      <c r="E781" s="212" t="s">
        <v>46</v>
      </c>
      <c r="F781" s="213" t="s">
        <v>14</v>
      </c>
      <c r="G781" s="214">
        <v>80900</v>
      </c>
      <c r="H781" s="214">
        <v>85800</v>
      </c>
      <c r="I781" s="167">
        <v>165977</v>
      </c>
      <c r="J781" s="445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5"/>
      <c r="Q781" s="87">
        <f t="shared" si="813"/>
        <v>165977</v>
      </c>
      <c r="R781" s="486">
        <f t="shared" si="803"/>
        <v>0</v>
      </c>
      <c r="S781" s="486">
        <f t="shared" si="804"/>
        <v>0</v>
      </c>
      <c r="T781" s="486">
        <f>IF(R781=1,SUM($R$6:R781),0)</f>
        <v>0</v>
      </c>
      <c r="U781" s="486">
        <f>IF(S781=1,SUM($S$6:S781),0)</f>
        <v>0</v>
      </c>
      <c r="V781" s="486">
        <f t="shared" si="805"/>
        <v>0</v>
      </c>
      <c r="W781" s="486">
        <f t="shared" si="806"/>
        <v>0</v>
      </c>
      <c r="X781" s="486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2430</v>
      </c>
      <c r="D782" s="105" t="s">
        <v>1439</v>
      </c>
      <c r="E782" s="212" t="s">
        <v>46</v>
      </c>
      <c r="F782" s="213" t="s">
        <v>14</v>
      </c>
      <c r="G782" s="214">
        <v>82500</v>
      </c>
      <c r="H782" s="214">
        <v>87700</v>
      </c>
      <c r="I782" s="167">
        <v>107949</v>
      </c>
      <c r="J782" s="445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5"/>
      <c r="Q782" s="87">
        <f t="shared" si="813"/>
        <v>107949</v>
      </c>
      <c r="R782" s="486">
        <f t="shared" si="803"/>
        <v>0</v>
      </c>
      <c r="S782" s="486">
        <f t="shared" si="804"/>
        <v>0</v>
      </c>
      <c r="T782" s="486">
        <f>IF(R782=1,SUM($R$6:R782),0)</f>
        <v>0</v>
      </c>
      <c r="U782" s="486">
        <f>IF(S782=1,SUM($S$6:S782),0)</f>
        <v>0</v>
      </c>
      <c r="V782" s="486">
        <f t="shared" si="805"/>
        <v>0</v>
      </c>
      <c r="W782" s="486">
        <f t="shared" si="806"/>
        <v>0</v>
      </c>
      <c r="X782" s="486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2431</v>
      </c>
      <c r="D783" s="105" t="s">
        <v>1440</v>
      </c>
      <c r="E783" s="212" t="s">
        <v>46</v>
      </c>
      <c r="F783" s="213" t="s">
        <v>14</v>
      </c>
      <c r="G783" s="214">
        <v>80900</v>
      </c>
      <c r="H783" s="214">
        <v>85800</v>
      </c>
      <c r="I783" s="167">
        <v>165977</v>
      </c>
      <c r="J783" s="445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5"/>
      <c r="Q783" s="87">
        <f t="shared" si="813"/>
        <v>165977</v>
      </c>
      <c r="R783" s="486">
        <f t="shared" si="803"/>
        <v>0</v>
      </c>
      <c r="S783" s="486">
        <f t="shared" si="804"/>
        <v>0</v>
      </c>
      <c r="T783" s="486">
        <f>IF(R783=1,SUM($R$6:R783),0)</f>
        <v>0</v>
      </c>
      <c r="U783" s="486">
        <f>IF(S783=1,SUM($S$6:S783),0)</f>
        <v>0</v>
      </c>
      <c r="V783" s="486">
        <f t="shared" si="805"/>
        <v>0</v>
      </c>
      <c r="W783" s="486">
        <f t="shared" si="806"/>
        <v>0</v>
      </c>
      <c r="X783" s="486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2432</v>
      </c>
      <c r="D784" s="105" t="s">
        <v>1441</v>
      </c>
      <c r="E784" s="212" t="s">
        <v>46</v>
      </c>
      <c r="F784" s="213" t="s">
        <v>14</v>
      </c>
      <c r="G784" s="214">
        <v>42100</v>
      </c>
      <c r="H784" s="214">
        <v>50100</v>
      </c>
      <c r="I784" s="167">
        <v>92495</v>
      </c>
      <c r="J784" s="445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5"/>
      <c r="Q784" s="87">
        <f t="shared" si="813"/>
        <v>92495</v>
      </c>
      <c r="R784" s="486">
        <f t="shared" si="803"/>
        <v>0</v>
      </c>
      <c r="S784" s="486">
        <f t="shared" si="804"/>
        <v>0</v>
      </c>
      <c r="T784" s="486">
        <f>IF(R784=1,SUM($R$6:R784),0)</f>
        <v>0</v>
      </c>
      <c r="U784" s="486">
        <f>IF(S784=1,SUM($S$6:S784),0)</f>
        <v>0</v>
      </c>
      <c r="V784" s="486">
        <f t="shared" si="805"/>
        <v>0</v>
      </c>
      <c r="W784" s="486">
        <f t="shared" si="806"/>
        <v>0</v>
      </c>
      <c r="X784" s="486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2433</v>
      </c>
      <c r="D785" s="105" t="s">
        <v>1442</v>
      </c>
      <c r="E785" s="212" t="s">
        <v>46</v>
      </c>
      <c r="F785" s="213" t="s">
        <v>14</v>
      </c>
      <c r="G785" s="214">
        <v>40200</v>
      </c>
      <c r="H785" s="214">
        <v>45100</v>
      </c>
      <c r="I785" s="167">
        <v>67251</v>
      </c>
      <c r="J785" s="445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5"/>
      <c r="Q785" s="87">
        <f t="shared" si="813"/>
        <v>67251</v>
      </c>
      <c r="R785" s="486">
        <f t="shared" si="803"/>
        <v>0</v>
      </c>
      <c r="S785" s="486">
        <f t="shared" si="804"/>
        <v>0</v>
      </c>
      <c r="T785" s="486">
        <f>IF(R785=1,SUM($R$6:R785),0)</f>
        <v>0</v>
      </c>
      <c r="U785" s="486">
        <f>IF(S785=1,SUM($S$6:S785),0)</f>
        <v>0</v>
      </c>
      <c r="V785" s="486">
        <f t="shared" si="805"/>
        <v>0</v>
      </c>
      <c r="W785" s="486">
        <f t="shared" si="806"/>
        <v>0</v>
      </c>
      <c r="X785" s="486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2434</v>
      </c>
      <c r="D786" s="105" t="s">
        <v>1443</v>
      </c>
      <c r="E786" s="212" t="s">
        <v>46</v>
      </c>
      <c r="F786" s="213" t="s">
        <v>14</v>
      </c>
      <c r="G786" s="214">
        <v>42100</v>
      </c>
      <c r="H786" s="214">
        <v>50100</v>
      </c>
      <c r="I786" s="167">
        <v>92495</v>
      </c>
      <c r="J786" s="445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5"/>
      <c r="Q786" s="87">
        <f t="shared" si="813"/>
        <v>92495</v>
      </c>
      <c r="R786" s="486">
        <f t="shared" si="803"/>
        <v>0</v>
      </c>
      <c r="S786" s="486">
        <f t="shared" si="804"/>
        <v>0</v>
      </c>
      <c r="T786" s="486">
        <f>IF(R786=1,SUM($R$6:R786),0)</f>
        <v>0</v>
      </c>
      <c r="U786" s="486">
        <f>IF(S786=1,SUM($S$6:S786),0)</f>
        <v>0</v>
      </c>
      <c r="V786" s="486">
        <f t="shared" si="805"/>
        <v>0</v>
      </c>
      <c r="W786" s="486">
        <f t="shared" si="806"/>
        <v>0</v>
      </c>
      <c r="X786" s="486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2435</v>
      </c>
      <c r="D787" s="105" t="s">
        <v>1444</v>
      </c>
      <c r="E787" s="212" t="s">
        <v>46</v>
      </c>
      <c r="F787" s="213" t="s">
        <v>14</v>
      </c>
      <c r="G787" s="214">
        <v>45200</v>
      </c>
      <c r="H787" s="214">
        <v>53800</v>
      </c>
      <c r="I787" s="167">
        <v>104953</v>
      </c>
      <c r="J787" s="445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5"/>
      <c r="Q787" s="87">
        <f t="shared" si="813"/>
        <v>104953</v>
      </c>
      <c r="R787" s="486">
        <f t="shared" si="803"/>
        <v>0</v>
      </c>
      <c r="S787" s="486">
        <f t="shared" si="804"/>
        <v>0</v>
      </c>
      <c r="T787" s="486">
        <f>IF(R787=1,SUM($R$6:R787),0)</f>
        <v>0</v>
      </c>
      <c r="U787" s="486">
        <f>IF(S787=1,SUM($S$6:S787),0)</f>
        <v>0</v>
      </c>
      <c r="V787" s="486">
        <f t="shared" si="805"/>
        <v>0</v>
      </c>
      <c r="W787" s="486">
        <f t="shared" si="806"/>
        <v>0</v>
      </c>
      <c r="X787" s="486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2436</v>
      </c>
      <c r="D788" s="105" t="s">
        <v>1445</v>
      </c>
      <c r="E788" s="212" t="s">
        <v>46</v>
      </c>
      <c r="F788" s="213" t="s">
        <v>14</v>
      </c>
      <c r="G788" s="214">
        <v>37200</v>
      </c>
      <c r="H788" s="214">
        <v>44300</v>
      </c>
      <c r="I788" s="167">
        <v>72168</v>
      </c>
      <c r="J788" s="445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5"/>
      <c r="Q788" s="87">
        <f t="shared" si="813"/>
        <v>72168</v>
      </c>
      <c r="R788" s="486">
        <f t="shared" si="803"/>
        <v>0</v>
      </c>
      <c r="S788" s="486">
        <f t="shared" si="804"/>
        <v>0</v>
      </c>
      <c r="T788" s="486">
        <f>IF(R788=1,SUM($R$6:R788),0)</f>
        <v>0</v>
      </c>
      <c r="U788" s="486">
        <f>IF(S788=1,SUM($S$6:S788),0)</f>
        <v>0</v>
      </c>
      <c r="V788" s="486">
        <f t="shared" si="805"/>
        <v>0</v>
      </c>
      <c r="W788" s="486">
        <f t="shared" si="806"/>
        <v>0</v>
      </c>
      <c r="X788" s="486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2437</v>
      </c>
      <c r="D789" s="105" t="s">
        <v>1446</v>
      </c>
      <c r="E789" s="212" t="s">
        <v>46</v>
      </c>
      <c r="F789" s="213" t="s">
        <v>14</v>
      </c>
      <c r="G789" s="214">
        <v>45200</v>
      </c>
      <c r="H789" s="214">
        <v>53800</v>
      </c>
      <c r="I789" s="167">
        <v>113149</v>
      </c>
      <c r="J789" s="445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5"/>
      <c r="Q789" s="87">
        <f t="shared" si="813"/>
        <v>113149</v>
      </c>
      <c r="R789" s="486">
        <f t="shared" si="803"/>
        <v>0</v>
      </c>
      <c r="S789" s="486">
        <f t="shared" si="804"/>
        <v>0</v>
      </c>
      <c r="T789" s="486">
        <f>IF(R789=1,SUM($R$6:R789),0)</f>
        <v>0</v>
      </c>
      <c r="U789" s="486">
        <f>IF(S789=1,SUM($S$6:S789),0)</f>
        <v>0</v>
      </c>
      <c r="V789" s="486">
        <f t="shared" si="805"/>
        <v>0</v>
      </c>
      <c r="W789" s="486">
        <f t="shared" si="806"/>
        <v>0</v>
      </c>
      <c r="X789" s="486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2438</v>
      </c>
      <c r="D790" s="105" t="s">
        <v>1447</v>
      </c>
      <c r="E790" s="212" t="s">
        <v>46</v>
      </c>
      <c r="F790" s="213" t="s">
        <v>14</v>
      </c>
      <c r="G790" s="214">
        <v>37200</v>
      </c>
      <c r="H790" s="214">
        <v>44300</v>
      </c>
      <c r="I790" s="167">
        <v>46271</v>
      </c>
      <c r="J790" s="445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5"/>
      <c r="Q790" s="87">
        <f t="shared" si="813"/>
        <v>46271</v>
      </c>
      <c r="R790" s="486">
        <f t="shared" si="803"/>
        <v>0</v>
      </c>
      <c r="S790" s="486">
        <f t="shared" si="804"/>
        <v>0</v>
      </c>
      <c r="T790" s="486">
        <f>IF(R790=1,SUM($R$6:R790),0)</f>
        <v>0</v>
      </c>
      <c r="U790" s="486">
        <f>IF(S790=1,SUM($S$6:S790),0)</f>
        <v>0</v>
      </c>
      <c r="V790" s="486">
        <f t="shared" si="805"/>
        <v>0</v>
      </c>
      <c r="W790" s="486">
        <f t="shared" si="806"/>
        <v>0</v>
      </c>
      <c r="X790" s="486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2439</v>
      </c>
      <c r="D791" s="105" t="s">
        <v>1448</v>
      </c>
      <c r="E791" s="212" t="s">
        <v>46</v>
      </c>
      <c r="F791" s="213" t="s">
        <v>14</v>
      </c>
      <c r="G791" s="214">
        <v>45200</v>
      </c>
      <c r="H791" s="214">
        <v>53800</v>
      </c>
      <c r="I791" s="167">
        <v>107576</v>
      </c>
      <c r="J791" s="445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5"/>
      <c r="Q791" s="87">
        <f t="shared" si="813"/>
        <v>107576</v>
      </c>
      <c r="R791" s="486">
        <f t="shared" si="803"/>
        <v>0</v>
      </c>
      <c r="S791" s="486">
        <f t="shared" si="804"/>
        <v>0</v>
      </c>
      <c r="T791" s="486">
        <f>IF(R791=1,SUM($R$6:R791),0)</f>
        <v>0</v>
      </c>
      <c r="U791" s="486">
        <f>IF(S791=1,SUM($S$6:S791),0)</f>
        <v>0</v>
      </c>
      <c r="V791" s="486">
        <f t="shared" si="805"/>
        <v>0</v>
      </c>
      <c r="W791" s="486">
        <f t="shared" si="806"/>
        <v>0</v>
      </c>
      <c r="X791" s="486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2440</v>
      </c>
      <c r="D792" s="105" t="s">
        <v>1449</v>
      </c>
      <c r="E792" s="212" t="s">
        <v>46</v>
      </c>
      <c r="F792" s="213" t="s">
        <v>14</v>
      </c>
      <c r="G792" s="214">
        <v>37200</v>
      </c>
      <c r="H792" s="214">
        <v>44300</v>
      </c>
      <c r="I792" s="167">
        <v>74791</v>
      </c>
      <c r="J792" s="445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5"/>
      <c r="Q792" s="87">
        <f t="shared" si="813"/>
        <v>74791</v>
      </c>
      <c r="R792" s="486">
        <f t="shared" si="803"/>
        <v>0</v>
      </c>
      <c r="S792" s="486">
        <f t="shared" si="804"/>
        <v>0</v>
      </c>
      <c r="T792" s="486">
        <f>IF(R792=1,SUM($R$6:R792),0)</f>
        <v>0</v>
      </c>
      <c r="U792" s="486">
        <f>IF(S792=1,SUM($S$6:S792),0)</f>
        <v>0</v>
      </c>
      <c r="V792" s="486">
        <f t="shared" si="805"/>
        <v>0</v>
      </c>
      <c r="W792" s="486">
        <f t="shared" si="806"/>
        <v>0</v>
      </c>
      <c r="X792" s="486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2441</v>
      </c>
      <c r="D793" s="105" t="s">
        <v>1450</v>
      </c>
      <c r="E793" s="212" t="s">
        <v>46</v>
      </c>
      <c r="F793" s="213" t="s">
        <v>14</v>
      </c>
      <c r="G793" s="214">
        <v>45200</v>
      </c>
      <c r="H793" s="214">
        <v>53800</v>
      </c>
      <c r="I793" s="167">
        <v>141038</v>
      </c>
      <c r="J793" s="445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5"/>
      <c r="Q793" s="87">
        <f t="shared" si="813"/>
        <v>141038</v>
      </c>
      <c r="R793" s="486">
        <f t="shared" si="803"/>
        <v>0</v>
      </c>
      <c r="S793" s="486">
        <f t="shared" si="804"/>
        <v>0</v>
      </c>
      <c r="T793" s="486">
        <f>IF(R793=1,SUM($R$6:R793),0)</f>
        <v>0</v>
      </c>
      <c r="U793" s="486">
        <f>IF(S793=1,SUM($S$6:S793),0)</f>
        <v>0</v>
      </c>
      <c r="V793" s="486">
        <f t="shared" si="805"/>
        <v>0</v>
      </c>
      <c r="W793" s="486">
        <f t="shared" si="806"/>
        <v>0</v>
      </c>
      <c r="X793" s="486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2442</v>
      </c>
      <c r="D794" s="105" t="s">
        <v>1451</v>
      </c>
      <c r="E794" s="212" t="s">
        <v>46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5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5"/>
      <c r="Q794" s="87">
        <f t="shared" si="813"/>
        <v>105631</v>
      </c>
      <c r="R794" s="486">
        <f t="shared" si="803"/>
        <v>0</v>
      </c>
      <c r="S794" s="486">
        <f t="shared" si="804"/>
        <v>0</v>
      </c>
      <c r="T794" s="486">
        <f>IF(R794=1,SUM($R$6:R794),0)</f>
        <v>0</v>
      </c>
      <c r="U794" s="486">
        <f>IF(S794=1,SUM($S$6:S794),0)</f>
        <v>0</v>
      </c>
      <c r="V794" s="486">
        <f t="shared" si="805"/>
        <v>0</v>
      </c>
      <c r="W794" s="486">
        <f t="shared" si="806"/>
        <v>0</v>
      </c>
      <c r="X794" s="486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2443</v>
      </c>
      <c r="D795" s="105" t="s">
        <v>1452</v>
      </c>
      <c r="E795" s="212" t="s">
        <v>46</v>
      </c>
      <c r="F795" s="213" t="s">
        <v>14</v>
      </c>
      <c r="G795" s="214">
        <v>78300</v>
      </c>
      <c r="H795" s="214">
        <v>93100</v>
      </c>
      <c r="I795" s="167">
        <v>146962</v>
      </c>
      <c r="J795" s="445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5"/>
      <c r="Q795" s="87">
        <f t="shared" si="813"/>
        <v>146962</v>
      </c>
      <c r="R795" s="486">
        <f t="shared" si="803"/>
        <v>0</v>
      </c>
      <c r="S795" s="486">
        <f t="shared" si="804"/>
        <v>0</v>
      </c>
      <c r="T795" s="486">
        <f>IF(R795=1,SUM($R$6:R795),0)</f>
        <v>0</v>
      </c>
      <c r="U795" s="486">
        <f>IF(S795=1,SUM($S$6:S795),0)</f>
        <v>0</v>
      </c>
      <c r="V795" s="486">
        <f t="shared" si="805"/>
        <v>0</v>
      </c>
      <c r="W795" s="486">
        <f t="shared" si="806"/>
        <v>0</v>
      </c>
      <c r="X795" s="486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2444</v>
      </c>
      <c r="D796" s="105" t="s">
        <v>1453</v>
      </c>
      <c r="E796" s="212" t="s">
        <v>46</v>
      </c>
      <c r="F796" s="213" t="s">
        <v>14</v>
      </c>
      <c r="G796" s="214">
        <v>74600</v>
      </c>
      <c r="H796" s="214">
        <v>88700</v>
      </c>
      <c r="I796" s="167">
        <v>97785</v>
      </c>
      <c r="J796" s="445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5"/>
      <c r="Q796" s="87">
        <f t="shared" si="813"/>
        <v>97785</v>
      </c>
      <c r="R796" s="486">
        <f t="shared" si="803"/>
        <v>0</v>
      </c>
      <c r="S796" s="486">
        <f t="shared" si="804"/>
        <v>0</v>
      </c>
      <c r="T796" s="486">
        <f>IF(R796=1,SUM($R$6:R796),0)</f>
        <v>0</v>
      </c>
      <c r="U796" s="486">
        <f>IF(S796=1,SUM($S$6:S796),0)</f>
        <v>0</v>
      </c>
      <c r="V796" s="486">
        <f t="shared" si="805"/>
        <v>0</v>
      </c>
      <c r="W796" s="486">
        <f t="shared" si="806"/>
        <v>0</v>
      </c>
      <c r="X796" s="486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2445</v>
      </c>
      <c r="D797" s="105" t="s">
        <v>1454</v>
      </c>
      <c r="E797" s="212" t="s">
        <v>46</v>
      </c>
      <c r="F797" s="213" t="s">
        <v>14</v>
      </c>
      <c r="G797" s="214">
        <v>78300</v>
      </c>
      <c r="H797" s="214">
        <v>93100</v>
      </c>
      <c r="I797" s="167">
        <v>146962</v>
      </c>
      <c r="J797" s="445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5"/>
      <c r="Q797" s="87">
        <f t="shared" si="813"/>
        <v>146962</v>
      </c>
      <c r="R797" s="486">
        <f t="shared" si="803"/>
        <v>0</v>
      </c>
      <c r="S797" s="486">
        <f t="shared" si="804"/>
        <v>0</v>
      </c>
      <c r="T797" s="486">
        <f>IF(R797=1,SUM($R$6:R797),0)</f>
        <v>0</v>
      </c>
      <c r="U797" s="486">
        <f>IF(S797=1,SUM($S$6:S797),0)</f>
        <v>0</v>
      </c>
      <c r="V797" s="486">
        <f t="shared" si="805"/>
        <v>0</v>
      </c>
      <c r="W797" s="486">
        <f t="shared" si="806"/>
        <v>0</v>
      </c>
      <c r="X797" s="486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2446</v>
      </c>
      <c r="D798" s="105" t="s">
        <v>1455</v>
      </c>
      <c r="E798" s="212" t="s">
        <v>46</v>
      </c>
      <c r="F798" s="213" t="s">
        <v>14</v>
      </c>
      <c r="G798" s="214">
        <v>51900</v>
      </c>
      <c r="H798" s="214">
        <v>61700</v>
      </c>
      <c r="I798" s="167">
        <v>151835</v>
      </c>
      <c r="J798" s="445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5"/>
      <c r="Q798" s="87">
        <f t="shared" si="813"/>
        <v>151835</v>
      </c>
      <c r="R798" s="486">
        <f t="shared" si="803"/>
        <v>0</v>
      </c>
      <c r="S798" s="486">
        <f t="shared" si="804"/>
        <v>0</v>
      </c>
      <c r="T798" s="486">
        <f>IF(R798=1,SUM($R$6:R798),0)</f>
        <v>0</v>
      </c>
      <c r="U798" s="486">
        <f>IF(S798=1,SUM($S$6:S798),0)</f>
        <v>0</v>
      </c>
      <c r="V798" s="486">
        <f t="shared" si="805"/>
        <v>0</v>
      </c>
      <c r="W798" s="486">
        <f t="shared" si="806"/>
        <v>0</v>
      </c>
      <c r="X798" s="486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2447</v>
      </c>
      <c r="D799" s="105" t="s">
        <v>1456</v>
      </c>
      <c r="E799" s="212" t="s">
        <v>46</v>
      </c>
      <c r="F799" s="213" t="s">
        <v>14</v>
      </c>
      <c r="G799" s="214">
        <v>51900</v>
      </c>
      <c r="H799" s="214">
        <v>61700</v>
      </c>
      <c r="I799" s="167">
        <v>151835</v>
      </c>
      <c r="J799" s="445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5"/>
      <c r="Q799" s="87">
        <f t="shared" si="813"/>
        <v>151835</v>
      </c>
      <c r="R799" s="486">
        <f t="shared" si="803"/>
        <v>0</v>
      </c>
      <c r="S799" s="486">
        <f t="shared" si="804"/>
        <v>0</v>
      </c>
      <c r="T799" s="486">
        <f>IF(R799=1,SUM($R$6:R799),0)</f>
        <v>0</v>
      </c>
      <c r="U799" s="486">
        <f>IF(S799=1,SUM($S$6:S799),0)</f>
        <v>0</v>
      </c>
      <c r="V799" s="486">
        <f t="shared" si="805"/>
        <v>0</v>
      </c>
      <c r="W799" s="486">
        <f t="shared" si="806"/>
        <v>0</v>
      </c>
      <c r="X799" s="486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2448</v>
      </c>
      <c r="D800" s="105" t="s">
        <v>1457</v>
      </c>
      <c r="E800" s="212" t="s">
        <v>46</v>
      </c>
      <c r="F800" s="213" t="s">
        <v>14</v>
      </c>
      <c r="G800" s="214">
        <v>75600</v>
      </c>
      <c r="H800" s="214">
        <v>99900</v>
      </c>
      <c r="I800" s="167">
        <v>205647</v>
      </c>
      <c r="J800" s="445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5"/>
      <c r="Q800" s="87">
        <f t="shared" si="813"/>
        <v>205647</v>
      </c>
      <c r="R800" s="486">
        <f t="shared" si="803"/>
        <v>0</v>
      </c>
      <c r="S800" s="486">
        <f t="shared" si="804"/>
        <v>0</v>
      </c>
      <c r="T800" s="486">
        <f>IF(R800=1,SUM($R$6:R800),0)</f>
        <v>0</v>
      </c>
      <c r="U800" s="486">
        <f>IF(S800=1,SUM($S$6:S800),0)</f>
        <v>0</v>
      </c>
      <c r="V800" s="486">
        <f t="shared" si="805"/>
        <v>0</v>
      </c>
      <c r="W800" s="486">
        <f t="shared" si="806"/>
        <v>0</v>
      </c>
      <c r="X800" s="486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2449</v>
      </c>
      <c r="D801" s="105" t="s">
        <v>1458</v>
      </c>
      <c r="E801" s="212" t="s">
        <v>46</v>
      </c>
      <c r="F801" s="213" t="s">
        <v>14</v>
      </c>
      <c r="G801" s="214">
        <v>75600</v>
      </c>
      <c r="H801" s="214">
        <v>99900</v>
      </c>
      <c r="I801" s="167">
        <v>205647</v>
      </c>
      <c r="J801" s="445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5"/>
      <c r="Q801" s="87">
        <f t="shared" si="813"/>
        <v>205647</v>
      </c>
      <c r="R801" s="486">
        <f t="shared" si="803"/>
        <v>0</v>
      </c>
      <c r="S801" s="486">
        <f t="shared" si="804"/>
        <v>0</v>
      </c>
      <c r="T801" s="486">
        <f>IF(R801=1,SUM($R$6:R801),0)</f>
        <v>0</v>
      </c>
      <c r="U801" s="486">
        <f>IF(S801=1,SUM($S$6:S801),0)</f>
        <v>0</v>
      </c>
      <c r="V801" s="486">
        <f t="shared" si="805"/>
        <v>0</v>
      </c>
      <c r="W801" s="486">
        <f t="shared" si="806"/>
        <v>0</v>
      </c>
      <c r="X801" s="486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2450</v>
      </c>
      <c r="D802" s="105" t="s">
        <v>1459</v>
      </c>
      <c r="E802" s="212" t="s">
        <v>46</v>
      </c>
      <c r="F802" s="213" t="s">
        <v>14</v>
      </c>
      <c r="G802" s="214">
        <v>66800</v>
      </c>
      <c r="H802" s="214">
        <v>79500</v>
      </c>
      <c r="I802" s="167">
        <v>138708</v>
      </c>
      <c r="J802" s="445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5"/>
      <c r="Q802" s="87">
        <f t="shared" si="813"/>
        <v>138708</v>
      </c>
      <c r="R802" s="486">
        <f t="shared" si="803"/>
        <v>0</v>
      </c>
      <c r="S802" s="486">
        <f t="shared" si="804"/>
        <v>0</v>
      </c>
      <c r="T802" s="486">
        <f>IF(R802=1,SUM($R$6:R802),0)</f>
        <v>0</v>
      </c>
      <c r="U802" s="486">
        <f>IF(S802=1,SUM($S$6:S802),0)</f>
        <v>0</v>
      </c>
      <c r="V802" s="486">
        <f t="shared" si="805"/>
        <v>0</v>
      </c>
      <c r="W802" s="486">
        <f t="shared" si="806"/>
        <v>0</v>
      </c>
      <c r="X802" s="486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2451</v>
      </c>
      <c r="D803" s="105" t="s">
        <v>1460</v>
      </c>
      <c r="E803" s="212" t="s">
        <v>46</v>
      </c>
      <c r="F803" s="213" t="s">
        <v>14</v>
      </c>
      <c r="G803" s="214">
        <v>62400</v>
      </c>
      <c r="H803" s="214">
        <v>74200</v>
      </c>
      <c r="I803" s="167">
        <v>86237</v>
      </c>
      <c r="J803" s="445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5"/>
      <c r="Q803" s="87">
        <f t="shared" si="813"/>
        <v>86237</v>
      </c>
      <c r="R803" s="486">
        <f t="shared" si="803"/>
        <v>0</v>
      </c>
      <c r="S803" s="486">
        <f t="shared" si="804"/>
        <v>0</v>
      </c>
      <c r="T803" s="486">
        <f>IF(R803=1,SUM($R$6:R803),0)</f>
        <v>0</v>
      </c>
      <c r="U803" s="486">
        <f>IF(S803=1,SUM($S$6:S803),0)</f>
        <v>0</v>
      </c>
      <c r="V803" s="486">
        <f t="shared" si="805"/>
        <v>0</v>
      </c>
      <c r="W803" s="486">
        <f t="shared" si="806"/>
        <v>0</v>
      </c>
      <c r="X803" s="486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1461</v>
      </c>
      <c r="D804" s="105" t="s">
        <v>1461</v>
      </c>
      <c r="E804" s="212" t="s">
        <v>46</v>
      </c>
      <c r="F804" s="213" t="s">
        <v>14</v>
      </c>
      <c r="G804" s="405"/>
      <c r="H804" s="405"/>
      <c r="I804" s="409">
        <v>72802</v>
      </c>
      <c r="J804" s="447">
        <v>0.39310150375939851</v>
      </c>
      <c r="K804" s="409">
        <f t="shared" si="811"/>
        <v>101420.57567669173</v>
      </c>
      <c r="L804" s="409">
        <f t="shared" ref="L804:O804" si="838">IF($J804&lt;0,(K804*(1-$J804)),(K804*(1+$J804)))</f>
        <v>141289.15648734313</v>
      </c>
      <c r="M804" s="409">
        <f t="shared" si="838"/>
        <v>196830.1363674147</v>
      </c>
      <c r="N804" s="409">
        <f t="shared" si="838"/>
        <v>274204.35895861289</v>
      </c>
      <c r="O804" s="409">
        <f t="shared" si="838"/>
        <v>381994.50480262551</v>
      </c>
      <c r="P804" s="455"/>
      <c r="Q804" s="87">
        <f t="shared" si="813"/>
        <v>72802</v>
      </c>
      <c r="R804" s="486">
        <f t="shared" si="803"/>
        <v>0</v>
      </c>
      <c r="S804" s="486">
        <f t="shared" si="804"/>
        <v>0</v>
      </c>
      <c r="T804" s="486">
        <f>IF(R804=1,SUM($R$6:R804),0)</f>
        <v>0</v>
      </c>
      <c r="U804" s="486">
        <f>IF(S804=1,SUM($S$6:S804),0)</f>
        <v>0</v>
      </c>
      <c r="V804" s="486">
        <f t="shared" si="805"/>
        <v>0</v>
      </c>
      <c r="W804" s="486">
        <f t="shared" si="806"/>
        <v>0</v>
      </c>
      <c r="X804" s="486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1462</v>
      </c>
      <c r="D805" s="105" t="s">
        <v>1462</v>
      </c>
      <c r="E805" s="212" t="s">
        <v>46</v>
      </c>
      <c r="F805" s="213" t="s">
        <v>14</v>
      </c>
      <c r="G805" s="405"/>
      <c r="H805" s="405"/>
      <c r="I805" s="409">
        <v>63622</v>
      </c>
      <c r="J805" s="447">
        <v>0.81885154061624654</v>
      </c>
      <c r="K805" s="409">
        <f t="shared" si="811"/>
        <v>115718.97271708683</v>
      </c>
      <c r="L805" s="409">
        <f t="shared" ref="L805:O805" si="839">IF($J805&lt;0,(K805*(1-$J805)),(K805*(1+$J805)))</f>
        <v>210475.63180500278</v>
      </c>
      <c r="M805" s="409">
        <f t="shared" si="839"/>
        <v>382823.92717070715</v>
      </c>
      <c r="N805" s="409">
        <f t="shared" si="839"/>
        <v>696299.88971920242</v>
      </c>
      <c r="O805" s="409">
        <f t="shared" si="839"/>
        <v>1266466.1271466939</v>
      </c>
      <c r="P805" s="455"/>
      <c r="Q805" s="87">
        <f t="shared" si="813"/>
        <v>63622</v>
      </c>
      <c r="R805" s="486">
        <f t="shared" si="803"/>
        <v>0</v>
      </c>
      <c r="S805" s="486">
        <f t="shared" si="804"/>
        <v>0</v>
      </c>
      <c r="T805" s="486">
        <f>IF(R805=1,SUM($R$6:R805),0)</f>
        <v>0</v>
      </c>
      <c r="U805" s="486">
        <f>IF(S805=1,SUM($S$6:S805),0)</f>
        <v>0</v>
      </c>
      <c r="V805" s="486">
        <f t="shared" si="805"/>
        <v>0</v>
      </c>
      <c r="W805" s="486">
        <f t="shared" si="806"/>
        <v>0</v>
      </c>
      <c r="X805" s="486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1463</v>
      </c>
      <c r="D806" s="105" t="s">
        <v>1463</v>
      </c>
      <c r="E806" s="212" t="s">
        <v>46</v>
      </c>
      <c r="F806" s="213" t="s">
        <v>14</v>
      </c>
      <c r="G806" s="405"/>
      <c r="H806" s="405"/>
      <c r="I806" s="409">
        <v>72802</v>
      </c>
      <c r="J806" s="447">
        <v>0.21437194127243067</v>
      </c>
      <c r="K806" s="409">
        <f t="shared" si="811"/>
        <v>88408.706068515501</v>
      </c>
      <c r="L806" s="409">
        <f t="shared" ref="L806:O806" si="840">IF($J806&lt;0,(K806*(1-$J806)),(K806*(1+$J806)))</f>
        <v>107361.0520138069</v>
      </c>
      <c r="M806" s="409">
        <f t="shared" si="840"/>
        <v>130376.2491510571</v>
      </c>
      <c r="N806" s="409">
        <f t="shared" si="840"/>
        <v>158325.25877738732</v>
      </c>
      <c r="O806" s="409">
        <f t="shared" si="840"/>
        <v>192265.75185395579</v>
      </c>
      <c r="P806" s="455"/>
      <c r="Q806" s="87">
        <f t="shared" si="813"/>
        <v>72802</v>
      </c>
      <c r="R806" s="486">
        <f t="shared" si="803"/>
        <v>0</v>
      </c>
      <c r="S806" s="486">
        <f t="shared" si="804"/>
        <v>0</v>
      </c>
      <c r="T806" s="486">
        <f>IF(R806=1,SUM($R$6:R806),0)</f>
        <v>0</v>
      </c>
      <c r="U806" s="486">
        <f>IF(S806=1,SUM($S$6:S806),0)</f>
        <v>0</v>
      </c>
      <c r="V806" s="486">
        <f t="shared" si="805"/>
        <v>0</v>
      </c>
      <c r="W806" s="486">
        <f t="shared" si="806"/>
        <v>0</v>
      </c>
      <c r="X806" s="486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1464</v>
      </c>
      <c r="D807" s="105" t="s">
        <v>1464</v>
      </c>
      <c r="E807" s="212" t="s">
        <v>46</v>
      </c>
      <c r="F807" s="213" t="s">
        <v>14</v>
      </c>
      <c r="G807" s="405"/>
      <c r="H807" s="405"/>
      <c r="I807" s="409">
        <v>79358</v>
      </c>
      <c r="J807" s="447">
        <v>0.32133768352365416</v>
      </c>
      <c r="K807" s="409">
        <f t="shared" si="811"/>
        <v>104858.71588907014</v>
      </c>
      <c r="L807" s="409">
        <f t="shared" ref="L807:O807" si="841">IF($J807&lt;0,(K807*(1-$J807)),(K807*(1+$J807)))</f>
        <v>138553.77275012893</v>
      </c>
      <c r="M807" s="409">
        <f t="shared" si="841"/>
        <v>183076.32112911815</v>
      </c>
      <c r="N807" s="409">
        <f t="shared" si="841"/>
        <v>241905.6420687816</v>
      </c>
      <c r="O807" s="409">
        <f t="shared" si="841"/>
        <v>319639.04072246607</v>
      </c>
      <c r="P807" s="455"/>
      <c r="Q807" s="87">
        <f t="shared" si="813"/>
        <v>79358</v>
      </c>
      <c r="R807" s="486">
        <f t="shared" si="803"/>
        <v>0</v>
      </c>
      <c r="S807" s="486">
        <f t="shared" si="804"/>
        <v>0</v>
      </c>
      <c r="T807" s="486">
        <f>IF(R807=1,SUM($R$6:R807),0)</f>
        <v>0</v>
      </c>
      <c r="U807" s="486">
        <f>IF(S807=1,SUM($S$6:S807),0)</f>
        <v>0</v>
      </c>
      <c r="V807" s="486">
        <f t="shared" si="805"/>
        <v>0</v>
      </c>
      <c r="W807" s="486">
        <f t="shared" si="806"/>
        <v>0</v>
      </c>
      <c r="X807" s="486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1465</v>
      </c>
      <c r="D808" s="105" t="s">
        <v>1465</v>
      </c>
      <c r="E808" s="212" t="s">
        <v>46</v>
      </c>
      <c r="F808" s="213" t="s">
        <v>14</v>
      </c>
      <c r="G808" s="405"/>
      <c r="H808" s="405"/>
      <c r="I808" s="409">
        <v>79358</v>
      </c>
      <c r="J808" s="447">
        <v>7.1161048689138574E-3</v>
      </c>
      <c r="K808" s="409">
        <f t="shared" si="811"/>
        <v>79922.719850187263</v>
      </c>
      <c r="L808" s="409">
        <f t="shared" ref="L808:O808" si="842">IF($J808&lt;0,(K808*(1-$J808)),(K808*(1+$J808)))</f>
        <v>80491.458306050015</v>
      </c>
      <c r="M808" s="409">
        <f t="shared" si="842"/>
        <v>81064.24396440768</v>
      </c>
      <c r="N808" s="409">
        <f t="shared" si="842"/>
        <v>81641.10562557762</v>
      </c>
      <c r="O808" s="409">
        <f t="shared" si="842"/>
        <v>82222.072294823301</v>
      </c>
      <c r="P808" s="455"/>
      <c r="Q808" s="87">
        <f t="shared" si="813"/>
        <v>79358</v>
      </c>
      <c r="R808" s="486">
        <f t="shared" si="803"/>
        <v>0</v>
      </c>
      <c r="S808" s="486">
        <f t="shared" si="804"/>
        <v>0</v>
      </c>
      <c r="T808" s="486">
        <f>IF(R808=1,SUM($R$6:R808),0)</f>
        <v>0</v>
      </c>
      <c r="U808" s="486">
        <f>IF(S808=1,SUM($S$6:S808),0)</f>
        <v>0</v>
      </c>
      <c r="V808" s="486">
        <f t="shared" si="805"/>
        <v>0</v>
      </c>
      <c r="W808" s="486">
        <f t="shared" si="806"/>
        <v>0</v>
      </c>
      <c r="X808" s="486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1466</v>
      </c>
      <c r="D809" s="105" t="s">
        <v>1466</v>
      </c>
      <c r="E809" s="212" t="s">
        <v>46</v>
      </c>
      <c r="F809" s="213" t="s">
        <v>14</v>
      </c>
      <c r="G809" s="405"/>
      <c r="H809" s="405"/>
      <c r="I809" s="409">
        <v>102330</v>
      </c>
      <c r="J809" s="447">
        <v>0.2939076154806492</v>
      </c>
      <c r="K809" s="409">
        <f t="shared" si="811"/>
        <v>132405.56629213484</v>
      </c>
      <c r="L809" s="409">
        <f t="shared" ref="L809:O809" si="843">IF($J809&lt;0,(K809*(1-$J809)),(K809*(1+$J809)))</f>
        <v>171320.57055742122</v>
      </c>
      <c r="M809" s="409">
        <f t="shared" si="843"/>
        <v>221672.99093273722</v>
      </c>
      <c r="N809" s="409">
        <f t="shared" si="843"/>
        <v>286824.3711142416</v>
      </c>
      <c r="O809" s="409">
        <f t="shared" si="843"/>
        <v>371124.23809016513</v>
      </c>
      <c r="P809" s="455"/>
      <c r="Q809" s="87">
        <f t="shared" si="813"/>
        <v>102330</v>
      </c>
      <c r="R809" s="486">
        <f t="shared" si="803"/>
        <v>0</v>
      </c>
      <c r="S809" s="486">
        <f t="shared" si="804"/>
        <v>0</v>
      </c>
      <c r="T809" s="486">
        <f>IF(R809=1,SUM($R$6:R809),0)</f>
        <v>0</v>
      </c>
      <c r="U809" s="486">
        <f>IF(S809=1,SUM($S$6:S809),0)</f>
        <v>0</v>
      </c>
      <c r="V809" s="486">
        <f t="shared" si="805"/>
        <v>0</v>
      </c>
      <c r="W809" s="486">
        <f t="shared" si="806"/>
        <v>0</v>
      </c>
      <c r="X809" s="486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1467</v>
      </c>
      <c r="D810" s="105" t="s">
        <v>1467</v>
      </c>
      <c r="E810" s="212" t="s">
        <v>46</v>
      </c>
      <c r="F810" s="213" t="s">
        <v>14</v>
      </c>
      <c r="G810" s="405"/>
      <c r="H810" s="405"/>
      <c r="I810" s="409">
        <v>86594</v>
      </c>
      <c r="J810" s="447">
        <v>0.99784090909090906</v>
      </c>
      <c r="K810" s="409">
        <f t="shared" si="811"/>
        <v>173001.03568181818</v>
      </c>
      <c r="L810" s="409">
        <f t="shared" ref="L810:O810" si="844">IF($J810&lt;0,(K810*(1-$J810)),(K810*(1+$J810)))</f>
        <v>345628.54640023242</v>
      </c>
      <c r="M810" s="409">
        <f t="shared" si="844"/>
        <v>690510.8493480098</v>
      </c>
      <c r="N810" s="409">
        <f t="shared" si="844"/>
        <v>1379530.8229985635</v>
      </c>
      <c r="O810" s="409">
        <f t="shared" si="844"/>
        <v>2756083.1135383802</v>
      </c>
      <c r="P810" s="455"/>
      <c r="Q810" s="87">
        <f t="shared" si="813"/>
        <v>86594</v>
      </c>
      <c r="R810" s="486">
        <f t="shared" si="803"/>
        <v>0</v>
      </c>
      <c r="S810" s="486">
        <f t="shared" si="804"/>
        <v>0</v>
      </c>
      <c r="T810" s="486">
        <f>IF(R810=1,SUM($R$6:R810),0)</f>
        <v>0</v>
      </c>
      <c r="U810" s="486">
        <f>IF(S810=1,SUM($S$6:S810),0)</f>
        <v>0</v>
      </c>
      <c r="V810" s="486">
        <f t="shared" si="805"/>
        <v>0</v>
      </c>
      <c r="W810" s="486">
        <f t="shared" si="806"/>
        <v>0</v>
      </c>
      <c r="X810" s="486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1468</v>
      </c>
      <c r="D811" s="105" t="s">
        <v>1468</v>
      </c>
      <c r="E811" s="212" t="s">
        <v>46</v>
      </c>
      <c r="F811" s="213" t="s">
        <v>14</v>
      </c>
      <c r="G811" s="405"/>
      <c r="H811" s="405"/>
      <c r="I811" s="409">
        <v>132479</v>
      </c>
      <c r="J811" s="447">
        <v>0.58884523809523814</v>
      </c>
      <c r="K811" s="409">
        <f t="shared" si="811"/>
        <v>210488.62829761906</v>
      </c>
      <c r="L811" s="409">
        <f t="shared" ref="L811:O811" si="845">IF($J811&lt;0,(K811*(1-$J811)),(K811*(1+$J811)))</f>
        <v>334433.85474387067</v>
      </c>
      <c r="M811" s="409">
        <f t="shared" si="845"/>
        <v>531363.63756763353</v>
      </c>
      <c r="N811" s="409">
        <f t="shared" si="845"/>
        <v>844254.58524629858</v>
      </c>
      <c r="O811" s="409">
        <f t="shared" si="845"/>
        <v>1341389.8775086519</v>
      </c>
      <c r="P811" s="455"/>
      <c r="Q811" s="87">
        <f t="shared" si="813"/>
        <v>132479</v>
      </c>
      <c r="R811" s="486">
        <f t="shared" si="803"/>
        <v>0</v>
      </c>
      <c r="S811" s="486">
        <f t="shared" si="804"/>
        <v>0</v>
      </c>
      <c r="T811" s="486">
        <f>IF(R811=1,SUM($R$6:R811),0)</f>
        <v>0</v>
      </c>
      <c r="U811" s="486">
        <f>IF(S811=1,SUM($S$6:S811),0)</f>
        <v>0</v>
      </c>
      <c r="V811" s="486">
        <f t="shared" si="805"/>
        <v>0</v>
      </c>
      <c r="W811" s="486">
        <f t="shared" si="806"/>
        <v>0</v>
      </c>
      <c r="X811" s="486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1469</v>
      </c>
      <c r="D812" s="105" t="s">
        <v>1469</v>
      </c>
      <c r="E812" s="212" t="s">
        <v>46</v>
      </c>
      <c r="F812" s="213" t="s">
        <v>14</v>
      </c>
      <c r="G812" s="405"/>
      <c r="H812" s="405"/>
      <c r="I812" s="409">
        <v>105281</v>
      </c>
      <c r="J812" s="447">
        <v>0.46961593172119487</v>
      </c>
      <c r="K812" s="409">
        <f t="shared" si="811"/>
        <v>154722.63490753912</v>
      </c>
      <c r="L812" s="409">
        <f t="shared" ref="L812:O812" si="846">IF($J812&lt;0,(K812*(1-$J812)),(K812*(1+$J812)))</f>
        <v>227382.8492580014</v>
      </c>
      <c r="M812" s="409">
        <f t="shared" si="846"/>
        <v>334165.45786971773</v>
      </c>
      <c r="N812" s="409">
        <f t="shared" si="846"/>
        <v>491094.88071624498</v>
      </c>
      <c r="O812" s="409">
        <f t="shared" si="846"/>
        <v>721720.86068731348</v>
      </c>
      <c r="P812" s="455"/>
      <c r="Q812" s="87">
        <f t="shared" si="813"/>
        <v>105281</v>
      </c>
      <c r="R812" s="486">
        <f t="shared" si="803"/>
        <v>0</v>
      </c>
      <c r="S812" s="486">
        <f t="shared" si="804"/>
        <v>0</v>
      </c>
      <c r="T812" s="486">
        <f>IF(R812=1,SUM($R$6:R812),0)</f>
        <v>0</v>
      </c>
      <c r="U812" s="486">
        <f>IF(S812=1,SUM($S$6:S812),0)</f>
        <v>0</v>
      </c>
      <c r="V812" s="486">
        <f t="shared" si="805"/>
        <v>0</v>
      </c>
      <c r="W812" s="486">
        <f t="shared" si="806"/>
        <v>0</v>
      </c>
      <c r="X812" s="486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1470</v>
      </c>
      <c r="D813" s="105" t="s">
        <v>1470</v>
      </c>
      <c r="E813" s="212" t="s">
        <v>46</v>
      </c>
      <c r="F813" s="213" t="s">
        <v>14</v>
      </c>
      <c r="G813" s="405"/>
      <c r="H813" s="405"/>
      <c r="I813" s="409">
        <v>82987</v>
      </c>
      <c r="J813" s="447">
        <v>0.81424778761061944</v>
      </c>
      <c r="K813" s="409">
        <f t="shared" si="811"/>
        <v>150558.98115044247</v>
      </c>
      <c r="L813" s="409">
        <f t="shared" ref="L813:O813" si="847">IF($J813&lt;0,(K813*(1-$J813)),(K813*(1+$J813)))</f>
        <v>273151.29845709918</v>
      </c>
      <c r="M813" s="409">
        <f t="shared" si="847"/>
        <v>495564.13890876016</v>
      </c>
      <c r="N813" s="409">
        <f t="shared" si="847"/>
        <v>899076.14263437979</v>
      </c>
      <c r="O813" s="409">
        <f t="shared" si="847"/>
        <v>1631146.9026679131</v>
      </c>
      <c r="P813" s="455"/>
      <c r="Q813" s="87">
        <f t="shared" si="813"/>
        <v>82987</v>
      </c>
      <c r="R813" s="486">
        <f t="shared" si="803"/>
        <v>0</v>
      </c>
      <c r="S813" s="486">
        <f t="shared" si="804"/>
        <v>0</v>
      </c>
      <c r="T813" s="486">
        <f>IF(R813=1,SUM($R$6:R813),0)</f>
        <v>0</v>
      </c>
      <c r="U813" s="486">
        <f>IF(S813=1,SUM($S$6:S813),0)</f>
        <v>0</v>
      </c>
      <c r="V813" s="486">
        <f t="shared" si="805"/>
        <v>0</v>
      </c>
      <c r="W813" s="486">
        <f t="shared" si="806"/>
        <v>0</v>
      </c>
      <c r="X813" s="486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1471</v>
      </c>
      <c r="D814" s="105" t="s">
        <v>1471</v>
      </c>
      <c r="E814" s="212" t="s">
        <v>46</v>
      </c>
      <c r="F814" s="213" t="s">
        <v>14</v>
      </c>
      <c r="G814" s="405"/>
      <c r="H814" s="405"/>
      <c r="I814" s="409">
        <v>105281</v>
      </c>
      <c r="J814" s="447">
        <v>0.48359886201991464</v>
      </c>
      <c r="K814" s="409">
        <f t="shared" si="811"/>
        <v>156194.77179231864</v>
      </c>
      <c r="L814" s="409">
        <f t="shared" ref="L814:O814" si="848">IF($J814&lt;0,(K814*(1-$J814)),(K814*(1+$J814)))</f>
        <v>231730.38568454422</v>
      </c>
      <c r="M814" s="409">
        <f t="shared" si="848"/>
        <v>343794.93649702577</v>
      </c>
      <c r="N814" s="409">
        <f t="shared" si="848"/>
        <v>510053.77655519632</v>
      </c>
      <c r="O814" s="409">
        <f t="shared" si="848"/>
        <v>756715.20246624912</v>
      </c>
      <c r="P814" s="455"/>
      <c r="Q814" s="87">
        <f t="shared" si="813"/>
        <v>105281</v>
      </c>
      <c r="R814" s="486">
        <f t="shared" si="803"/>
        <v>0</v>
      </c>
      <c r="S814" s="486">
        <f t="shared" si="804"/>
        <v>0</v>
      </c>
      <c r="T814" s="486">
        <f>IF(R814=1,SUM($R$6:R814),0)</f>
        <v>0</v>
      </c>
      <c r="U814" s="486">
        <f>IF(S814=1,SUM($S$6:S814),0)</f>
        <v>0</v>
      </c>
      <c r="V814" s="486">
        <f t="shared" si="805"/>
        <v>0</v>
      </c>
      <c r="W814" s="486">
        <f t="shared" si="806"/>
        <v>0</v>
      </c>
      <c r="X814" s="486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1472</v>
      </c>
      <c r="D815" s="105" t="s">
        <v>1472</v>
      </c>
      <c r="E815" s="212" t="s">
        <v>46</v>
      </c>
      <c r="F815" s="213" t="s">
        <v>14</v>
      </c>
      <c r="G815" s="405"/>
      <c r="H815" s="405"/>
      <c r="I815" s="409">
        <v>167944</v>
      </c>
      <c r="J815" s="447">
        <v>0.9344638694638695</v>
      </c>
      <c r="K815" s="409">
        <f t="shared" si="811"/>
        <v>324881.60009324009</v>
      </c>
      <c r="L815" s="409">
        <f t="shared" ref="L815:O815" si="849">IF($J815&lt;0,(K815*(1-$J815)),(K815*(1+$J815)))</f>
        <v>628471.71723398264</v>
      </c>
      <c r="M815" s="409">
        <f t="shared" si="849"/>
        <v>1215755.8299690529</v>
      </c>
      <c r="N815" s="409">
        <f t="shared" si="849"/>
        <v>2351835.7271651924</v>
      </c>
      <c r="O815" s="409">
        <f t="shared" si="849"/>
        <v>4549541.2411153512</v>
      </c>
      <c r="P815" s="455"/>
      <c r="Q815" s="87">
        <f t="shared" si="813"/>
        <v>167944</v>
      </c>
      <c r="R815" s="486">
        <f t="shared" si="803"/>
        <v>0</v>
      </c>
      <c r="S815" s="486">
        <f t="shared" si="804"/>
        <v>0</v>
      </c>
      <c r="T815" s="486">
        <f>IF(R815=1,SUM($R$6:R815),0)</f>
        <v>0</v>
      </c>
      <c r="U815" s="486">
        <f>IF(S815=1,SUM($S$6:S815),0)</f>
        <v>0</v>
      </c>
      <c r="V815" s="486">
        <f t="shared" si="805"/>
        <v>0</v>
      </c>
      <c r="W815" s="486">
        <f t="shared" si="806"/>
        <v>0</v>
      </c>
      <c r="X815" s="486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1473</v>
      </c>
      <c r="D816" s="105" t="s">
        <v>1473</v>
      </c>
      <c r="E816" s="212" t="s">
        <v>46</v>
      </c>
      <c r="F816" s="213" t="s">
        <v>14</v>
      </c>
      <c r="G816" s="405"/>
      <c r="H816" s="405"/>
      <c r="I816" s="409">
        <v>108932</v>
      </c>
      <c r="J816" s="447">
        <v>0.23088939566704675</v>
      </c>
      <c r="K816" s="409">
        <f t="shared" si="811"/>
        <v>134083.24364880275</v>
      </c>
      <c r="L816" s="409">
        <f t="shared" ref="L816:O816" si="850">IF($J816&lt;0,(K816*(1-$J816)),(K816*(1+$J816)))</f>
        <v>165041.64274395219</v>
      </c>
      <c r="M816" s="409">
        <f t="shared" si="850"/>
        <v>203148.00789699994</v>
      </c>
      <c r="N816" s="409">
        <f t="shared" si="850"/>
        <v>250052.72867130273</v>
      </c>
      <c r="O816" s="409">
        <f t="shared" si="850"/>
        <v>307787.25207911583</v>
      </c>
      <c r="P816" s="455"/>
      <c r="Q816" s="87">
        <f t="shared" si="813"/>
        <v>108932</v>
      </c>
      <c r="R816" s="486">
        <f t="shared" si="803"/>
        <v>0</v>
      </c>
      <c r="S816" s="486">
        <f t="shared" si="804"/>
        <v>0</v>
      </c>
      <c r="T816" s="486">
        <f>IF(R816=1,SUM($R$6:R816),0)</f>
        <v>0</v>
      </c>
      <c r="U816" s="486">
        <f>IF(S816=1,SUM($S$6:S816),0)</f>
        <v>0</v>
      </c>
      <c r="V816" s="486">
        <f t="shared" si="805"/>
        <v>0</v>
      </c>
      <c r="W816" s="486">
        <f t="shared" si="806"/>
        <v>0</v>
      </c>
      <c r="X816" s="486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1474</v>
      </c>
      <c r="D817" s="105" t="s">
        <v>1474</v>
      </c>
      <c r="E817" s="212" t="s">
        <v>46</v>
      </c>
      <c r="F817" s="213" t="s">
        <v>14</v>
      </c>
      <c r="G817" s="405"/>
      <c r="H817" s="405"/>
      <c r="I817" s="409">
        <v>167944</v>
      </c>
      <c r="J817" s="447">
        <v>0.9344638694638695</v>
      </c>
      <c r="K817" s="409">
        <f t="shared" si="811"/>
        <v>324881.60009324009</v>
      </c>
      <c r="L817" s="409">
        <f t="shared" ref="L817:O817" si="851">IF($J817&lt;0,(K817*(1-$J817)),(K817*(1+$J817)))</f>
        <v>628471.71723398264</v>
      </c>
      <c r="M817" s="409">
        <f t="shared" si="851"/>
        <v>1215755.8299690529</v>
      </c>
      <c r="N817" s="409">
        <f t="shared" si="851"/>
        <v>2351835.7271651924</v>
      </c>
      <c r="O817" s="409">
        <f t="shared" si="851"/>
        <v>4549541.2411153512</v>
      </c>
      <c r="P817" s="455"/>
      <c r="Q817" s="87">
        <f t="shared" si="813"/>
        <v>167944</v>
      </c>
      <c r="R817" s="486">
        <f t="shared" si="803"/>
        <v>0</v>
      </c>
      <c r="S817" s="486">
        <f t="shared" si="804"/>
        <v>0</v>
      </c>
      <c r="T817" s="486">
        <f>IF(R817=1,SUM($R$6:R817),0)</f>
        <v>0</v>
      </c>
      <c r="U817" s="486">
        <f>IF(S817=1,SUM($S$6:S817),0)</f>
        <v>0</v>
      </c>
      <c r="V817" s="486">
        <f t="shared" si="805"/>
        <v>0</v>
      </c>
      <c r="W817" s="486">
        <f t="shared" si="806"/>
        <v>0</v>
      </c>
      <c r="X817" s="486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1475</v>
      </c>
      <c r="D818" s="105" t="s">
        <v>1475</v>
      </c>
      <c r="E818" s="212" t="s">
        <v>46</v>
      </c>
      <c r="F818" s="213" t="s">
        <v>14</v>
      </c>
      <c r="G818" s="405"/>
      <c r="H818" s="405"/>
      <c r="I818" s="409">
        <v>60696</v>
      </c>
      <c r="J818" s="447">
        <v>0.84620758483033931</v>
      </c>
      <c r="K818" s="409">
        <f t="shared" si="811"/>
        <v>112057.41556886228</v>
      </c>
      <c r="L818" s="409">
        <f t="shared" ref="L818:O818" si="852">IF($J818&lt;0,(K818*(1-$J818)),(K818*(1+$J818)))</f>
        <v>206881.2505597189</v>
      </c>
      <c r="M818" s="409">
        <f t="shared" si="852"/>
        <v>381945.73394253897</v>
      </c>
      <c r="N818" s="409">
        <f t="shared" si="852"/>
        <v>705151.11099830631</v>
      </c>
      <c r="O818" s="409">
        <f t="shared" si="852"/>
        <v>1301855.3295766136</v>
      </c>
      <c r="P818" s="455"/>
      <c r="Q818" s="87">
        <f t="shared" si="813"/>
        <v>60696</v>
      </c>
      <c r="R818" s="486">
        <f t="shared" si="803"/>
        <v>0</v>
      </c>
      <c r="S818" s="486">
        <f t="shared" si="804"/>
        <v>0</v>
      </c>
      <c r="T818" s="486">
        <f>IF(R818=1,SUM($R$6:R818),0)</f>
        <v>0</v>
      </c>
      <c r="U818" s="486">
        <f>IF(S818=1,SUM($S$6:S818),0)</f>
        <v>0</v>
      </c>
      <c r="V818" s="486">
        <f t="shared" si="805"/>
        <v>0</v>
      </c>
      <c r="W818" s="486">
        <f t="shared" si="806"/>
        <v>0</v>
      </c>
      <c r="X818" s="486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1476</v>
      </c>
      <c r="D819" s="105" t="s">
        <v>1476</v>
      </c>
      <c r="E819" s="212" t="s">
        <v>46</v>
      </c>
      <c r="F819" s="213" t="s">
        <v>14</v>
      </c>
      <c r="G819" s="405"/>
      <c r="H819" s="405"/>
      <c r="I819" s="409">
        <v>68234</v>
      </c>
      <c r="J819" s="447">
        <v>0.4911529933481153</v>
      </c>
      <c r="K819" s="409">
        <f t="shared" si="811"/>
        <v>101747.33334811531</v>
      </c>
      <c r="L819" s="409">
        <f t="shared" ref="L819:O819" si="853">IF($J819&lt;0,(K819*(1-$J819)),(K819*(1+$J819)))</f>
        <v>151720.84068723067</v>
      </c>
      <c r="M819" s="409">
        <f t="shared" si="853"/>
        <v>226238.98574405652</v>
      </c>
      <c r="N819" s="409">
        <f t="shared" si="853"/>
        <v>337356.94080429146</v>
      </c>
      <c r="O819" s="409">
        <f t="shared" si="853"/>
        <v>503050.81210708217</v>
      </c>
      <c r="P819" s="455"/>
      <c r="Q819" s="87">
        <f t="shared" si="813"/>
        <v>68234</v>
      </c>
      <c r="R819" s="486">
        <f t="shared" si="803"/>
        <v>0</v>
      </c>
      <c r="S819" s="486">
        <f t="shared" si="804"/>
        <v>0</v>
      </c>
      <c r="T819" s="486">
        <f>IF(R819=1,SUM($R$6:R819),0)</f>
        <v>0</v>
      </c>
      <c r="U819" s="486">
        <f>IF(S819=1,SUM($S$6:S819),0)</f>
        <v>0</v>
      </c>
      <c r="V819" s="486">
        <f t="shared" si="805"/>
        <v>0</v>
      </c>
      <c r="W819" s="486">
        <f t="shared" si="806"/>
        <v>0</v>
      </c>
      <c r="X819" s="486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1477</v>
      </c>
      <c r="D820" s="105" t="s">
        <v>1477</v>
      </c>
      <c r="E820" s="212" t="s">
        <v>46</v>
      </c>
      <c r="F820" s="213" t="s">
        <v>14</v>
      </c>
      <c r="G820" s="405"/>
      <c r="H820" s="405"/>
      <c r="I820" s="409">
        <v>94462</v>
      </c>
      <c r="J820" s="447">
        <v>0.84620758483033931</v>
      </c>
      <c r="K820" s="409">
        <f t="shared" si="811"/>
        <v>174396.46087824352</v>
      </c>
      <c r="L820" s="409">
        <f t="shared" ref="L820:O820" si="854">IF($J820&lt;0,(K820*(1-$J820)),(K820*(1+$J820)))</f>
        <v>321972.06884098076</v>
      </c>
      <c r="M820" s="409">
        <f t="shared" si="854"/>
        <v>594427.27559773484</v>
      </c>
      <c r="N820" s="409">
        <f t="shared" si="854"/>
        <v>1097436.1448385727</v>
      </c>
      <c r="O820" s="409">
        <f t="shared" si="854"/>
        <v>2026094.9344679399</v>
      </c>
      <c r="P820" s="455"/>
      <c r="Q820" s="87">
        <f t="shared" si="813"/>
        <v>94462</v>
      </c>
      <c r="R820" s="486">
        <f t="shared" si="803"/>
        <v>0</v>
      </c>
      <c r="S820" s="486">
        <f t="shared" si="804"/>
        <v>0</v>
      </c>
      <c r="T820" s="486">
        <f>IF(R820=1,SUM($R$6:R820),0)</f>
        <v>0</v>
      </c>
      <c r="U820" s="486">
        <f>IF(S820=1,SUM($S$6:S820),0)</f>
        <v>0</v>
      </c>
      <c r="V820" s="486">
        <f t="shared" si="805"/>
        <v>0</v>
      </c>
      <c r="W820" s="486">
        <f t="shared" si="806"/>
        <v>0</v>
      </c>
      <c r="X820" s="486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1478</v>
      </c>
      <c r="D821" s="105" t="s">
        <v>1478</v>
      </c>
      <c r="E821" s="212" t="s">
        <v>46</v>
      </c>
      <c r="F821" s="213" t="s">
        <v>14</v>
      </c>
      <c r="G821" s="405"/>
      <c r="H821" s="405"/>
      <c r="I821" s="409">
        <v>107576</v>
      </c>
      <c r="J821" s="447">
        <v>0.95079925650557617</v>
      </c>
      <c r="K821" s="409">
        <f t="shared" si="811"/>
        <v>209859.18081784388</v>
      </c>
      <c r="L821" s="409">
        <f t="shared" ref="L821:O821" si="855">IF($J821&lt;0,(K821*(1-$J821)),(K821*(1+$J821)))</f>
        <v>409393.13391031913</v>
      </c>
      <c r="M821" s="409">
        <f t="shared" si="855"/>
        <v>798643.82125073834</v>
      </c>
      <c r="N821" s="409">
        <f t="shared" si="855"/>
        <v>1557993.7727087126</v>
      </c>
      <c r="O821" s="409">
        <f t="shared" si="855"/>
        <v>3039333.0934404745</v>
      </c>
      <c r="P821" s="455"/>
      <c r="Q821" s="87">
        <f t="shared" si="813"/>
        <v>107576</v>
      </c>
      <c r="R821" s="486">
        <f t="shared" si="803"/>
        <v>0</v>
      </c>
      <c r="S821" s="486">
        <f t="shared" si="804"/>
        <v>0</v>
      </c>
      <c r="T821" s="486">
        <f>IF(R821=1,SUM($R$6:R821),0)</f>
        <v>0</v>
      </c>
      <c r="U821" s="486">
        <f>IF(S821=1,SUM($S$6:S821),0)</f>
        <v>0</v>
      </c>
      <c r="V821" s="486">
        <f t="shared" si="805"/>
        <v>0</v>
      </c>
      <c r="W821" s="486">
        <f t="shared" si="806"/>
        <v>0</v>
      </c>
      <c r="X821" s="486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1479</v>
      </c>
      <c r="D822" s="105" t="s">
        <v>1479</v>
      </c>
      <c r="E822" s="212" t="s">
        <v>46</v>
      </c>
      <c r="F822" s="213" t="s">
        <v>14</v>
      </c>
      <c r="G822" s="405"/>
      <c r="H822" s="405"/>
      <c r="I822" s="409">
        <v>74791</v>
      </c>
      <c r="J822" s="447">
        <v>0.62907449209932276</v>
      </c>
      <c r="K822" s="409">
        <f t="shared" si="811"/>
        <v>121840.11033860045</v>
      </c>
      <c r="L822" s="409">
        <f t="shared" ref="L822:O822" si="856">IF($J822&lt;0,(K822*(1-$J822)),(K822*(1+$J822)))</f>
        <v>198486.61586718098</v>
      </c>
      <c r="M822" s="409">
        <f t="shared" si="856"/>
        <v>323349.48293234123</v>
      </c>
      <c r="N822" s="409">
        <f t="shared" si="856"/>
        <v>526760.39467858244</v>
      </c>
      <c r="O822" s="409">
        <f t="shared" si="856"/>
        <v>858131.92241905048</v>
      </c>
      <c r="P822" s="455"/>
      <c r="Q822" s="87">
        <f t="shared" si="813"/>
        <v>74791</v>
      </c>
      <c r="R822" s="486">
        <f t="shared" si="803"/>
        <v>0</v>
      </c>
      <c r="S822" s="486">
        <f t="shared" si="804"/>
        <v>0</v>
      </c>
      <c r="T822" s="486">
        <f>IF(R822=1,SUM($R$6:R822),0)</f>
        <v>0</v>
      </c>
      <c r="U822" s="486">
        <f>IF(S822=1,SUM($S$6:S822),0)</f>
        <v>0</v>
      </c>
      <c r="V822" s="486">
        <f t="shared" si="805"/>
        <v>0</v>
      </c>
      <c r="W822" s="486">
        <f t="shared" si="806"/>
        <v>0</v>
      </c>
      <c r="X822" s="486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1480</v>
      </c>
      <c r="D823" s="105" t="s">
        <v>1480</v>
      </c>
      <c r="E823" s="212" t="s">
        <v>46</v>
      </c>
      <c r="F823" s="213" t="s">
        <v>14</v>
      </c>
      <c r="G823" s="405"/>
      <c r="H823" s="405"/>
      <c r="I823" s="409">
        <v>114133</v>
      </c>
      <c r="J823" s="447">
        <v>1.1031412639405205</v>
      </c>
      <c r="K823" s="409">
        <f t="shared" si="811"/>
        <v>240037.82187732341</v>
      </c>
      <c r="L823" s="409">
        <f t="shared" ref="L823:O823" si="857">IF($J823&lt;0,(K823*(1-$J823)),(K823*(1+$J823)))</f>
        <v>504833.4480966035</v>
      </c>
      <c r="M823" s="409">
        <f t="shared" si="857"/>
        <v>1061736.0561093418</v>
      </c>
      <c r="N823" s="409">
        <f t="shared" si="857"/>
        <v>2232980.9110170244</v>
      </c>
      <c r="O823" s="409">
        <f t="shared" si="857"/>
        <v>4696274.2955513997</v>
      </c>
      <c r="P823" s="455"/>
      <c r="Q823" s="87">
        <f t="shared" si="813"/>
        <v>114133</v>
      </c>
      <c r="R823" s="486">
        <f t="shared" si="803"/>
        <v>0</v>
      </c>
      <c r="S823" s="486">
        <f t="shared" si="804"/>
        <v>0</v>
      </c>
      <c r="T823" s="486">
        <f>IF(R823=1,SUM($R$6:R823),0)</f>
        <v>0</v>
      </c>
      <c r="U823" s="486">
        <f>IF(S823=1,SUM($S$6:S823),0)</f>
        <v>0</v>
      </c>
      <c r="V823" s="486">
        <f t="shared" si="805"/>
        <v>0</v>
      </c>
      <c r="W823" s="486">
        <f t="shared" si="806"/>
        <v>0</v>
      </c>
      <c r="X823" s="486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1481</v>
      </c>
      <c r="D824" s="105" t="s">
        <v>1481</v>
      </c>
      <c r="E824" s="212" t="s">
        <v>46</v>
      </c>
      <c r="F824" s="213" t="s">
        <v>14</v>
      </c>
      <c r="G824" s="405"/>
      <c r="H824" s="405"/>
      <c r="I824" s="409">
        <v>81348</v>
      </c>
      <c r="J824" s="447">
        <v>4.44920993227991E-2</v>
      </c>
      <c r="K824" s="409">
        <f t="shared" si="811"/>
        <v>84967.343295711064</v>
      </c>
      <c r="L824" s="409">
        <f t="shared" ref="L824:O824" si="858">IF($J824&lt;0,(K824*(1-$J824)),(K824*(1+$J824)))</f>
        <v>88747.718772818203</v>
      </c>
      <c r="M824" s="409">
        <f t="shared" si="858"/>
        <v>92696.291091130275</v>
      </c>
      <c r="N824" s="409">
        <f t="shared" si="858"/>
        <v>96820.543681211944</v>
      </c>
      <c r="O824" s="409">
        <f t="shared" si="858"/>
        <v>101128.29292716383</v>
      </c>
      <c r="P824" s="455"/>
      <c r="Q824" s="87">
        <f t="shared" si="813"/>
        <v>81348</v>
      </c>
      <c r="R824" s="486">
        <f t="shared" si="803"/>
        <v>0</v>
      </c>
      <c r="S824" s="486">
        <f t="shared" si="804"/>
        <v>0</v>
      </c>
      <c r="T824" s="486">
        <f>IF(R824=1,SUM($R$6:R824),0)</f>
        <v>0</v>
      </c>
      <c r="U824" s="486">
        <f>IF(S824=1,SUM($S$6:S824),0)</f>
        <v>0</v>
      </c>
      <c r="V824" s="486">
        <f t="shared" si="805"/>
        <v>0</v>
      </c>
      <c r="W824" s="486">
        <f t="shared" si="806"/>
        <v>0</v>
      </c>
      <c r="X824" s="486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1482</v>
      </c>
      <c r="D825" s="105" t="s">
        <v>1482</v>
      </c>
      <c r="E825" s="212" t="s">
        <v>46</v>
      </c>
      <c r="F825" s="213" t="s">
        <v>14</v>
      </c>
      <c r="G825" s="405"/>
      <c r="H825" s="405"/>
      <c r="I825" s="409">
        <v>107576</v>
      </c>
      <c r="J825" s="447">
        <v>0.99955390334572491</v>
      </c>
      <c r="K825" s="409">
        <f t="shared" si="811"/>
        <v>215104.01070631971</v>
      </c>
      <c r="L825" s="409">
        <f t="shared" ref="L825:O825" si="859">IF($J825&lt;0,(K825*(1-$J825)),(K825*(1+$J825)))</f>
        <v>430112.06423314218</v>
      </c>
      <c r="M825" s="409">
        <f t="shared" si="859"/>
        <v>860032.25691346661</v>
      </c>
      <c r="N825" s="409">
        <f t="shared" si="859"/>
        <v>1719680.8563145555</v>
      </c>
      <c r="O825" s="409">
        <f t="shared" si="859"/>
        <v>3438594.5687526884</v>
      </c>
      <c r="P825" s="455"/>
      <c r="Q825" s="87">
        <f t="shared" si="813"/>
        <v>107576</v>
      </c>
      <c r="R825" s="486">
        <f t="shared" si="803"/>
        <v>0</v>
      </c>
      <c r="S825" s="486">
        <f t="shared" si="804"/>
        <v>0</v>
      </c>
      <c r="T825" s="486">
        <f>IF(R825=1,SUM($R$6:R825),0)</f>
        <v>0</v>
      </c>
      <c r="U825" s="486">
        <f>IF(S825=1,SUM($S$6:S825),0)</f>
        <v>0</v>
      </c>
      <c r="V825" s="486">
        <f t="shared" si="805"/>
        <v>0</v>
      </c>
      <c r="W825" s="486">
        <f t="shared" si="806"/>
        <v>0</v>
      </c>
      <c r="X825" s="486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1483</v>
      </c>
      <c r="D826" s="105" t="s">
        <v>1483</v>
      </c>
      <c r="E826" s="212" t="s">
        <v>46</v>
      </c>
      <c r="F826" s="213" t="s">
        <v>14</v>
      </c>
      <c r="G826" s="405"/>
      <c r="H826" s="405"/>
      <c r="I826" s="409">
        <v>74791</v>
      </c>
      <c r="J826" s="447">
        <v>0.68828442437923254</v>
      </c>
      <c r="K826" s="409">
        <f t="shared" si="811"/>
        <v>126268.48038374718</v>
      </c>
      <c r="L826" s="409">
        <f t="shared" ref="L826:O826" si="860">IF($J826&lt;0,(K826*(1-$J826)),(K826*(1+$J826)))</f>
        <v>213177.10872191502</v>
      </c>
      <c r="M826" s="409">
        <f t="shared" si="860"/>
        <v>359903.59228940739</v>
      </c>
      <c r="N826" s="409">
        <f t="shared" si="860"/>
        <v>607619.62914034014</v>
      </c>
      <c r="O826" s="409">
        <f t="shared" si="860"/>
        <v>1025834.7558247219</v>
      </c>
      <c r="P826" s="455"/>
      <c r="Q826" s="87">
        <f t="shared" si="813"/>
        <v>74791</v>
      </c>
      <c r="R826" s="486">
        <f t="shared" si="803"/>
        <v>0</v>
      </c>
      <c r="S826" s="486">
        <f t="shared" si="804"/>
        <v>0</v>
      </c>
      <c r="T826" s="486">
        <f>IF(R826=1,SUM($R$6:R826),0)</f>
        <v>0</v>
      </c>
      <c r="U826" s="486">
        <f>IF(S826=1,SUM($S$6:S826),0)</f>
        <v>0</v>
      </c>
      <c r="V826" s="486">
        <f t="shared" si="805"/>
        <v>0</v>
      </c>
      <c r="W826" s="486">
        <f t="shared" si="806"/>
        <v>0</v>
      </c>
      <c r="X826" s="486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1484</v>
      </c>
      <c r="D827" s="105" t="s">
        <v>1484</v>
      </c>
      <c r="E827" s="212" t="s">
        <v>46</v>
      </c>
      <c r="F827" s="213" t="s">
        <v>14</v>
      </c>
      <c r="G827" s="405"/>
      <c r="H827" s="405"/>
      <c r="I827" s="409">
        <v>139727</v>
      </c>
      <c r="J827" s="447">
        <v>1.6215241635687732</v>
      </c>
      <c r="K827" s="409">
        <f t="shared" si="811"/>
        <v>366297.70680297399</v>
      </c>
      <c r="L827" s="409">
        <f t="shared" ref="L827:O827" si="861">IF($J827&lt;0,(K827*(1-$J827)),(K827*(1+$J827)))</f>
        <v>960258.28944382607</v>
      </c>
      <c r="M827" s="409">
        <f t="shared" si="861"/>
        <v>2517340.309044207</v>
      </c>
      <c r="N827" s="409">
        <f t="shared" si="861"/>
        <v>6599268.4480850715</v>
      </c>
      <c r="O827" s="409">
        <f t="shared" si="861"/>
        <v>17300141.698532011</v>
      </c>
      <c r="P827" s="455"/>
      <c r="Q827" s="87">
        <f t="shared" si="813"/>
        <v>139727</v>
      </c>
      <c r="R827" s="486">
        <f t="shared" si="803"/>
        <v>0</v>
      </c>
      <c r="S827" s="486">
        <f t="shared" si="804"/>
        <v>0</v>
      </c>
      <c r="T827" s="486">
        <f>IF(R827=1,SUM($R$6:R827),0)</f>
        <v>0</v>
      </c>
      <c r="U827" s="486">
        <f>IF(S827=1,SUM($S$6:S827),0)</f>
        <v>0</v>
      </c>
      <c r="V827" s="486">
        <f t="shared" si="805"/>
        <v>0</v>
      </c>
      <c r="W827" s="486">
        <f t="shared" si="806"/>
        <v>0</v>
      </c>
      <c r="X827" s="486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1485</v>
      </c>
      <c r="D828" s="105" t="s">
        <v>1485</v>
      </c>
      <c r="E828" s="212" t="s">
        <v>46</v>
      </c>
      <c r="F828" s="213" t="s">
        <v>14</v>
      </c>
      <c r="G828" s="405"/>
      <c r="H828" s="405"/>
      <c r="I828" s="409">
        <v>104320</v>
      </c>
      <c r="J828" s="447">
        <v>1.3844469525959369</v>
      </c>
      <c r="K828" s="409">
        <f t="shared" si="811"/>
        <v>248745.50609480814</v>
      </c>
      <c r="L828" s="409">
        <f t="shared" ref="L828:O828" si="862">IF($J828&lt;0,(K828*(1-$J828)),(K828*(1+$J828)))</f>
        <v>593120.4639796993</v>
      </c>
      <c r="M828" s="409">
        <f t="shared" si="862"/>
        <v>1414264.2828586821</v>
      </c>
      <c r="N828" s="409">
        <f t="shared" si="862"/>
        <v>3372238.1594276624</v>
      </c>
      <c r="O828" s="409">
        <f t="shared" si="862"/>
        <v>8040923.0026750211</v>
      </c>
      <c r="P828" s="455"/>
      <c r="Q828" s="87">
        <f t="shared" si="813"/>
        <v>104320</v>
      </c>
      <c r="R828" s="486">
        <f t="shared" si="803"/>
        <v>0</v>
      </c>
      <c r="S828" s="486">
        <f t="shared" si="804"/>
        <v>0</v>
      </c>
      <c r="T828" s="486">
        <f>IF(R828=1,SUM($R$6:R828),0)</f>
        <v>0</v>
      </c>
      <c r="U828" s="486">
        <f>IF(S828=1,SUM($S$6:S828),0)</f>
        <v>0</v>
      </c>
      <c r="V828" s="486">
        <f t="shared" si="805"/>
        <v>0</v>
      </c>
      <c r="W828" s="486">
        <f t="shared" si="806"/>
        <v>0</v>
      </c>
      <c r="X828" s="486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1486</v>
      </c>
      <c r="D829" s="105" t="s">
        <v>1486</v>
      </c>
      <c r="E829" s="212" t="s">
        <v>46</v>
      </c>
      <c r="F829" s="213" t="s">
        <v>14</v>
      </c>
      <c r="G829" s="405"/>
      <c r="H829" s="405"/>
      <c r="I829" s="409">
        <v>148274</v>
      </c>
      <c r="J829" s="447">
        <v>0.57853920515574653</v>
      </c>
      <c r="K829" s="409">
        <f t="shared" si="811"/>
        <v>234056.32210526316</v>
      </c>
      <c r="L829" s="409">
        <f t="shared" ref="L829:O829" si="863">IF($J829&lt;0,(K829*(1-$J829)),(K829*(1+$J829)))</f>
        <v>369467.08065771946</v>
      </c>
      <c r="M829" s="409">
        <f t="shared" si="863"/>
        <v>583218.27183265053</v>
      </c>
      <c r="N829" s="409">
        <f t="shared" si="863"/>
        <v>920632.90725102031</v>
      </c>
      <c r="O829" s="409">
        <f t="shared" si="863"/>
        <v>1453255.1376522498</v>
      </c>
      <c r="P829" s="455"/>
      <c r="Q829" s="87">
        <f t="shared" si="813"/>
        <v>148274</v>
      </c>
      <c r="R829" s="486">
        <f t="shared" si="803"/>
        <v>0</v>
      </c>
      <c r="S829" s="486">
        <f t="shared" si="804"/>
        <v>0</v>
      </c>
      <c r="T829" s="486">
        <f>IF(R829=1,SUM($R$6:R829),0)</f>
        <v>0</v>
      </c>
      <c r="U829" s="486">
        <f>IF(S829=1,SUM($S$6:S829),0)</f>
        <v>0</v>
      </c>
      <c r="V829" s="486">
        <f t="shared" si="805"/>
        <v>0</v>
      </c>
      <c r="W829" s="486">
        <f t="shared" si="806"/>
        <v>0</v>
      </c>
      <c r="X829" s="486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1487</v>
      </c>
      <c r="D830" s="105" t="s">
        <v>1487</v>
      </c>
      <c r="E830" s="212" t="s">
        <v>46</v>
      </c>
      <c r="F830" s="213" t="s">
        <v>14</v>
      </c>
      <c r="G830" s="405"/>
      <c r="H830" s="405"/>
      <c r="I830" s="409">
        <v>99097</v>
      </c>
      <c r="J830" s="447">
        <v>0.102423900789177</v>
      </c>
      <c r="K830" s="409">
        <f t="shared" si="811"/>
        <v>109246.90129650506</v>
      </c>
      <c r="L830" s="409">
        <f t="shared" ref="L830:O830" si="864">IF($J830&lt;0,(K830*(1-$J830)),(K830*(1+$J830)))</f>
        <v>120436.3950764233</v>
      </c>
      <c r="M830" s="409">
        <f t="shared" si="864"/>
        <v>132771.960457137</v>
      </c>
      <c r="N830" s="409">
        <f t="shared" si="864"/>
        <v>146370.98256258332</v>
      </c>
      <c r="O830" s="409">
        <f t="shared" si="864"/>
        <v>161362.8695589877</v>
      </c>
      <c r="P830" s="455"/>
      <c r="Q830" s="87">
        <f t="shared" si="813"/>
        <v>99097</v>
      </c>
      <c r="R830" s="486">
        <f t="shared" si="803"/>
        <v>0</v>
      </c>
      <c r="S830" s="486">
        <f t="shared" si="804"/>
        <v>0</v>
      </c>
      <c r="T830" s="486">
        <f>IF(R830=1,SUM($R$6:R830),0)</f>
        <v>0</v>
      </c>
      <c r="U830" s="486">
        <f>IF(S830=1,SUM($S$6:S830),0)</f>
        <v>0</v>
      </c>
      <c r="V830" s="486">
        <f t="shared" si="805"/>
        <v>0</v>
      </c>
      <c r="W830" s="486">
        <f t="shared" si="806"/>
        <v>0</v>
      </c>
      <c r="X830" s="486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1488</v>
      </c>
      <c r="D831" s="105" t="s">
        <v>1488</v>
      </c>
      <c r="E831" s="212" t="s">
        <v>46</v>
      </c>
      <c r="F831" s="213" t="s">
        <v>14</v>
      </c>
      <c r="G831" s="405"/>
      <c r="H831" s="405"/>
      <c r="I831" s="409">
        <v>148274</v>
      </c>
      <c r="J831" s="447">
        <v>0.57853920515574653</v>
      </c>
      <c r="K831" s="409">
        <f t="shared" si="811"/>
        <v>234056.32210526316</v>
      </c>
      <c r="L831" s="409">
        <f t="shared" ref="L831:O831" si="865">IF($J831&lt;0,(K831*(1-$J831)),(K831*(1+$J831)))</f>
        <v>369467.08065771946</v>
      </c>
      <c r="M831" s="409">
        <f t="shared" si="865"/>
        <v>583218.27183265053</v>
      </c>
      <c r="N831" s="409">
        <f t="shared" si="865"/>
        <v>920632.90725102031</v>
      </c>
      <c r="O831" s="409">
        <f t="shared" si="865"/>
        <v>1453255.1376522498</v>
      </c>
      <c r="P831" s="455"/>
      <c r="Q831" s="87">
        <f t="shared" si="813"/>
        <v>148274</v>
      </c>
      <c r="R831" s="486">
        <f t="shared" si="803"/>
        <v>0</v>
      </c>
      <c r="S831" s="486">
        <f t="shared" si="804"/>
        <v>0</v>
      </c>
      <c r="T831" s="486">
        <f>IF(R831=1,SUM($R$6:R831),0)</f>
        <v>0</v>
      </c>
      <c r="U831" s="486">
        <f>IF(S831=1,SUM($S$6:S831),0)</f>
        <v>0</v>
      </c>
      <c r="V831" s="486">
        <f t="shared" si="805"/>
        <v>0</v>
      </c>
      <c r="W831" s="486">
        <f t="shared" si="806"/>
        <v>0</v>
      </c>
      <c r="X831" s="486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1489</v>
      </c>
      <c r="D832" s="105" t="s">
        <v>1489</v>
      </c>
      <c r="E832" s="212" t="s">
        <v>46</v>
      </c>
      <c r="F832" s="213" t="s">
        <v>14</v>
      </c>
      <c r="G832" s="405"/>
      <c r="H832" s="405"/>
      <c r="I832" s="409">
        <v>151507</v>
      </c>
      <c r="J832" s="447">
        <v>1.4608589951377633</v>
      </c>
      <c r="K832" s="409">
        <f t="shared" si="811"/>
        <v>372837.36377633712</v>
      </c>
      <c r="L832" s="409">
        <f t="shared" ref="L832:O832" si="866">IF($J832&lt;0,(K832*(1-$J832)),(K832*(1+$J832)))</f>
        <v>917500.18037244969</v>
      </c>
      <c r="M832" s="409">
        <f t="shared" si="866"/>
        <v>2257838.5719100633</v>
      </c>
      <c r="N832" s="409">
        <f t="shared" si="866"/>
        <v>5556222.3592538806</v>
      </c>
      <c r="O832" s="409">
        <f t="shared" si="866"/>
        <v>13673079.771755477</v>
      </c>
      <c r="P832" s="455"/>
      <c r="Q832" s="87">
        <f t="shared" si="813"/>
        <v>151507</v>
      </c>
      <c r="R832" s="486">
        <f t="shared" si="803"/>
        <v>0</v>
      </c>
      <c r="S832" s="486">
        <f t="shared" si="804"/>
        <v>0</v>
      </c>
      <c r="T832" s="486">
        <f>IF(R832=1,SUM($R$6:R832),0)</f>
        <v>0</v>
      </c>
      <c r="U832" s="486">
        <f>IF(S832=1,SUM($S$6:S832),0)</f>
        <v>0</v>
      </c>
      <c r="V832" s="486">
        <f t="shared" si="805"/>
        <v>0</v>
      </c>
      <c r="W832" s="486">
        <f t="shared" si="806"/>
        <v>0</v>
      </c>
      <c r="X832" s="486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1490</v>
      </c>
      <c r="D833" s="105" t="s">
        <v>1490</v>
      </c>
      <c r="E833" s="212" t="s">
        <v>46</v>
      </c>
      <c r="F833" s="213" t="s">
        <v>14</v>
      </c>
      <c r="G833" s="405"/>
      <c r="H833" s="405"/>
      <c r="I833" s="409">
        <v>151507</v>
      </c>
      <c r="J833" s="447">
        <v>1.4608589951377633</v>
      </c>
      <c r="K833" s="409">
        <f t="shared" si="811"/>
        <v>372837.36377633712</v>
      </c>
      <c r="L833" s="409">
        <f t="shared" ref="L833:O833" si="867">IF($J833&lt;0,(K833*(1-$J833)),(K833*(1+$J833)))</f>
        <v>917500.18037244969</v>
      </c>
      <c r="M833" s="409">
        <f t="shared" si="867"/>
        <v>2257838.5719100633</v>
      </c>
      <c r="N833" s="409">
        <f t="shared" si="867"/>
        <v>5556222.3592538806</v>
      </c>
      <c r="O833" s="409">
        <f t="shared" si="867"/>
        <v>13673079.771755477</v>
      </c>
      <c r="P833" s="455"/>
      <c r="Q833" s="87">
        <f t="shared" si="813"/>
        <v>151507</v>
      </c>
      <c r="R833" s="486">
        <f t="shared" si="803"/>
        <v>0</v>
      </c>
      <c r="S833" s="486">
        <f t="shared" si="804"/>
        <v>0</v>
      </c>
      <c r="T833" s="486">
        <f>IF(R833=1,SUM($R$6:R833),0)</f>
        <v>0</v>
      </c>
      <c r="U833" s="486">
        <f>IF(S833=1,SUM($S$6:S833),0)</f>
        <v>0</v>
      </c>
      <c r="V833" s="486">
        <f t="shared" si="805"/>
        <v>0</v>
      </c>
      <c r="W833" s="486">
        <f t="shared" si="806"/>
        <v>0</v>
      </c>
      <c r="X833" s="486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1491</v>
      </c>
      <c r="D834" s="105" t="s">
        <v>1491</v>
      </c>
      <c r="E834" s="212" t="s">
        <v>46</v>
      </c>
      <c r="F834" s="213" t="s">
        <v>14</v>
      </c>
      <c r="G834" s="405"/>
      <c r="H834" s="405"/>
      <c r="I834" s="409">
        <v>204663</v>
      </c>
      <c r="J834" s="447">
        <v>1.0585285285285286</v>
      </c>
      <c r="K834" s="409">
        <f t="shared" si="811"/>
        <v>421304.62423423422</v>
      </c>
      <c r="L834" s="409">
        <f t="shared" ref="L834:O834" si="868">IF($J834&lt;0,(K834*(1-$J834)),(K834*(1+$J834)))</f>
        <v>867267.58818716276</v>
      </c>
      <c r="M834" s="409">
        <f t="shared" si="868"/>
        <v>1785295.072151406</v>
      </c>
      <c r="N834" s="409">
        <f t="shared" si="868"/>
        <v>3675080.8378650667</v>
      </c>
      <c r="O834" s="409">
        <f t="shared" si="868"/>
        <v>7565258.7493937667</v>
      </c>
      <c r="P834" s="455"/>
      <c r="Q834" s="87">
        <f t="shared" si="813"/>
        <v>204663</v>
      </c>
      <c r="R834" s="486">
        <f t="shared" si="803"/>
        <v>0</v>
      </c>
      <c r="S834" s="486">
        <f t="shared" si="804"/>
        <v>0</v>
      </c>
      <c r="T834" s="486">
        <f>IF(R834=1,SUM($R$6:R834),0)</f>
        <v>0</v>
      </c>
      <c r="U834" s="486">
        <f>IF(S834=1,SUM($S$6:S834),0)</f>
        <v>0</v>
      </c>
      <c r="V834" s="486">
        <f t="shared" si="805"/>
        <v>0</v>
      </c>
      <c r="W834" s="486">
        <f t="shared" si="806"/>
        <v>0</v>
      </c>
      <c r="X834" s="486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1492</v>
      </c>
      <c r="D835" s="105" t="s">
        <v>1492</v>
      </c>
      <c r="E835" s="212" t="s">
        <v>46</v>
      </c>
      <c r="F835" s="213" t="s">
        <v>14</v>
      </c>
      <c r="G835" s="405"/>
      <c r="H835" s="405"/>
      <c r="I835" s="409">
        <v>204663</v>
      </c>
      <c r="J835" s="447">
        <v>1.0585285285285286</v>
      </c>
      <c r="K835" s="409">
        <f t="shared" si="811"/>
        <v>421304.62423423422</v>
      </c>
      <c r="L835" s="409">
        <f t="shared" ref="L835:O835" si="869">IF($J835&lt;0,(K835*(1-$J835)),(K835*(1+$J835)))</f>
        <v>867267.58818716276</v>
      </c>
      <c r="M835" s="409">
        <f t="shared" si="869"/>
        <v>1785295.072151406</v>
      </c>
      <c r="N835" s="409">
        <f t="shared" si="869"/>
        <v>3675080.8378650667</v>
      </c>
      <c r="O835" s="409">
        <f t="shared" si="869"/>
        <v>7565258.7493937667</v>
      </c>
      <c r="P835" s="455"/>
      <c r="Q835" s="87">
        <f t="shared" si="813"/>
        <v>204663</v>
      </c>
      <c r="R835" s="486">
        <f t="shared" si="803"/>
        <v>0</v>
      </c>
      <c r="S835" s="486">
        <f t="shared" si="804"/>
        <v>0</v>
      </c>
      <c r="T835" s="486">
        <f>IF(R835=1,SUM($R$6:R835),0)</f>
        <v>0</v>
      </c>
      <c r="U835" s="486">
        <f>IF(S835=1,SUM($S$6:S835),0)</f>
        <v>0</v>
      </c>
      <c r="V835" s="486">
        <f t="shared" si="805"/>
        <v>0</v>
      </c>
      <c r="W835" s="486">
        <f t="shared" si="806"/>
        <v>0</v>
      </c>
      <c r="X835" s="486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1493</v>
      </c>
      <c r="D836" s="105" t="s">
        <v>1493</v>
      </c>
      <c r="E836" s="212" t="s">
        <v>46</v>
      </c>
      <c r="F836" s="213" t="s">
        <v>14</v>
      </c>
      <c r="G836" s="405"/>
      <c r="H836" s="405"/>
      <c r="I836" s="409">
        <v>132479</v>
      </c>
      <c r="J836" s="447">
        <v>0.74475471698113205</v>
      </c>
      <c r="K836" s="409">
        <f t="shared" si="811"/>
        <v>231143.36015094339</v>
      </c>
      <c r="L836" s="409">
        <f t="shared" ref="L836:O836" si="870">IF($J836&lt;0,(K836*(1-$J836)),(K836*(1+$J836)))</f>
        <v>403288.46792222717</v>
      </c>
      <c r="M836" s="409">
        <f t="shared" si="870"/>
        <v>703639.45671139983</v>
      </c>
      <c r="N836" s="409">
        <f t="shared" si="870"/>
        <v>1227678.261151256</v>
      </c>
      <c r="O836" s="409">
        <f t="shared" si="870"/>
        <v>2141997.437078848</v>
      </c>
      <c r="P836" s="455"/>
      <c r="Q836" s="87">
        <f t="shared" si="813"/>
        <v>132479</v>
      </c>
      <c r="R836" s="486">
        <f t="shared" si="803"/>
        <v>0</v>
      </c>
      <c r="S836" s="486">
        <f t="shared" si="804"/>
        <v>0</v>
      </c>
      <c r="T836" s="486">
        <f>IF(R836=1,SUM($R$6:R836),0)</f>
        <v>0</v>
      </c>
      <c r="U836" s="486">
        <f>IF(S836=1,SUM($S$6:S836),0)</f>
        <v>0</v>
      </c>
      <c r="V836" s="486">
        <f t="shared" si="805"/>
        <v>0</v>
      </c>
      <c r="W836" s="486">
        <f t="shared" si="806"/>
        <v>0</v>
      </c>
      <c r="X836" s="486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1494</v>
      </c>
      <c r="D837" s="105" t="s">
        <v>1494</v>
      </c>
      <c r="E837" s="212" t="s">
        <v>46</v>
      </c>
      <c r="F837" s="213" t="s">
        <v>14</v>
      </c>
      <c r="G837" s="405"/>
      <c r="H837" s="405"/>
      <c r="I837" s="409">
        <v>86237</v>
      </c>
      <c r="J837" s="447">
        <v>0.16222371967654986</v>
      </c>
      <c r="K837" s="409">
        <f t="shared" si="811"/>
        <v>100226.68691374664</v>
      </c>
      <c r="L837" s="409">
        <f t="shared" ref="L837:O837" si="871">IF($J837&lt;0,(K837*(1-$J837)),(K837*(1+$J837)))</f>
        <v>116485.83287575161</v>
      </c>
      <c r="M837" s="409">
        <f t="shared" si="871"/>
        <v>135382.59797447699</v>
      </c>
      <c r="N837" s="409">
        <f t="shared" si="871"/>
        <v>157344.86659737158</v>
      </c>
      <c r="O837" s="409">
        <f t="shared" si="871"/>
        <v>182869.93612880772</v>
      </c>
      <c r="P837" s="455"/>
      <c r="Q837" s="87">
        <f t="shared" si="813"/>
        <v>86237</v>
      </c>
      <c r="R837" s="486">
        <f t="shared" si="803"/>
        <v>0</v>
      </c>
      <c r="S837" s="486">
        <f t="shared" si="804"/>
        <v>0</v>
      </c>
      <c r="T837" s="486">
        <f>IF(R837=1,SUM($R$6:R837),0)</f>
        <v>0</v>
      </c>
      <c r="U837" s="486">
        <f>IF(S837=1,SUM($S$6:S837),0)</f>
        <v>0</v>
      </c>
      <c r="V837" s="486">
        <f t="shared" si="805"/>
        <v>0</v>
      </c>
      <c r="W837" s="486">
        <f t="shared" si="806"/>
        <v>0</v>
      </c>
      <c r="X837" s="486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47</v>
      </c>
      <c r="D838" s="105"/>
      <c r="E838" s="212" t="s">
        <v>47</v>
      </c>
      <c r="F838" s="213"/>
      <c r="G838" s="214"/>
      <c r="H838" s="214"/>
      <c r="I838" s="445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5"/>
      <c r="Q838" s="87">
        <f t="shared" si="813"/>
        <v>0</v>
      </c>
      <c r="R838" s="486">
        <f t="shared" si="803"/>
        <v>0</v>
      </c>
      <c r="S838" s="486">
        <f t="shared" si="804"/>
        <v>0</v>
      </c>
      <c r="T838" s="486">
        <f>IF(R838=1,SUM($R$6:R838),0)</f>
        <v>0</v>
      </c>
      <c r="U838" s="486">
        <f>IF(S838=1,SUM($S$6:S838),0)</f>
        <v>0</v>
      </c>
      <c r="V838" s="486">
        <f t="shared" si="805"/>
        <v>0</v>
      </c>
      <c r="W838" s="486">
        <f t="shared" si="806"/>
        <v>0</v>
      </c>
      <c r="X838" s="486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5" t="s">
        <v>719</v>
      </c>
      <c r="C839" s="426" t="s">
        <v>577</v>
      </c>
      <c r="D839" s="426"/>
      <c r="E839" s="212" t="s">
        <v>47</v>
      </c>
      <c r="F839" s="213"/>
      <c r="G839" s="214"/>
      <c r="H839" s="214"/>
      <c r="I839" s="445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5"/>
      <c r="Q839" s="87">
        <f t="shared" si="813"/>
        <v>0</v>
      </c>
      <c r="R839" s="486">
        <f t="shared" ref="R839:R902" si="874">IF(E839="MDU-KD",1,0)</f>
        <v>0</v>
      </c>
      <c r="S839" s="486">
        <f t="shared" ref="S839:S902" si="875">IF(E839="HDW",1,0)</f>
        <v>0</v>
      </c>
      <c r="T839" s="486">
        <f>IF(R839=1,SUM($R$6:R839),0)</f>
        <v>0</v>
      </c>
      <c r="U839" s="486">
        <f>IF(S839=1,SUM($S$6:S839),0)</f>
        <v>0</v>
      </c>
      <c r="V839" s="486">
        <f t="shared" ref="V839:V902" si="876">IF(T839=0,U839,T839)</f>
        <v>0</v>
      </c>
      <c r="W839" s="486">
        <f t="shared" ref="W839:W902" si="877">IF(F839=0,0,IF(LEFT(C839,11)="Tiang Beton",1,0))</f>
        <v>0</v>
      </c>
      <c r="X839" s="486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2227</v>
      </c>
      <c r="D840" s="105" t="s">
        <v>1329</v>
      </c>
      <c r="E840" s="212" t="s">
        <v>46</v>
      </c>
      <c r="F840" s="213" t="s">
        <v>14</v>
      </c>
      <c r="G840" s="214">
        <v>71900</v>
      </c>
      <c r="H840" s="214">
        <v>85500</v>
      </c>
      <c r="I840" s="167">
        <v>96088</v>
      </c>
      <c r="J840" s="445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5"/>
      <c r="Q840" s="87">
        <f t="shared" si="813"/>
        <v>96088</v>
      </c>
      <c r="R840" s="486">
        <f t="shared" si="874"/>
        <v>0</v>
      </c>
      <c r="S840" s="486">
        <f t="shared" si="875"/>
        <v>0</v>
      </c>
      <c r="T840" s="486">
        <f>IF(R840=1,SUM($R$6:R840),0)</f>
        <v>0</v>
      </c>
      <c r="U840" s="486">
        <f>IF(S840=1,SUM($S$6:S840),0)</f>
        <v>0</v>
      </c>
      <c r="V840" s="486">
        <f t="shared" si="876"/>
        <v>0</v>
      </c>
      <c r="W840" s="486">
        <f t="shared" si="877"/>
        <v>0</v>
      </c>
      <c r="X840" s="486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2228</v>
      </c>
      <c r="D841" s="105" t="s">
        <v>1330</v>
      </c>
      <c r="E841" s="212" t="s">
        <v>46</v>
      </c>
      <c r="F841" s="213" t="s">
        <v>14</v>
      </c>
      <c r="G841" s="214">
        <v>64700</v>
      </c>
      <c r="H841" s="214">
        <v>64700</v>
      </c>
      <c r="I841" s="167">
        <v>79368</v>
      </c>
      <c r="J841" s="445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5"/>
      <c r="Q841" s="87">
        <f t="shared" si="813"/>
        <v>79368</v>
      </c>
      <c r="R841" s="486">
        <f t="shared" si="874"/>
        <v>0</v>
      </c>
      <c r="S841" s="486">
        <f t="shared" si="875"/>
        <v>0</v>
      </c>
      <c r="T841" s="486">
        <f>IF(R841=1,SUM($R$6:R841),0)</f>
        <v>0</v>
      </c>
      <c r="U841" s="486">
        <f>IF(S841=1,SUM($S$6:S841),0)</f>
        <v>0</v>
      </c>
      <c r="V841" s="486">
        <f t="shared" si="876"/>
        <v>0</v>
      </c>
      <c r="W841" s="486">
        <f t="shared" si="877"/>
        <v>0</v>
      </c>
      <c r="X841" s="486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2229</v>
      </c>
      <c r="D842" s="105" t="s">
        <v>1331</v>
      </c>
      <c r="E842" s="212" t="s">
        <v>46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5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5"/>
      <c r="Q842" s="87">
        <f t="shared" si="813"/>
        <v>161034</v>
      </c>
      <c r="R842" s="486">
        <f t="shared" si="874"/>
        <v>0</v>
      </c>
      <c r="S842" s="486">
        <f t="shared" si="875"/>
        <v>0</v>
      </c>
      <c r="T842" s="486">
        <f>IF(R842=1,SUM($R$6:R842),0)</f>
        <v>0</v>
      </c>
      <c r="U842" s="486">
        <f>IF(S842=1,SUM($S$6:S842),0)</f>
        <v>0</v>
      </c>
      <c r="V842" s="486">
        <f t="shared" si="876"/>
        <v>0</v>
      </c>
      <c r="W842" s="486">
        <f t="shared" si="877"/>
        <v>0</v>
      </c>
      <c r="X842" s="486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2230</v>
      </c>
      <c r="D843" s="105" t="s">
        <v>1332</v>
      </c>
      <c r="E843" s="212" t="s">
        <v>46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5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5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486">
        <f t="shared" si="874"/>
        <v>0</v>
      </c>
      <c r="S843" s="486">
        <f t="shared" si="875"/>
        <v>0</v>
      </c>
      <c r="T843" s="486">
        <f>IF(R843=1,SUM($R$6:R843),0)</f>
        <v>0</v>
      </c>
      <c r="U843" s="486">
        <f>IF(S843=1,SUM($S$6:S843),0)</f>
        <v>0</v>
      </c>
      <c r="V843" s="486">
        <f t="shared" si="876"/>
        <v>0</v>
      </c>
      <c r="W843" s="486">
        <f t="shared" si="877"/>
        <v>0</v>
      </c>
      <c r="X843" s="486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2231</v>
      </c>
      <c r="D844" s="105" t="s">
        <v>1333</v>
      </c>
      <c r="E844" s="212" t="s">
        <v>46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5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5"/>
      <c r="Q844" s="87">
        <f t="shared" si="884"/>
        <v>331661</v>
      </c>
      <c r="R844" s="486">
        <f t="shared" si="874"/>
        <v>0</v>
      </c>
      <c r="S844" s="486">
        <f t="shared" si="875"/>
        <v>0</v>
      </c>
      <c r="T844" s="486">
        <f>IF(R844=1,SUM($R$6:R844),0)</f>
        <v>0</v>
      </c>
      <c r="U844" s="486">
        <f>IF(S844=1,SUM($S$6:S844),0)</f>
        <v>0</v>
      </c>
      <c r="V844" s="486">
        <f t="shared" si="876"/>
        <v>0</v>
      </c>
      <c r="W844" s="486">
        <f t="shared" si="877"/>
        <v>0</v>
      </c>
      <c r="X844" s="486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2232</v>
      </c>
      <c r="D845" s="105" t="s">
        <v>1334</v>
      </c>
      <c r="E845" s="212" t="s">
        <v>46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5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5"/>
      <c r="Q845" s="87">
        <f t="shared" si="884"/>
        <v>159092</v>
      </c>
      <c r="R845" s="486">
        <f t="shared" si="874"/>
        <v>0</v>
      </c>
      <c r="S845" s="486">
        <f t="shared" si="875"/>
        <v>0</v>
      </c>
      <c r="T845" s="486">
        <f>IF(R845=1,SUM($R$6:R845),0)</f>
        <v>0</v>
      </c>
      <c r="U845" s="486">
        <f>IF(S845=1,SUM($S$6:S845),0)</f>
        <v>0</v>
      </c>
      <c r="V845" s="486">
        <f t="shared" si="876"/>
        <v>0</v>
      </c>
      <c r="W845" s="486">
        <f t="shared" si="877"/>
        <v>0</v>
      </c>
      <c r="X845" s="486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1335</v>
      </c>
      <c r="D846" s="105" t="s">
        <v>1335</v>
      </c>
      <c r="E846" s="212" t="s">
        <v>46</v>
      </c>
      <c r="F846" s="213" t="s">
        <v>14</v>
      </c>
      <c r="G846" s="405"/>
      <c r="H846" s="405"/>
      <c r="I846" s="409">
        <v>95760</v>
      </c>
      <c r="J846" s="447">
        <v>0.12383625730994152</v>
      </c>
      <c r="K846" s="409">
        <f t="shared" si="882"/>
        <v>107618.56000000001</v>
      </c>
      <c r="L846" s="409">
        <f t="shared" ref="L846:O846" si="887">IF($J846&lt;0,(K846*(1-$J846)),(K846*(1+$J846)))</f>
        <v>120945.63968748541</v>
      </c>
      <c r="M846" s="409">
        <f t="shared" si="887"/>
        <v>135923.09504434036</v>
      </c>
      <c r="N846" s="409">
        <f t="shared" si="887"/>
        <v>152755.30241661496</v>
      </c>
      <c r="O846" s="409">
        <f t="shared" si="887"/>
        <v>171671.94735213683</v>
      </c>
      <c r="P846" s="455"/>
      <c r="Q846" s="87">
        <f t="shared" si="884"/>
        <v>95760</v>
      </c>
      <c r="R846" s="486">
        <f t="shared" si="874"/>
        <v>0</v>
      </c>
      <c r="S846" s="486">
        <f t="shared" si="875"/>
        <v>0</v>
      </c>
      <c r="T846" s="486">
        <f>IF(R846=1,SUM($R$6:R846),0)</f>
        <v>0</v>
      </c>
      <c r="U846" s="486">
        <f>IF(S846=1,SUM($S$6:S846),0)</f>
        <v>0</v>
      </c>
      <c r="V846" s="486">
        <f t="shared" si="876"/>
        <v>0</v>
      </c>
      <c r="W846" s="486">
        <f t="shared" si="877"/>
        <v>0</v>
      </c>
      <c r="X846" s="486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1336</v>
      </c>
      <c r="D847" s="105" t="s">
        <v>1336</v>
      </c>
      <c r="E847" s="212" t="s">
        <v>46</v>
      </c>
      <c r="F847" s="213" t="s">
        <v>14</v>
      </c>
      <c r="G847" s="405"/>
      <c r="H847" s="405"/>
      <c r="I847" s="409">
        <v>78712</v>
      </c>
      <c r="J847" s="447">
        <v>0.22670788253477589</v>
      </c>
      <c r="K847" s="409">
        <f t="shared" si="882"/>
        <v>96556.630850077287</v>
      </c>
      <c r="L847" s="409">
        <f t="shared" ref="L847:O847" si="888">IF($J847&lt;0,(K847*(1-$J847)),(K847*(1+$J847)))</f>
        <v>118446.78017479033</v>
      </c>
      <c r="M847" s="409">
        <f t="shared" si="888"/>
        <v>145299.59890127913</v>
      </c>
      <c r="N847" s="409">
        <f t="shared" si="888"/>
        <v>178240.16330134036</v>
      </c>
      <c r="O847" s="409">
        <f t="shared" si="888"/>
        <v>218648.61330603992</v>
      </c>
      <c r="P847" s="455"/>
      <c r="Q847" s="87">
        <f t="shared" si="884"/>
        <v>78712</v>
      </c>
      <c r="R847" s="486">
        <f t="shared" si="874"/>
        <v>0</v>
      </c>
      <c r="S847" s="486">
        <f t="shared" si="875"/>
        <v>0</v>
      </c>
      <c r="T847" s="486">
        <f>IF(R847=1,SUM($R$6:R847),0)</f>
        <v>0</v>
      </c>
      <c r="U847" s="486">
        <f>IF(S847=1,SUM($S$6:S847),0)</f>
        <v>0</v>
      </c>
      <c r="V847" s="486">
        <f t="shared" si="876"/>
        <v>0</v>
      </c>
      <c r="W847" s="486">
        <f t="shared" si="877"/>
        <v>0</v>
      </c>
      <c r="X847" s="486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1337</v>
      </c>
      <c r="D848" s="105" t="s">
        <v>1337</v>
      </c>
      <c r="E848" s="212" t="s">
        <v>46</v>
      </c>
      <c r="F848" s="213" t="s">
        <v>14</v>
      </c>
      <c r="G848" s="405"/>
      <c r="H848" s="405"/>
      <c r="I848" s="409">
        <v>161362</v>
      </c>
      <c r="J848" s="447">
        <v>0.52638862559241706</v>
      </c>
      <c r="K848" s="409">
        <f t="shared" si="882"/>
        <v>246301.12140284359</v>
      </c>
      <c r="L848" s="409">
        <f t="shared" ref="L848:O848" si="889">IF($J848&lt;0,(K848*(1-$J848)),(K848*(1+$J848)))</f>
        <v>375951.23017995746</v>
      </c>
      <c r="M848" s="409">
        <f t="shared" si="889"/>
        <v>573847.68152416369</v>
      </c>
      <c r="N848" s="409">
        <f t="shared" si="889"/>
        <v>875914.5739010633</v>
      </c>
      <c r="O848" s="409">
        <f t="shared" si="889"/>
        <v>1336986.0425932116</v>
      </c>
      <c r="P848" s="455"/>
      <c r="Q848" s="87">
        <f t="shared" si="884"/>
        <v>161362</v>
      </c>
      <c r="R848" s="486">
        <f t="shared" si="874"/>
        <v>0</v>
      </c>
      <c r="S848" s="486">
        <f t="shared" si="875"/>
        <v>0</v>
      </c>
      <c r="T848" s="486">
        <f>IF(R848=1,SUM($R$6:R848),0)</f>
        <v>0</v>
      </c>
      <c r="U848" s="486">
        <f>IF(S848=1,SUM($S$6:S848),0)</f>
        <v>0</v>
      </c>
      <c r="V848" s="486">
        <f t="shared" si="876"/>
        <v>0</v>
      </c>
      <c r="W848" s="486">
        <f t="shared" si="877"/>
        <v>0</v>
      </c>
      <c r="X848" s="486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1338</v>
      </c>
      <c r="D849" s="105" t="s">
        <v>1338</v>
      </c>
      <c r="E849" s="212" t="s">
        <v>46</v>
      </c>
      <c r="F849" s="213" t="s">
        <v>14</v>
      </c>
      <c r="G849" s="405"/>
      <c r="H849" s="405"/>
      <c r="I849" s="409">
        <v>265109</v>
      </c>
      <c r="J849" s="447">
        <v>1.4071</v>
      </c>
      <c r="K849" s="409">
        <f t="shared" si="882"/>
        <v>638143.87389999989</v>
      </c>
      <c r="L849" s="409">
        <f t="shared" ref="L849:O849" si="890">IF($J849&lt;0,(K849*(1-$J849)),(K849*(1+$J849)))</f>
        <v>1536076.1188646895</v>
      </c>
      <c r="M849" s="409">
        <f t="shared" si="890"/>
        <v>3697488.8257191936</v>
      </c>
      <c r="N849" s="409">
        <f t="shared" si="890"/>
        <v>8900225.3523886707</v>
      </c>
      <c r="O849" s="409">
        <f t="shared" si="890"/>
        <v>21423732.445734769</v>
      </c>
      <c r="P849" s="455"/>
      <c r="Q849" s="87">
        <f t="shared" si="884"/>
        <v>265109</v>
      </c>
      <c r="R849" s="486">
        <f t="shared" si="874"/>
        <v>0</v>
      </c>
      <c r="S849" s="486">
        <f t="shared" si="875"/>
        <v>0</v>
      </c>
      <c r="T849" s="486">
        <f>IF(R849=1,SUM($R$6:R849),0)</f>
        <v>0</v>
      </c>
      <c r="U849" s="486">
        <f>IF(S849=1,SUM($S$6:S849),0)</f>
        <v>0</v>
      </c>
      <c r="V849" s="486">
        <f t="shared" si="876"/>
        <v>0</v>
      </c>
      <c r="W849" s="486">
        <f t="shared" si="877"/>
        <v>0</v>
      </c>
      <c r="X849" s="486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1339</v>
      </c>
      <c r="D850" s="105" t="s">
        <v>1339</v>
      </c>
      <c r="E850" s="212" t="s">
        <v>46</v>
      </c>
      <c r="F850" s="213" t="s">
        <v>14</v>
      </c>
      <c r="G850" s="405"/>
      <c r="H850" s="405"/>
      <c r="I850" s="409">
        <v>332645</v>
      </c>
      <c r="J850" s="447">
        <v>1.3405857445306986</v>
      </c>
      <c r="K850" s="409">
        <f t="shared" si="882"/>
        <v>778584.14498941414</v>
      </c>
      <c r="L850" s="409">
        <f t="shared" ref="L850:O850" si="891">IF($J850&lt;0,(K850*(1-$J850)),(K850*(1+$J850)))</f>
        <v>1822342.9506798452</v>
      </c>
      <c r="M850" s="409">
        <f t="shared" si="891"/>
        <v>4265349.932007255</v>
      </c>
      <c r="N850" s="409">
        <f t="shared" si="891"/>
        <v>9983417.2462911643</v>
      </c>
      <c r="O850" s="409">
        <f t="shared" si="891"/>
        <v>23367044.08837102</v>
      </c>
      <c r="P850" s="455"/>
      <c r="Q850" s="87">
        <f t="shared" si="884"/>
        <v>332645</v>
      </c>
      <c r="R850" s="486">
        <f t="shared" si="874"/>
        <v>0</v>
      </c>
      <c r="S850" s="486">
        <f t="shared" si="875"/>
        <v>0</v>
      </c>
      <c r="T850" s="486">
        <f>IF(R850=1,SUM($R$6:R850),0)</f>
        <v>0</v>
      </c>
      <c r="U850" s="486">
        <f>IF(S850=1,SUM($S$6:S850),0)</f>
        <v>0</v>
      </c>
      <c r="V850" s="486">
        <f t="shared" si="876"/>
        <v>0</v>
      </c>
      <c r="W850" s="486">
        <f t="shared" si="877"/>
        <v>0</v>
      </c>
      <c r="X850" s="486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1340</v>
      </c>
      <c r="D851" s="105" t="s">
        <v>1340</v>
      </c>
      <c r="E851" s="212" t="s">
        <v>46</v>
      </c>
      <c r="F851" s="213" t="s">
        <v>14</v>
      </c>
      <c r="G851" s="405"/>
      <c r="H851" s="405"/>
      <c r="I851" s="409">
        <v>159420</v>
      </c>
      <c r="J851" s="447">
        <v>-0.25796641791044778</v>
      </c>
      <c r="K851" s="409">
        <f t="shared" si="882"/>
        <v>200545.00634328357</v>
      </c>
      <c r="L851" s="409">
        <f t="shared" ref="L851:O851" si="892">IF($J851&lt;0,(K851*(1-$J851)),(K851*(1+$J851)))</f>
        <v>252278.88325948844</v>
      </c>
      <c r="M851" s="409">
        <f t="shared" si="892"/>
        <v>317358.36308838672</v>
      </c>
      <c r="N851" s="409">
        <f t="shared" si="892"/>
        <v>399226.16320822109</v>
      </c>
      <c r="O851" s="409">
        <f t="shared" si="892"/>
        <v>502213.10646717763</v>
      </c>
      <c r="P851" s="455"/>
      <c r="Q851" s="87">
        <f t="shared" si="884"/>
        <v>159420</v>
      </c>
      <c r="R851" s="486">
        <f t="shared" si="874"/>
        <v>0</v>
      </c>
      <c r="S851" s="486">
        <f t="shared" si="875"/>
        <v>0</v>
      </c>
      <c r="T851" s="486">
        <f>IF(R851=1,SUM($R$6:R851),0)</f>
        <v>0</v>
      </c>
      <c r="U851" s="486">
        <f>IF(S851=1,SUM($S$6:S851),0)</f>
        <v>0</v>
      </c>
      <c r="V851" s="486">
        <f t="shared" si="876"/>
        <v>0</v>
      </c>
      <c r="W851" s="486">
        <f t="shared" si="877"/>
        <v>0</v>
      </c>
      <c r="X851" s="486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47</v>
      </c>
      <c r="D852" s="105"/>
      <c r="E852" s="212" t="s">
        <v>47</v>
      </c>
      <c r="F852" s="213"/>
      <c r="G852" s="214"/>
      <c r="H852" s="214"/>
      <c r="I852" s="445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5"/>
      <c r="Q852" s="87">
        <f t="shared" si="884"/>
        <v>0</v>
      </c>
      <c r="R852" s="486">
        <f t="shared" si="874"/>
        <v>0</v>
      </c>
      <c r="S852" s="486">
        <f t="shared" si="875"/>
        <v>0</v>
      </c>
      <c r="T852" s="486">
        <f>IF(R852=1,SUM($R$6:R852),0)</f>
        <v>0</v>
      </c>
      <c r="U852" s="486">
        <f>IF(S852=1,SUM($S$6:S852),0)</f>
        <v>0</v>
      </c>
      <c r="V852" s="486">
        <f t="shared" si="876"/>
        <v>0</v>
      </c>
      <c r="W852" s="486">
        <f t="shared" si="877"/>
        <v>0</v>
      </c>
      <c r="X852" s="486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5" t="s">
        <v>719</v>
      </c>
      <c r="C853" s="426" t="s">
        <v>578</v>
      </c>
      <c r="D853" s="426"/>
      <c r="E853" s="212" t="s">
        <v>47</v>
      </c>
      <c r="F853" s="213"/>
      <c r="G853" s="214"/>
      <c r="H853" s="214"/>
      <c r="I853" s="445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5"/>
      <c r="Q853" s="87">
        <f t="shared" si="884"/>
        <v>0</v>
      </c>
      <c r="R853" s="486">
        <f t="shared" si="874"/>
        <v>0</v>
      </c>
      <c r="S853" s="486">
        <f t="shared" si="875"/>
        <v>0</v>
      </c>
      <c r="T853" s="486">
        <f>IF(R853=1,SUM($R$6:R853),0)</f>
        <v>0</v>
      </c>
      <c r="U853" s="486">
        <f>IF(S853=1,SUM($S$6:S853),0)</f>
        <v>0</v>
      </c>
      <c r="V853" s="486">
        <f t="shared" si="876"/>
        <v>0</v>
      </c>
      <c r="W853" s="486">
        <f t="shared" si="877"/>
        <v>0</v>
      </c>
      <c r="X853" s="486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2452</v>
      </c>
      <c r="D854" s="105" t="s">
        <v>1495</v>
      </c>
      <c r="E854" s="212" t="s">
        <v>46</v>
      </c>
      <c r="F854" s="213" t="s">
        <v>14</v>
      </c>
      <c r="G854" s="214">
        <v>83600</v>
      </c>
      <c r="H854" s="214">
        <v>99400</v>
      </c>
      <c r="I854" s="167">
        <v>127269</v>
      </c>
      <c r="J854" s="445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5"/>
      <c r="Q854" s="87">
        <f t="shared" si="884"/>
        <v>127269</v>
      </c>
      <c r="R854" s="486">
        <f t="shared" si="874"/>
        <v>0</v>
      </c>
      <c r="S854" s="486">
        <f t="shared" si="875"/>
        <v>0</v>
      </c>
      <c r="T854" s="486">
        <f>IF(R854=1,SUM($R$6:R854),0)</f>
        <v>0</v>
      </c>
      <c r="U854" s="486">
        <f>IF(S854=1,SUM($S$6:S854),0)</f>
        <v>0</v>
      </c>
      <c r="V854" s="486">
        <f t="shared" si="876"/>
        <v>0</v>
      </c>
      <c r="W854" s="486">
        <f t="shared" si="877"/>
        <v>0</v>
      </c>
      <c r="X854" s="486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2453</v>
      </c>
      <c r="D855" s="105" t="s">
        <v>1496</v>
      </c>
      <c r="E855" s="212" t="s">
        <v>46</v>
      </c>
      <c r="F855" s="213" t="s">
        <v>14</v>
      </c>
      <c r="G855" s="214">
        <v>81300</v>
      </c>
      <c r="H855" s="214">
        <v>81300</v>
      </c>
      <c r="I855" s="167">
        <v>118089</v>
      </c>
      <c r="J855" s="445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5"/>
      <c r="Q855" s="87">
        <f t="shared" si="884"/>
        <v>118089</v>
      </c>
      <c r="R855" s="486">
        <f t="shared" si="874"/>
        <v>0</v>
      </c>
      <c r="S855" s="486">
        <f t="shared" si="875"/>
        <v>0</v>
      </c>
      <c r="T855" s="486">
        <f>IF(R855=1,SUM($R$6:R855),0)</f>
        <v>0</v>
      </c>
      <c r="U855" s="486">
        <f>IF(S855=1,SUM($S$6:S855),0)</f>
        <v>0</v>
      </c>
      <c r="V855" s="486">
        <f t="shared" si="876"/>
        <v>0</v>
      </c>
      <c r="W855" s="486">
        <f t="shared" si="877"/>
        <v>0</v>
      </c>
      <c r="X855" s="486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2454</v>
      </c>
      <c r="D856" s="105" t="s">
        <v>1497</v>
      </c>
      <c r="E856" s="212" t="s">
        <v>46</v>
      </c>
      <c r="F856" s="213" t="s">
        <v>14</v>
      </c>
      <c r="G856" s="214">
        <v>83300</v>
      </c>
      <c r="H856" s="214">
        <v>99400</v>
      </c>
      <c r="I856" s="167">
        <v>136449</v>
      </c>
      <c r="J856" s="445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5"/>
      <c r="Q856" s="87">
        <f t="shared" si="884"/>
        <v>136449</v>
      </c>
      <c r="R856" s="486">
        <f t="shared" si="874"/>
        <v>0</v>
      </c>
      <c r="S856" s="486">
        <f t="shared" si="875"/>
        <v>0</v>
      </c>
      <c r="T856" s="486">
        <f>IF(R856=1,SUM($R$6:R856),0)</f>
        <v>0</v>
      </c>
      <c r="U856" s="486">
        <f>IF(S856=1,SUM($S$6:S856),0)</f>
        <v>0</v>
      </c>
      <c r="V856" s="486">
        <f t="shared" si="876"/>
        <v>0</v>
      </c>
      <c r="W856" s="486">
        <f t="shared" si="877"/>
        <v>0</v>
      </c>
      <c r="X856" s="486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2455</v>
      </c>
      <c r="D857" s="105" t="s">
        <v>1498</v>
      </c>
      <c r="E857" s="212" t="s">
        <v>46</v>
      </c>
      <c r="F857" s="213" t="s">
        <v>14</v>
      </c>
      <c r="G857" s="214">
        <v>83300</v>
      </c>
      <c r="H857" s="214">
        <v>99100</v>
      </c>
      <c r="I857" s="167">
        <v>121021</v>
      </c>
      <c r="J857" s="445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5"/>
      <c r="Q857" s="87">
        <f t="shared" si="884"/>
        <v>121021</v>
      </c>
      <c r="R857" s="486">
        <f t="shared" si="874"/>
        <v>0</v>
      </c>
      <c r="S857" s="486">
        <f t="shared" si="875"/>
        <v>0</v>
      </c>
      <c r="T857" s="486">
        <f>IF(R857=1,SUM($R$6:R857),0)</f>
        <v>0</v>
      </c>
      <c r="U857" s="486">
        <f>IF(S857=1,SUM($S$6:S857),0)</f>
        <v>0</v>
      </c>
      <c r="V857" s="486">
        <f t="shared" si="876"/>
        <v>0</v>
      </c>
      <c r="W857" s="486">
        <f t="shared" si="877"/>
        <v>0</v>
      </c>
      <c r="X857" s="486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2456</v>
      </c>
      <c r="D858" s="105" t="s">
        <v>1499</v>
      </c>
      <c r="E858" s="212" t="s">
        <v>46</v>
      </c>
      <c r="F858" s="213" t="s">
        <v>14</v>
      </c>
      <c r="G858" s="214">
        <v>84900</v>
      </c>
      <c r="H858" s="214">
        <v>84900</v>
      </c>
      <c r="I858" s="167">
        <v>111841</v>
      </c>
      <c r="J858" s="445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5"/>
      <c r="Q858" s="87">
        <f t="shared" si="884"/>
        <v>111841</v>
      </c>
      <c r="R858" s="486">
        <f t="shared" si="874"/>
        <v>0</v>
      </c>
      <c r="S858" s="486">
        <f t="shared" si="875"/>
        <v>0</v>
      </c>
      <c r="T858" s="486">
        <f>IF(R858=1,SUM($R$6:R858),0)</f>
        <v>0</v>
      </c>
      <c r="U858" s="486">
        <f>IF(S858=1,SUM($S$6:S858),0)</f>
        <v>0</v>
      </c>
      <c r="V858" s="486">
        <f t="shared" si="876"/>
        <v>0</v>
      </c>
      <c r="W858" s="486">
        <f t="shared" si="877"/>
        <v>0</v>
      </c>
      <c r="X858" s="486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2457</v>
      </c>
      <c r="D859" s="105" t="s">
        <v>1500</v>
      </c>
      <c r="E859" s="212" t="s">
        <v>46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5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5"/>
      <c r="Q859" s="87">
        <f t="shared" si="884"/>
        <v>121021</v>
      </c>
      <c r="R859" s="486">
        <f t="shared" si="874"/>
        <v>0</v>
      </c>
      <c r="S859" s="486">
        <f t="shared" si="875"/>
        <v>0</v>
      </c>
      <c r="T859" s="486">
        <f>IF(R859=1,SUM($R$6:R859),0)</f>
        <v>0</v>
      </c>
      <c r="U859" s="486">
        <f>IF(S859=1,SUM($S$6:S859),0)</f>
        <v>0</v>
      </c>
      <c r="V859" s="486">
        <f t="shared" si="876"/>
        <v>0</v>
      </c>
      <c r="W859" s="486">
        <f t="shared" si="877"/>
        <v>0</v>
      </c>
      <c r="X859" s="486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579</v>
      </c>
      <c r="D860" s="105" t="s">
        <v>1501</v>
      </c>
      <c r="E860" s="212" t="s">
        <v>46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5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5"/>
      <c r="Q860" s="87">
        <f t="shared" si="884"/>
        <v>136764</v>
      </c>
      <c r="R860" s="486">
        <f t="shared" si="874"/>
        <v>0</v>
      </c>
      <c r="S860" s="486">
        <f t="shared" si="875"/>
        <v>0</v>
      </c>
      <c r="T860" s="486">
        <f>IF(R860=1,SUM($R$6:R860),0)</f>
        <v>0</v>
      </c>
      <c r="U860" s="486">
        <f>IF(S860=1,SUM($S$6:S860),0)</f>
        <v>0</v>
      </c>
      <c r="V860" s="486">
        <f t="shared" si="876"/>
        <v>0</v>
      </c>
      <c r="W860" s="486">
        <f t="shared" si="877"/>
        <v>0</v>
      </c>
      <c r="X860" s="486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2458</v>
      </c>
      <c r="D861" s="105" t="s">
        <v>1502</v>
      </c>
      <c r="E861" s="212" t="s">
        <v>46</v>
      </c>
      <c r="F861" s="213" t="s">
        <v>14</v>
      </c>
      <c r="G861" s="214">
        <v>94400</v>
      </c>
      <c r="H861" s="214">
        <v>94400</v>
      </c>
      <c r="I861" s="167">
        <v>134809</v>
      </c>
      <c r="J861" s="445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5"/>
      <c r="Q861" s="87">
        <f t="shared" si="884"/>
        <v>134809</v>
      </c>
      <c r="R861" s="486">
        <f t="shared" si="874"/>
        <v>0</v>
      </c>
      <c r="S861" s="486">
        <f t="shared" si="875"/>
        <v>0</v>
      </c>
      <c r="T861" s="486">
        <f>IF(R861=1,SUM($R$6:R861),0)</f>
        <v>0</v>
      </c>
      <c r="U861" s="486">
        <f>IF(S861=1,SUM($S$6:S861),0)</f>
        <v>0</v>
      </c>
      <c r="V861" s="486">
        <f t="shared" si="876"/>
        <v>0</v>
      </c>
      <c r="W861" s="486">
        <f t="shared" si="877"/>
        <v>0</v>
      </c>
      <c r="X861" s="486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2459</v>
      </c>
      <c r="D862" s="105" t="s">
        <v>1503</v>
      </c>
      <c r="E862" s="212" t="s">
        <v>46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5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5"/>
      <c r="Q862" s="87">
        <f t="shared" si="884"/>
        <v>133826</v>
      </c>
      <c r="R862" s="486">
        <f t="shared" si="874"/>
        <v>0</v>
      </c>
      <c r="S862" s="486">
        <f t="shared" si="875"/>
        <v>0</v>
      </c>
      <c r="T862" s="486">
        <f>IF(R862=1,SUM($R$6:R862),0)</f>
        <v>0</v>
      </c>
      <c r="U862" s="486">
        <f>IF(S862=1,SUM($S$6:S862),0)</f>
        <v>0</v>
      </c>
      <c r="V862" s="486">
        <f t="shared" si="876"/>
        <v>0</v>
      </c>
      <c r="W862" s="486">
        <f t="shared" si="877"/>
        <v>0</v>
      </c>
      <c r="X862" s="486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2460</v>
      </c>
      <c r="D863" s="105" t="s">
        <v>1504</v>
      </c>
      <c r="E863" s="212" t="s">
        <v>46</v>
      </c>
      <c r="F863" s="213" t="s">
        <v>14</v>
      </c>
      <c r="G863" s="214">
        <v>82500</v>
      </c>
      <c r="H863" s="214">
        <v>82500</v>
      </c>
      <c r="I863" s="167">
        <v>118089</v>
      </c>
      <c r="J863" s="445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5"/>
      <c r="Q863" s="87">
        <f t="shared" si="884"/>
        <v>118089</v>
      </c>
      <c r="R863" s="486">
        <f t="shared" si="874"/>
        <v>0</v>
      </c>
      <c r="S863" s="486">
        <f t="shared" si="875"/>
        <v>0</v>
      </c>
      <c r="T863" s="486">
        <f>IF(R863=1,SUM($R$6:R863),0)</f>
        <v>0</v>
      </c>
      <c r="U863" s="486">
        <f>IF(S863=1,SUM($S$6:S863),0)</f>
        <v>0</v>
      </c>
      <c r="V863" s="486">
        <f t="shared" si="876"/>
        <v>0</v>
      </c>
      <c r="W863" s="486">
        <f t="shared" si="877"/>
        <v>0</v>
      </c>
      <c r="X863" s="486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2461</v>
      </c>
      <c r="D864" s="105" t="s">
        <v>1505</v>
      </c>
      <c r="E864" s="212" t="s">
        <v>46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5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5"/>
      <c r="Q864" s="87">
        <f t="shared" si="884"/>
        <v>141694</v>
      </c>
      <c r="R864" s="486">
        <f t="shared" si="874"/>
        <v>0</v>
      </c>
      <c r="S864" s="486">
        <f t="shared" si="875"/>
        <v>0</v>
      </c>
      <c r="T864" s="486">
        <f>IF(R864=1,SUM($R$6:R864),0)</f>
        <v>0</v>
      </c>
      <c r="U864" s="486">
        <f>IF(S864=1,SUM($S$6:S864),0)</f>
        <v>0</v>
      </c>
      <c r="V864" s="486">
        <f t="shared" si="876"/>
        <v>0</v>
      </c>
      <c r="W864" s="486">
        <f t="shared" si="877"/>
        <v>0</v>
      </c>
      <c r="X864" s="486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2462</v>
      </c>
      <c r="D865" s="105" t="s">
        <v>1506</v>
      </c>
      <c r="E865" s="212" t="s">
        <v>46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5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5"/>
      <c r="Q865" s="87">
        <f t="shared" si="884"/>
        <v>197785</v>
      </c>
      <c r="R865" s="486">
        <f t="shared" si="874"/>
        <v>0</v>
      </c>
      <c r="S865" s="486">
        <f t="shared" si="875"/>
        <v>0</v>
      </c>
      <c r="T865" s="486">
        <f>IF(R865=1,SUM($R$6:R865),0)</f>
        <v>0</v>
      </c>
      <c r="U865" s="486">
        <f>IF(S865=1,SUM($S$6:S865),0)</f>
        <v>0</v>
      </c>
      <c r="V865" s="486">
        <f t="shared" si="876"/>
        <v>0</v>
      </c>
      <c r="W865" s="486">
        <f t="shared" si="877"/>
        <v>0</v>
      </c>
      <c r="X865" s="486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2463</v>
      </c>
      <c r="D866" s="105" t="s">
        <v>1507</v>
      </c>
      <c r="E866" s="212" t="s">
        <v>46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5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61"/>
      <c r="Q866" s="87">
        <f t="shared" si="884"/>
        <v>188605</v>
      </c>
      <c r="R866" s="486">
        <f t="shared" si="874"/>
        <v>0</v>
      </c>
      <c r="S866" s="486">
        <f t="shared" si="875"/>
        <v>0</v>
      </c>
      <c r="T866" s="486">
        <f>IF(R866=1,SUM($R$6:R866),0)</f>
        <v>0</v>
      </c>
      <c r="U866" s="486">
        <f>IF(S866=1,SUM($S$6:S866),0)</f>
        <v>0</v>
      </c>
      <c r="V866" s="486">
        <f t="shared" si="876"/>
        <v>0</v>
      </c>
      <c r="W866" s="486">
        <f t="shared" si="877"/>
        <v>0</v>
      </c>
      <c r="X866" s="486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2464</v>
      </c>
      <c r="D867" s="217" t="s">
        <v>1508</v>
      </c>
      <c r="E867" s="212" t="s">
        <v>46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5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5"/>
      <c r="Q867" s="87">
        <f t="shared" si="884"/>
        <v>208931</v>
      </c>
      <c r="R867" s="486">
        <f t="shared" si="874"/>
        <v>0</v>
      </c>
      <c r="S867" s="486">
        <f t="shared" si="875"/>
        <v>0</v>
      </c>
      <c r="T867" s="486">
        <f>IF(R867=1,SUM($R$6:R867),0)</f>
        <v>0</v>
      </c>
      <c r="U867" s="486">
        <f>IF(S867=1,SUM($S$6:S867),0)</f>
        <v>0</v>
      </c>
      <c r="V867" s="486">
        <f t="shared" si="876"/>
        <v>0</v>
      </c>
      <c r="W867" s="486">
        <f t="shared" si="877"/>
        <v>0</v>
      </c>
      <c r="X867" s="486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2465</v>
      </c>
      <c r="D868" s="105" t="s">
        <v>1509</v>
      </c>
      <c r="E868" s="212" t="s">
        <v>46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5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5"/>
      <c r="Q868" s="87">
        <f t="shared" si="884"/>
        <v>231238</v>
      </c>
      <c r="R868" s="486">
        <f t="shared" si="874"/>
        <v>0</v>
      </c>
      <c r="S868" s="486">
        <f t="shared" si="875"/>
        <v>0</v>
      </c>
      <c r="T868" s="486">
        <f>IF(R868=1,SUM($R$6:R868),0)</f>
        <v>0</v>
      </c>
      <c r="U868" s="486">
        <f>IF(S868=1,SUM($S$6:S868),0)</f>
        <v>0</v>
      </c>
      <c r="V868" s="486">
        <f t="shared" si="876"/>
        <v>0</v>
      </c>
      <c r="W868" s="486">
        <f t="shared" si="877"/>
        <v>0</v>
      </c>
      <c r="X868" s="486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2466</v>
      </c>
      <c r="D869" s="105" t="s">
        <v>1510</v>
      </c>
      <c r="E869" s="212" t="s">
        <v>46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5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61"/>
      <c r="Q869" s="87">
        <f t="shared" si="884"/>
        <v>214846</v>
      </c>
      <c r="R869" s="486">
        <f t="shared" si="874"/>
        <v>0</v>
      </c>
      <c r="S869" s="486">
        <f t="shared" si="875"/>
        <v>0</v>
      </c>
      <c r="T869" s="486">
        <f>IF(R869=1,SUM($R$6:R869),0)</f>
        <v>0</v>
      </c>
      <c r="U869" s="486">
        <f>IF(S869=1,SUM($S$6:S869),0)</f>
        <v>0</v>
      </c>
      <c r="V869" s="486">
        <f t="shared" si="876"/>
        <v>0</v>
      </c>
      <c r="W869" s="486">
        <f t="shared" si="877"/>
        <v>0</v>
      </c>
      <c r="X869" s="486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2467</v>
      </c>
      <c r="D870" s="105" t="s">
        <v>1511</v>
      </c>
      <c r="E870" s="212" t="s">
        <v>46</v>
      </c>
      <c r="F870" s="213" t="s">
        <v>14</v>
      </c>
      <c r="G870" s="214">
        <v>96900</v>
      </c>
      <c r="H870" s="214">
        <v>96900</v>
      </c>
      <c r="I870" s="167">
        <v>200118</v>
      </c>
      <c r="J870" s="445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61"/>
      <c r="Q870" s="87">
        <f t="shared" si="884"/>
        <v>200118</v>
      </c>
      <c r="R870" s="486">
        <f t="shared" si="874"/>
        <v>0</v>
      </c>
      <c r="S870" s="486">
        <f t="shared" si="875"/>
        <v>0</v>
      </c>
      <c r="T870" s="486">
        <f>IF(R870=1,SUM($R$6:R870),0)</f>
        <v>0</v>
      </c>
      <c r="U870" s="486">
        <f>IF(S870=1,SUM($S$6:S870),0)</f>
        <v>0</v>
      </c>
      <c r="V870" s="486">
        <f t="shared" si="876"/>
        <v>0</v>
      </c>
      <c r="W870" s="486">
        <f t="shared" si="877"/>
        <v>0</v>
      </c>
      <c r="X870" s="486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2468</v>
      </c>
      <c r="D871" s="105" t="s">
        <v>1512</v>
      </c>
      <c r="E871" s="212" t="s">
        <v>46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5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61"/>
      <c r="Q871" s="87">
        <f t="shared" si="884"/>
        <v>177825</v>
      </c>
      <c r="R871" s="486">
        <f t="shared" si="874"/>
        <v>0</v>
      </c>
      <c r="S871" s="486">
        <f t="shared" si="875"/>
        <v>0</v>
      </c>
      <c r="T871" s="486">
        <f>IF(R871=1,SUM($R$6:R871),0)</f>
        <v>0</v>
      </c>
      <c r="U871" s="486">
        <f>IF(S871=1,SUM($S$6:S871),0)</f>
        <v>0</v>
      </c>
      <c r="V871" s="486">
        <f t="shared" si="876"/>
        <v>0</v>
      </c>
      <c r="W871" s="486">
        <f t="shared" si="877"/>
        <v>0</v>
      </c>
      <c r="X871" s="486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2469</v>
      </c>
      <c r="D872" s="105" t="s">
        <v>1513</v>
      </c>
      <c r="E872" s="212" t="s">
        <v>46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5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61"/>
      <c r="Q872" s="87">
        <f t="shared" si="884"/>
        <v>202085</v>
      </c>
      <c r="R872" s="486">
        <f t="shared" si="874"/>
        <v>0</v>
      </c>
      <c r="S872" s="486">
        <f t="shared" si="875"/>
        <v>0</v>
      </c>
      <c r="T872" s="486">
        <f>IF(R872=1,SUM($R$6:R872),0)</f>
        <v>0</v>
      </c>
      <c r="U872" s="486">
        <f>IF(S872=1,SUM($S$6:S872),0)</f>
        <v>0</v>
      </c>
      <c r="V872" s="486">
        <f t="shared" si="876"/>
        <v>0</v>
      </c>
      <c r="W872" s="486">
        <f t="shared" si="877"/>
        <v>0</v>
      </c>
      <c r="X872" s="486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2470</v>
      </c>
      <c r="D873" s="105" t="s">
        <v>1514</v>
      </c>
      <c r="E873" s="212" t="s">
        <v>46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5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61"/>
      <c r="Q873" s="87">
        <f t="shared" si="884"/>
        <v>333359</v>
      </c>
      <c r="R873" s="486">
        <f t="shared" si="874"/>
        <v>0</v>
      </c>
      <c r="S873" s="486">
        <f t="shared" si="875"/>
        <v>0</v>
      </c>
      <c r="T873" s="486">
        <f>IF(R873=1,SUM($R$6:R873),0)</f>
        <v>0</v>
      </c>
      <c r="U873" s="486">
        <f>IF(S873=1,SUM($S$6:S873),0)</f>
        <v>0</v>
      </c>
      <c r="V873" s="486">
        <f t="shared" si="876"/>
        <v>0</v>
      </c>
      <c r="W873" s="486">
        <f t="shared" si="877"/>
        <v>0</v>
      </c>
      <c r="X873" s="486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2471</v>
      </c>
      <c r="D874" s="105" t="s">
        <v>1515</v>
      </c>
      <c r="E874" s="212" t="s">
        <v>46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5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61"/>
      <c r="Q874" s="87">
        <f t="shared" si="884"/>
        <v>171923</v>
      </c>
      <c r="R874" s="486">
        <f t="shared" si="874"/>
        <v>0</v>
      </c>
      <c r="S874" s="486">
        <f t="shared" si="875"/>
        <v>0</v>
      </c>
      <c r="T874" s="486">
        <f>IF(R874=1,SUM($R$6:R874),0)</f>
        <v>0</v>
      </c>
      <c r="U874" s="486">
        <f>IF(S874=1,SUM($S$6:S874),0)</f>
        <v>0</v>
      </c>
      <c r="V874" s="486">
        <f t="shared" si="876"/>
        <v>0</v>
      </c>
      <c r="W874" s="486">
        <f t="shared" si="877"/>
        <v>0</v>
      </c>
      <c r="X874" s="486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2472</v>
      </c>
      <c r="D875" s="105" t="s">
        <v>1516</v>
      </c>
      <c r="E875" s="212" t="s">
        <v>46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5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61"/>
      <c r="Q875" s="87">
        <f t="shared" si="884"/>
        <v>218478</v>
      </c>
      <c r="R875" s="486">
        <f t="shared" si="874"/>
        <v>0</v>
      </c>
      <c r="S875" s="486">
        <f t="shared" si="875"/>
        <v>0</v>
      </c>
      <c r="T875" s="486">
        <f>IF(R875=1,SUM($R$6:R875),0)</f>
        <v>0</v>
      </c>
      <c r="U875" s="486">
        <f>IF(S875=1,SUM($S$6:S875),0)</f>
        <v>0</v>
      </c>
      <c r="V875" s="486">
        <f t="shared" si="876"/>
        <v>0</v>
      </c>
      <c r="W875" s="486">
        <f t="shared" si="877"/>
        <v>0</v>
      </c>
      <c r="X875" s="486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2473</v>
      </c>
      <c r="D876" s="105" t="s">
        <v>1517</v>
      </c>
      <c r="E876" s="212" t="s">
        <v>46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5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5"/>
      <c r="Q876" s="87">
        <f t="shared" si="884"/>
        <v>192250</v>
      </c>
      <c r="R876" s="486">
        <f t="shared" si="874"/>
        <v>0</v>
      </c>
      <c r="S876" s="486">
        <f t="shared" si="875"/>
        <v>0</v>
      </c>
      <c r="T876" s="486">
        <f>IF(R876=1,SUM($R$6:R876),0)</f>
        <v>0</v>
      </c>
      <c r="U876" s="486">
        <f>IF(S876=1,SUM($S$6:S876),0)</f>
        <v>0</v>
      </c>
      <c r="V876" s="486">
        <f t="shared" si="876"/>
        <v>0</v>
      </c>
      <c r="W876" s="486">
        <f t="shared" si="877"/>
        <v>0</v>
      </c>
      <c r="X876" s="486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2474</v>
      </c>
      <c r="D877" s="105" t="s">
        <v>1518</v>
      </c>
      <c r="E877" s="212" t="s">
        <v>46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5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61"/>
      <c r="Q877" s="87">
        <f t="shared" si="884"/>
        <v>234870</v>
      </c>
      <c r="R877" s="486">
        <f t="shared" si="874"/>
        <v>0</v>
      </c>
      <c r="S877" s="486">
        <f t="shared" si="875"/>
        <v>0</v>
      </c>
      <c r="T877" s="486">
        <f>IF(R877=1,SUM($R$6:R877),0)</f>
        <v>0</v>
      </c>
      <c r="U877" s="486">
        <f>IF(S877=1,SUM($S$6:S877),0)</f>
        <v>0</v>
      </c>
      <c r="V877" s="486">
        <f t="shared" si="876"/>
        <v>0</v>
      </c>
      <c r="W877" s="486">
        <f t="shared" si="877"/>
        <v>0</v>
      </c>
      <c r="X877" s="486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2475</v>
      </c>
      <c r="D878" s="105" t="s">
        <v>1519</v>
      </c>
      <c r="E878" s="212" t="s">
        <v>46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5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5"/>
      <c r="Q878" s="87">
        <f t="shared" si="884"/>
        <v>208642</v>
      </c>
      <c r="R878" s="486">
        <f t="shared" si="874"/>
        <v>0</v>
      </c>
      <c r="S878" s="486">
        <f t="shared" si="875"/>
        <v>0</v>
      </c>
      <c r="T878" s="486">
        <f>IF(R878=1,SUM($R$6:R878),0)</f>
        <v>0</v>
      </c>
      <c r="U878" s="486">
        <f>IF(S878=1,SUM($S$6:S878),0)</f>
        <v>0</v>
      </c>
      <c r="V878" s="486">
        <f t="shared" si="876"/>
        <v>0</v>
      </c>
      <c r="W878" s="486">
        <f t="shared" si="877"/>
        <v>0</v>
      </c>
      <c r="X878" s="486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2476</v>
      </c>
      <c r="D879" s="105" t="s">
        <v>1520</v>
      </c>
      <c r="E879" s="212" t="s">
        <v>46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5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5"/>
      <c r="Q879" s="87">
        <f t="shared" si="884"/>
        <v>220117</v>
      </c>
      <c r="R879" s="486">
        <f t="shared" si="874"/>
        <v>0</v>
      </c>
      <c r="S879" s="486">
        <f t="shared" si="875"/>
        <v>0</v>
      </c>
      <c r="T879" s="486">
        <f>IF(R879=1,SUM($R$6:R879),0)</f>
        <v>0</v>
      </c>
      <c r="U879" s="486">
        <f>IF(S879=1,SUM($S$6:S879),0)</f>
        <v>0</v>
      </c>
      <c r="V879" s="486">
        <f t="shared" si="876"/>
        <v>0</v>
      </c>
      <c r="W879" s="486">
        <f t="shared" si="877"/>
        <v>0</v>
      </c>
      <c r="X879" s="486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2477</v>
      </c>
      <c r="D880" s="105" t="s">
        <v>1521</v>
      </c>
      <c r="E880" s="212" t="s">
        <v>46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5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5"/>
      <c r="Q880" s="87">
        <f t="shared" si="884"/>
        <v>431439</v>
      </c>
      <c r="R880" s="486">
        <f t="shared" si="874"/>
        <v>0</v>
      </c>
      <c r="S880" s="486">
        <f t="shared" si="875"/>
        <v>0</v>
      </c>
      <c r="T880" s="486">
        <f>IF(R880=1,SUM($R$6:R880),0)</f>
        <v>0</v>
      </c>
      <c r="U880" s="486">
        <f>IF(S880=1,SUM($S$6:S880),0)</f>
        <v>0</v>
      </c>
      <c r="V880" s="486">
        <f t="shared" si="876"/>
        <v>0</v>
      </c>
      <c r="W880" s="486">
        <f t="shared" si="877"/>
        <v>0</v>
      </c>
      <c r="X880" s="486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2478</v>
      </c>
      <c r="D881" s="105" t="s">
        <v>1522</v>
      </c>
      <c r="E881" s="212" t="s">
        <v>46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5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5"/>
      <c r="Q881" s="87">
        <f t="shared" si="884"/>
        <v>375705</v>
      </c>
      <c r="R881" s="486">
        <f t="shared" si="874"/>
        <v>0</v>
      </c>
      <c r="S881" s="486">
        <f t="shared" si="875"/>
        <v>0</v>
      </c>
      <c r="T881" s="486">
        <f>IF(R881=1,SUM($R$6:R881),0)</f>
        <v>0</v>
      </c>
      <c r="U881" s="486">
        <f>IF(S881=1,SUM($S$6:S881),0)</f>
        <v>0</v>
      </c>
      <c r="V881" s="486">
        <f t="shared" si="876"/>
        <v>0</v>
      </c>
      <c r="W881" s="486">
        <f t="shared" si="877"/>
        <v>0</v>
      </c>
      <c r="X881" s="486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2479</v>
      </c>
      <c r="D882" s="105" t="s">
        <v>1523</v>
      </c>
      <c r="E882" s="212" t="s">
        <v>46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5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5"/>
      <c r="Q882" s="87">
        <f t="shared" si="884"/>
        <v>468142</v>
      </c>
      <c r="R882" s="486">
        <f t="shared" si="874"/>
        <v>0</v>
      </c>
      <c r="S882" s="486">
        <f t="shared" si="875"/>
        <v>0</v>
      </c>
      <c r="T882" s="486">
        <f>IF(R882=1,SUM($R$6:R882),0)</f>
        <v>0</v>
      </c>
      <c r="U882" s="486">
        <f>IF(S882=1,SUM($S$6:S882),0)</f>
        <v>0</v>
      </c>
      <c r="V882" s="486">
        <f t="shared" si="876"/>
        <v>0</v>
      </c>
      <c r="W882" s="486">
        <f t="shared" si="877"/>
        <v>0</v>
      </c>
      <c r="X882" s="486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2480</v>
      </c>
      <c r="D883" s="105" t="s">
        <v>1524</v>
      </c>
      <c r="E883" s="212" t="s">
        <v>46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5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5"/>
      <c r="Q883" s="87">
        <f t="shared" si="884"/>
        <v>409457</v>
      </c>
      <c r="R883" s="486">
        <f t="shared" si="874"/>
        <v>0</v>
      </c>
      <c r="S883" s="486">
        <f t="shared" si="875"/>
        <v>0</v>
      </c>
      <c r="T883" s="486">
        <f>IF(R883=1,SUM($R$6:R883),0)</f>
        <v>0</v>
      </c>
      <c r="U883" s="486">
        <f>IF(S883=1,SUM($S$6:S883),0)</f>
        <v>0</v>
      </c>
      <c r="V883" s="486">
        <f t="shared" si="876"/>
        <v>0</v>
      </c>
      <c r="W883" s="486">
        <f t="shared" si="877"/>
        <v>0</v>
      </c>
      <c r="X883" s="486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2481</v>
      </c>
      <c r="D884" s="105" t="s">
        <v>1525</v>
      </c>
      <c r="E884" s="212" t="s">
        <v>46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5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5"/>
      <c r="Q884" s="87">
        <f t="shared" si="884"/>
        <v>468142</v>
      </c>
      <c r="R884" s="486">
        <f t="shared" si="874"/>
        <v>0</v>
      </c>
      <c r="S884" s="486">
        <f t="shared" si="875"/>
        <v>0</v>
      </c>
      <c r="T884" s="486">
        <f>IF(R884=1,SUM($R$6:R884),0)</f>
        <v>0</v>
      </c>
      <c r="U884" s="486">
        <f>IF(S884=1,SUM($S$6:S884),0)</f>
        <v>0</v>
      </c>
      <c r="V884" s="486">
        <f t="shared" si="876"/>
        <v>0</v>
      </c>
      <c r="W884" s="486">
        <f t="shared" si="877"/>
        <v>0</v>
      </c>
      <c r="X884" s="486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2482</v>
      </c>
      <c r="D885" s="105" t="s">
        <v>1526</v>
      </c>
      <c r="E885" s="212" t="s">
        <v>46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5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5"/>
      <c r="Q885" s="87">
        <f t="shared" si="884"/>
        <v>113489</v>
      </c>
      <c r="R885" s="486">
        <f t="shared" si="874"/>
        <v>0</v>
      </c>
      <c r="S885" s="486">
        <f t="shared" si="875"/>
        <v>0</v>
      </c>
      <c r="T885" s="486">
        <f>IF(R885=1,SUM($R$6:R885),0)</f>
        <v>0</v>
      </c>
      <c r="U885" s="486">
        <f>IF(S885=1,SUM($S$6:S885),0)</f>
        <v>0</v>
      </c>
      <c r="V885" s="486">
        <f t="shared" si="876"/>
        <v>0</v>
      </c>
      <c r="W885" s="486">
        <f t="shared" si="877"/>
        <v>0</v>
      </c>
      <c r="X885" s="486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2483</v>
      </c>
      <c r="D886" s="105" t="s">
        <v>1527</v>
      </c>
      <c r="E886" s="212" t="s">
        <v>46</v>
      </c>
      <c r="F886" s="213" t="s">
        <v>14</v>
      </c>
      <c r="G886" s="214">
        <v>89800</v>
      </c>
      <c r="H886" s="214">
        <v>89800</v>
      </c>
      <c r="I886" s="167">
        <v>131846</v>
      </c>
      <c r="J886" s="445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5"/>
      <c r="Q886" s="87">
        <f t="shared" si="884"/>
        <v>131846</v>
      </c>
      <c r="R886" s="486">
        <f t="shared" si="874"/>
        <v>0</v>
      </c>
      <c r="S886" s="486">
        <f t="shared" si="875"/>
        <v>0</v>
      </c>
      <c r="T886" s="486">
        <f>IF(R886=1,SUM($R$6:R886),0)</f>
        <v>0</v>
      </c>
      <c r="U886" s="486">
        <f>IF(S886=1,SUM($S$6:S886),0)</f>
        <v>0</v>
      </c>
      <c r="V886" s="486">
        <f t="shared" si="876"/>
        <v>0</v>
      </c>
      <c r="W886" s="486">
        <f t="shared" si="877"/>
        <v>0</v>
      </c>
      <c r="X886" s="486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2484</v>
      </c>
      <c r="D887" s="105" t="s">
        <v>1528</v>
      </c>
      <c r="E887" s="212" t="s">
        <v>46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5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5"/>
      <c r="Q887" s="87">
        <f t="shared" si="884"/>
        <v>150199</v>
      </c>
      <c r="R887" s="486">
        <f t="shared" si="874"/>
        <v>0</v>
      </c>
      <c r="S887" s="486">
        <f t="shared" si="875"/>
        <v>0</v>
      </c>
      <c r="T887" s="486">
        <f>IF(R887=1,SUM($R$6:R887),0)</f>
        <v>0</v>
      </c>
      <c r="U887" s="486">
        <f>IF(S887=1,SUM($S$6:S887),0)</f>
        <v>0</v>
      </c>
      <c r="V887" s="486">
        <f t="shared" si="876"/>
        <v>0</v>
      </c>
      <c r="W887" s="486">
        <f t="shared" si="877"/>
        <v>0</v>
      </c>
      <c r="X887" s="486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2485</v>
      </c>
      <c r="D888" s="105" t="s">
        <v>1529</v>
      </c>
      <c r="E888" s="212" t="s">
        <v>46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5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5"/>
      <c r="Q888" s="87">
        <f t="shared" si="884"/>
        <v>135774</v>
      </c>
      <c r="R888" s="486">
        <f t="shared" si="874"/>
        <v>0</v>
      </c>
      <c r="S888" s="486">
        <f t="shared" si="875"/>
        <v>0</v>
      </c>
      <c r="T888" s="486">
        <f>IF(R888=1,SUM($R$6:R888),0)</f>
        <v>0</v>
      </c>
      <c r="U888" s="486">
        <f>IF(S888=1,SUM($S$6:S888),0)</f>
        <v>0</v>
      </c>
      <c r="V888" s="486">
        <f t="shared" si="876"/>
        <v>0</v>
      </c>
      <c r="W888" s="486">
        <f t="shared" si="877"/>
        <v>0</v>
      </c>
      <c r="X888" s="486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2486</v>
      </c>
      <c r="D889" s="105" t="s">
        <v>1530</v>
      </c>
      <c r="E889" s="212" t="s">
        <v>46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5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5"/>
      <c r="Q889" s="87">
        <f t="shared" si="884"/>
        <v>116759</v>
      </c>
      <c r="R889" s="486">
        <f t="shared" si="874"/>
        <v>0</v>
      </c>
      <c r="S889" s="486">
        <f t="shared" si="875"/>
        <v>0</v>
      </c>
      <c r="T889" s="486">
        <f>IF(R889=1,SUM($R$6:R889),0)</f>
        <v>0</v>
      </c>
      <c r="U889" s="486">
        <f>IF(S889=1,SUM($S$6:S889),0)</f>
        <v>0</v>
      </c>
      <c r="V889" s="486">
        <f t="shared" si="876"/>
        <v>0</v>
      </c>
      <c r="W889" s="486">
        <f t="shared" si="877"/>
        <v>0</v>
      </c>
      <c r="X889" s="486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2487</v>
      </c>
      <c r="D890" s="105" t="s">
        <v>1531</v>
      </c>
      <c r="E890" s="212" t="s">
        <v>46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5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5"/>
      <c r="Q890" s="87">
        <f t="shared" si="884"/>
        <v>125938</v>
      </c>
      <c r="R890" s="486">
        <f t="shared" si="874"/>
        <v>0</v>
      </c>
      <c r="S890" s="486">
        <f t="shared" si="875"/>
        <v>0</v>
      </c>
      <c r="T890" s="486">
        <f>IF(R890=1,SUM($R$6:R890),0)</f>
        <v>0</v>
      </c>
      <c r="U890" s="486">
        <f>IF(S890=1,SUM($S$6:S890),0)</f>
        <v>0</v>
      </c>
      <c r="V890" s="486">
        <f t="shared" si="876"/>
        <v>0</v>
      </c>
      <c r="W890" s="486">
        <f t="shared" si="877"/>
        <v>0</v>
      </c>
      <c r="X890" s="486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2488</v>
      </c>
      <c r="D891" s="105" t="s">
        <v>1532</v>
      </c>
      <c r="E891" s="212" t="s">
        <v>46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5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5"/>
      <c r="Q891" s="87">
        <f t="shared" si="884"/>
        <v>218111</v>
      </c>
      <c r="R891" s="486">
        <f t="shared" si="874"/>
        <v>0</v>
      </c>
      <c r="S891" s="486">
        <f t="shared" si="875"/>
        <v>0</v>
      </c>
      <c r="T891" s="486">
        <f>IF(R891=1,SUM($R$6:R891),0)</f>
        <v>0</v>
      </c>
      <c r="U891" s="486">
        <f>IF(S891=1,SUM($S$6:S891),0)</f>
        <v>0</v>
      </c>
      <c r="V891" s="486">
        <f t="shared" si="876"/>
        <v>0</v>
      </c>
      <c r="W891" s="486">
        <f t="shared" si="877"/>
        <v>0</v>
      </c>
      <c r="X891" s="486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2489</v>
      </c>
      <c r="D892" s="105" t="s">
        <v>1533</v>
      </c>
      <c r="E892" s="212" t="s">
        <v>46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5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5"/>
      <c r="Q892" s="87">
        <f t="shared" si="884"/>
        <v>202375</v>
      </c>
      <c r="R892" s="486">
        <f t="shared" si="874"/>
        <v>0</v>
      </c>
      <c r="S892" s="486">
        <f t="shared" si="875"/>
        <v>0</v>
      </c>
      <c r="T892" s="486">
        <f>IF(R892=1,SUM($R$6:R892),0)</f>
        <v>0</v>
      </c>
      <c r="U892" s="486">
        <f>IF(S892=1,SUM($S$6:S892),0)</f>
        <v>0</v>
      </c>
      <c r="V892" s="486">
        <f t="shared" si="876"/>
        <v>0</v>
      </c>
      <c r="W892" s="486">
        <f t="shared" si="877"/>
        <v>0</v>
      </c>
      <c r="X892" s="486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2490</v>
      </c>
      <c r="D893" s="105" t="s">
        <v>1534</v>
      </c>
      <c r="E893" s="212" t="s">
        <v>46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5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5"/>
      <c r="Q893" s="87">
        <f t="shared" si="884"/>
        <v>420942</v>
      </c>
      <c r="R893" s="486">
        <f t="shared" si="874"/>
        <v>0</v>
      </c>
      <c r="S893" s="486">
        <f t="shared" si="875"/>
        <v>0</v>
      </c>
      <c r="T893" s="486">
        <f>IF(R893=1,SUM($R$6:R893),0)</f>
        <v>0</v>
      </c>
      <c r="U893" s="486">
        <f>IF(S893=1,SUM($S$6:S893),0)</f>
        <v>0</v>
      </c>
      <c r="V893" s="486">
        <f t="shared" si="876"/>
        <v>0</v>
      </c>
      <c r="W893" s="486">
        <f t="shared" si="877"/>
        <v>0</v>
      </c>
      <c r="X893" s="486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1108</v>
      </c>
      <c r="D894" s="217"/>
      <c r="E894" s="212" t="s">
        <v>46</v>
      </c>
      <c r="F894" s="213" t="s">
        <v>14</v>
      </c>
      <c r="G894" s="214">
        <v>111100</v>
      </c>
      <c r="H894" s="214">
        <v>111100</v>
      </c>
      <c r="I894" s="444">
        <v>111100</v>
      </c>
      <c r="J894" s="449">
        <v>7.2255192878338276E-3</v>
      </c>
      <c r="K894" s="444">
        <f t="shared" si="882"/>
        <v>111902.75519287835</v>
      </c>
      <c r="L894" s="444">
        <f t="shared" ref="L894:O894" si="935">IF($J894&lt;0,(K894*(1-$J894)),(K894*(1+$J894)))</f>
        <v>112711.31070888625</v>
      </c>
      <c r="M894" s="444">
        <f t="shared" si="935"/>
        <v>113525.70845837034</v>
      </c>
      <c r="N894" s="444">
        <f t="shared" si="935"/>
        <v>114345.99065450131</v>
      </c>
      <c r="O894" s="444">
        <f t="shared" si="935"/>
        <v>115172.19981546188</v>
      </c>
      <c r="P894" s="455"/>
      <c r="Q894" s="87">
        <f t="shared" si="884"/>
        <v>111100</v>
      </c>
      <c r="R894" s="486">
        <f t="shared" si="874"/>
        <v>0</v>
      </c>
      <c r="S894" s="486">
        <f t="shared" si="875"/>
        <v>0</v>
      </c>
      <c r="T894" s="486">
        <f>IF(R894=1,SUM($R$6:R894),0)</f>
        <v>0</v>
      </c>
      <c r="U894" s="486">
        <f>IF(S894=1,SUM($S$6:S894),0)</f>
        <v>0</v>
      </c>
      <c r="V894" s="486">
        <f t="shared" si="876"/>
        <v>0</v>
      </c>
      <c r="W894" s="486">
        <f t="shared" si="877"/>
        <v>0</v>
      </c>
      <c r="X894" s="486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1109</v>
      </c>
      <c r="D895" s="217"/>
      <c r="E895" s="212" t="s">
        <v>46</v>
      </c>
      <c r="F895" s="213" t="s">
        <v>14</v>
      </c>
      <c r="G895" s="214">
        <v>197500</v>
      </c>
      <c r="H895" s="214">
        <v>197500</v>
      </c>
      <c r="I895" s="444">
        <v>197500</v>
      </c>
      <c r="J895" s="449">
        <v>7.2255192878338276E-3</v>
      </c>
      <c r="K895" s="444">
        <f t="shared" si="882"/>
        <v>198927.0400593472</v>
      </c>
      <c r="L895" s="444">
        <f t="shared" ref="L895:O895" si="936">IF($J895&lt;0,(K895*(1-$J895)),(K895*(1+$J895)))</f>
        <v>200364.39122416772</v>
      </c>
      <c r="M895" s="444">
        <f t="shared" si="936"/>
        <v>201812.12799755303</v>
      </c>
      <c r="N895" s="444">
        <f t="shared" si="936"/>
        <v>203270.32542091815</v>
      </c>
      <c r="O895" s="444">
        <f t="shared" si="936"/>
        <v>204739.05907789126</v>
      </c>
      <c r="P895" s="455"/>
      <c r="Q895" s="87">
        <f t="shared" si="884"/>
        <v>197500</v>
      </c>
      <c r="R895" s="486">
        <f t="shared" si="874"/>
        <v>0</v>
      </c>
      <c r="S895" s="486">
        <f t="shared" si="875"/>
        <v>0</v>
      </c>
      <c r="T895" s="486">
        <f>IF(R895=1,SUM($R$6:R895),0)</f>
        <v>0</v>
      </c>
      <c r="U895" s="486">
        <f>IF(S895=1,SUM($S$6:S895),0)</f>
        <v>0</v>
      </c>
      <c r="V895" s="486">
        <f t="shared" si="876"/>
        <v>0</v>
      </c>
      <c r="W895" s="486">
        <f t="shared" si="877"/>
        <v>0</v>
      </c>
      <c r="X895" s="486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1110</v>
      </c>
      <c r="D896" s="217"/>
      <c r="E896" s="212" t="s">
        <v>46</v>
      </c>
      <c r="F896" s="213" t="s">
        <v>14</v>
      </c>
      <c r="G896" s="214">
        <v>173300</v>
      </c>
      <c r="H896" s="214">
        <v>173300</v>
      </c>
      <c r="I896" s="444">
        <v>173300</v>
      </c>
      <c r="J896" s="449">
        <v>7.2255192878338276E-3</v>
      </c>
      <c r="K896" s="444">
        <f t="shared" si="882"/>
        <v>174552.1824925816</v>
      </c>
      <c r="L896" s="444">
        <f t="shared" ref="L896:O896" si="937">IF($J896&lt;0,(K896*(1-$J896)),(K896*(1+$J896)))</f>
        <v>175813.41265391526</v>
      </c>
      <c r="M896" s="444">
        <f t="shared" si="937"/>
        <v>177083.75585810601</v>
      </c>
      <c r="N896" s="444">
        <f t="shared" si="937"/>
        <v>178363.27795162084</v>
      </c>
      <c r="O896" s="444">
        <f t="shared" si="937"/>
        <v>179652.04525670156</v>
      </c>
      <c r="P896" s="455"/>
      <c r="Q896" s="87">
        <f t="shared" si="884"/>
        <v>173300</v>
      </c>
      <c r="R896" s="486">
        <f t="shared" si="874"/>
        <v>0</v>
      </c>
      <c r="S896" s="486">
        <f t="shared" si="875"/>
        <v>0</v>
      </c>
      <c r="T896" s="486">
        <f>IF(R896=1,SUM($R$6:R896),0)</f>
        <v>0</v>
      </c>
      <c r="U896" s="486">
        <f>IF(S896=1,SUM($S$6:S896),0)</f>
        <v>0</v>
      </c>
      <c r="V896" s="486">
        <f t="shared" si="876"/>
        <v>0</v>
      </c>
      <c r="W896" s="486">
        <f t="shared" si="877"/>
        <v>0</v>
      </c>
      <c r="X896" s="486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1111</v>
      </c>
      <c r="D897" s="217"/>
      <c r="E897" s="212" t="s">
        <v>46</v>
      </c>
      <c r="F897" s="213" t="s">
        <v>14</v>
      </c>
      <c r="G897" s="214">
        <v>279500</v>
      </c>
      <c r="H897" s="214">
        <v>279500</v>
      </c>
      <c r="I897" s="444">
        <v>279500</v>
      </c>
      <c r="J897" s="449">
        <v>7.2255192878338276E-3</v>
      </c>
      <c r="K897" s="444">
        <f t="shared" si="882"/>
        <v>281519.53264094959</v>
      </c>
      <c r="L897" s="444">
        <f t="shared" ref="L897:O897" si="938">IF($J897&lt;0,(K897*(1-$J897)),(K897*(1+$J897)))</f>
        <v>283553.65745394875</v>
      </c>
      <c r="M897" s="444">
        <f t="shared" si="938"/>
        <v>285602.47987501812</v>
      </c>
      <c r="N897" s="444">
        <f t="shared" si="938"/>
        <v>287666.10610200826</v>
      </c>
      <c r="O897" s="444">
        <f t="shared" si="938"/>
        <v>289744.64310010441</v>
      </c>
      <c r="P897" s="455"/>
      <c r="Q897" s="87">
        <f t="shared" si="884"/>
        <v>279500</v>
      </c>
      <c r="R897" s="486">
        <f t="shared" si="874"/>
        <v>0</v>
      </c>
      <c r="S897" s="486">
        <f t="shared" si="875"/>
        <v>0</v>
      </c>
      <c r="T897" s="486">
        <f>IF(R897=1,SUM($R$6:R897),0)</f>
        <v>0</v>
      </c>
      <c r="U897" s="486">
        <f>IF(S897=1,SUM($S$6:S897),0)</f>
        <v>0</v>
      </c>
      <c r="V897" s="486">
        <f t="shared" si="876"/>
        <v>0</v>
      </c>
      <c r="W897" s="486">
        <f t="shared" si="877"/>
        <v>0</v>
      </c>
      <c r="X897" s="486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1535</v>
      </c>
      <c r="D898" s="217" t="s">
        <v>1535</v>
      </c>
      <c r="E898" s="212" t="s">
        <v>46</v>
      </c>
      <c r="F898" s="213" t="s">
        <v>14</v>
      </c>
      <c r="G898" s="405"/>
      <c r="H898" s="405"/>
      <c r="I898" s="405">
        <v>127269</v>
      </c>
      <c r="J898" s="450">
        <v>0.2803722334004024</v>
      </c>
      <c r="K898" s="405">
        <f t="shared" si="882"/>
        <v>162951.6937726358</v>
      </c>
      <c r="L898" s="405">
        <f t="shared" ref="L898:O898" si="939">IF($J898&lt;0,(K898*(1-$J898)),(K898*(1+$J898)))</f>
        <v>208638.82409204813</v>
      </c>
      <c r="M898" s="405">
        <f t="shared" si="939"/>
        <v>267135.35717676935</v>
      </c>
      <c r="N898" s="405">
        <f t="shared" si="939"/>
        <v>342032.69388863439</v>
      </c>
      <c r="O898" s="405">
        <f t="shared" si="939"/>
        <v>437929.16417014698</v>
      </c>
      <c r="P898" s="455"/>
      <c r="Q898" s="87">
        <f t="shared" si="884"/>
        <v>127269</v>
      </c>
      <c r="R898" s="486">
        <f t="shared" si="874"/>
        <v>0</v>
      </c>
      <c r="S898" s="486">
        <f t="shared" si="875"/>
        <v>0</v>
      </c>
      <c r="T898" s="486">
        <f>IF(R898=1,SUM($R$6:R898),0)</f>
        <v>0</v>
      </c>
      <c r="U898" s="486">
        <f>IF(S898=1,SUM($S$6:S898),0)</f>
        <v>0</v>
      </c>
      <c r="V898" s="486">
        <f t="shared" si="876"/>
        <v>0</v>
      </c>
      <c r="W898" s="486">
        <f t="shared" si="877"/>
        <v>0</v>
      </c>
      <c r="X898" s="486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1536</v>
      </c>
      <c r="D899" s="217" t="s">
        <v>1536</v>
      </c>
      <c r="E899" s="212" t="s">
        <v>46</v>
      </c>
      <c r="F899" s="213" t="s">
        <v>14</v>
      </c>
      <c r="G899" s="405"/>
      <c r="H899" s="405"/>
      <c r="I899" s="405">
        <v>118089</v>
      </c>
      <c r="J899" s="450">
        <v>0.45250922509225094</v>
      </c>
      <c r="K899" s="405">
        <f t="shared" si="882"/>
        <v>171525.36188191883</v>
      </c>
      <c r="L899" s="405">
        <f t="shared" ref="L899:O899" si="940">IF($J899&lt;0,(K899*(1-$J899)),(K899*(1+$J899)))</f>
        <v>249142.17047077382</v>
      </c>
      <c r="M899" s="405">
        <f t="shared" si="940"/>
        <v>361881.30096830515</v>
      </c>
      <c r="N899" s="405">
        <f t="shared" si="940"/>
        <v>525635.92804484849</v>
      </c>
      <c r="O899" s="405">
        <f t="shared" si="940"/>
        <v>763491.03452506906</v>
      </c>
      <c r="P899" s="455"/>
      <c r="Q899" s="87">
        <f t="shared" si="884"/>
        <v>118089</v>
      </c>
      <c r="R899" s="486">
        <f t="shared" si="874"/>
        <v>0</v>
      </c>
      <c r="S899" s="486">
        <f t="shared" si="875"/>
        <v>0</v>
      </c>
      <c r="T899" s="486">
        <f>IF(R899=1,SUM($R$6:R899),0)</f>
        <v>0</v>
      </c>
      <c r="U899" s="486">
        <f>IF(S899=1,SUM($S$6:S899),0)</f>
        <v>0</v>
      </c>
      <c r="V899" s="486">
        <f t="shared" si="876"/>
        <v>0</v>
      </c>
      <c r="W899" s="486">
        <f t="shared" si="877"/>
        <v>0</v>
      </c>
      <c r="X899" s="486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1537</v>
      </c>
      <c r="D900" s="217" t="s">
        <v>1537</v>
      </c>
      <c r="E900" s="212" t="s">
        <v>46</v>
      </c>
      <c r="F900" s="213" t="s">
        <v>14</v>
      </c>
      <c r="G900" s="405"/>
      <c r="H900" s="405"/>
      <c r="I900" s="405">
        <v>133826</v>
      </c>
      <c r="J900" s="450">
        <v>0.37272635814889338</v>
      </c>
      <c r="K900" s="405">
        <f t="shared" si="882"/>
        <v>183706.47760563379</v>
      </c>
      <c r="L900" s="405">
        <f t="shared" ref="L900:O900" si="941">IF($J900&lt;0,(K900*(1-$J900)),(K900*(1+$J900)))</f>
        <v>252178.72397194291</v>
      </c>
      <c r="M900" s="405">
        <f t="shared" si="941"/>
        <v>346172.38136064023</v>
      </c>
      <c r="N900" s="405">
        <f t="shared" si="941"/>
        <v>475199.95235692151</v>
      </c>
      <c r="O900" s="405">
        <f t="shared" si="941"/>
        <v>652319.49999144452</v>
      </c>
      <c r="P900" s="455"/>
      <c r="Q900" s="87">
        <f t="shared" si="884"/>
        <v>133826</v>
      </c>
      <c r="R900" s="486">
        <f t="shared" si="874"/>
        <v>0</v>
      </c>
      <c r="S900" s="486">
        <f t="shared" si="875"/>
        <v>0</v>
      </c>
      <c r="T900" s="486">
        <f>IF(R900=1,SUM($R$6:R900),0)</f>
        <v>0</v>
      </c>
      <c r="U900" s="486">
        <f>IF(S900=1,SUM($S$6:S900),0)</f>
        <v>0</v>
      </c>
      <c r="V900" s="486">
        <f t="shared" si="876"/>
        <v>0</v>
      </c>
      <c r="W900" s="486">
        <f t="shared" si="877"/>
        <v>0</v>
      </c>
      <c r="X900" s="486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1538</v>
      </c>
      <c r="D901" s="217" t="s">
        <v>1538</v>
      </c>
      <c r="E901" s="212" t="s">
        <v>46</v>
      </c>
      <c r="F901" s="213" t="s">
        <v>14</v>
      </c>
      <c r="G901" s="405"/>
      <c r="H901" s="405"/>
      <c r="I901" s="405">
        <v>116824</v>
      </c>
      <c r="J901" s="450">
        <v>0.22120080726538849</v>
      </c>
      <c r="K901" s="405">
        <f t="shared" si="882"/>
        <v>142665.56310797174</v>
      </c>
      <c r="L901" s="405">
        <f t="shared" ref="L901:O901" si="942">IF($J901&lt;0,(K901*(1-$J901)),(K901*(1+$J901)))</f>
        <v>174223.30083642629</v>
      </c>
      <c r="M901" s="405">
        <f t="shared" si="942"/>
        <v>212761.6356258844</v>
      </c>
      <c r="N901" s="405">
        <f t="shared" si="942"/>
        <v>259824.68118143445</v>
      </c>
      <c r="O901" s="405">
        <f t="shared" si="942"/>
        <v>317298.11040623992</v>
      </c>
      <c r="P901" s="455"/>
      <c r="Q901" s="87">
        <f t="shared" si="884"/>
        <v>116824</v>
      </c>
      <c r="R901" s="486">
        <f t="shared" si="874"/>
        <v>0</v>
      </c>
      <c r="S901" s="486">
        <f t="shared" si="875"/>
        <v>0</v>
      </c>
      <c r="T901" s="486">
        <f>IF(R901=1,SUM($R$6:R901),0)</f>
        <v>0</v>
      </c>
      <c r="U901" s="486">
        <f>IF(S901=1,SUM($S$6:S901),0)</f>
        <v>0</v>
      </c>
      <c r="V901" s="486">
        <f t="shared" si="876"/>
        <v>0</v>
      </c>
      <c r="W901" s="486">
        <f t="shared" si="877"/>
        <v>0</v>
      </c>
      <c r="X901" s="486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1539</v>
      </c>
      <c r="D902" s="217" t="s">
        <v>1539</v>
      </c>
      <c r="E902" s="212" t="s">
        <v>46</v>
      </c>
      <c r="F902" s="213" t="s">
        <v>14</v>
      </c>
      <c r="G902" s="405"/>
      <c r="H902" s="405"/>
      <c r="I902" s="405">
        <v>111513</v>
      </c>
      <c r="J902" s="450">
        <v>0.31732626619552412</v>
      </c>
      <c r="K902" s="405">
        <f t="shared" si="882"/>
        <v>146899.00392226147</v>
      </c>
      <c r="L902" s="405">
        <f t="shared" ref="L902:O902" si="943">IF($J902&lt;0,(K902*(1-$J902)),(K902*(1+$J902)))</f>
        <v>193513.91634475434</v>
      </c>
      <c r="M902" s="405">
        <f t="shared" si="943"/>
        <v>254920.96487530824</v>
      </c>
      <c r="N902" s="405">
        <f t="shared" si="943"/>
        <v>335814.08283415018</v>
      </c>
      <c r="O902" s="405">
        <f t="shared" si="943"/>
        <v>442376.71187578549</v>
      </c>
      <c r="P902" s="455"/>
      <c r="Q902" s="87">
        <f t="shared" si="884"/>
        <v>111513</v>
      </c>
      <c r="R902" s="486">
        <f t="shared" si="874"/>
        <v>0</v>
      </c>
      <c r="S902" s="486">
        <f t="shared" si="875"/>
        <v>0</v>
      </c>
      <c r="T902" s="486">
        <f>IF(R902=1,SUM($R$6:R902),0)</f>
        <v>0</v>
      </c>
      <c r="U902" s="486">
        <f>IF(S902=1,SUM($S$6:S902),0)</f>
        <v>0</v>
      </c>
      <c r="V902" s="486">
        <f t="shared" si="876"/>
        <v>0</v>
      </c>
      <c r="W902" s="486">
        <f t="shared" si="877"/>
        <v>0</v>
      </c>
      <c r="X902" s="486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1540</v>
      </c>
      <c r="D903" s="217" t="s">
        <v>1540</v>
      </c>
      <c r="E903" s="212" t="s">
        <v>46</v>
      </c>
      <c r="F903" s="213" t="s">
        <v>14</v>
      </c>
      <c r="G903" s="405"/>
      <c r="H903" s="405"/>
      <c r="I903" s="405">
        <v>120693</v>
      </c>
      <c r="J903" s="450">
        <v>0.15258095238095237</v>
      </c>
      <c r="K903" s="405">
        <f t="shared" si="882"/>
        <v>139108.45288571427</v>
      </c>
      <c r="L903" s="405">
        <f t="shared" ref="L903:O903" si="944">IF($J903&lt;0,(K903*(1-$J903)),(K903*(1+$J903)))</f>
        <v>160333.75311125739</v>
      </c>
      <c r="M903" s="405">
        <f t="shared" si="944"/>
        <v>184797.62985978552</v>
      </c>
      <c r="N903" s="405">
        <f t="shared" si="944"/>
        <v>212994.22822153429</v>
      </c>
      <c r="O903" s="405">
        <f t="shared" si="944"/>
        <v>245493.0904152219</v>
      </c>
      <c r="P903" s="455"/>
      <c r="Q903" s="87">
        <f t="shared" si="884"/>
        <v>120693</v>
      </c>
      <c r="R903" s="486">
        <f t="shared" ref="R903:R966" si="945">IF(E903="MDU-KD",1,0)</f>
        <v>0</v>
      </c>
      <c r="S903" s="486">
        <f t="shared" ref="S903:S966" si="946">IF(E903="HDW",1,0)</f>
        <v>0</v>
      </c>
      <c r="T903" s="486">
        <f>IF(R903=1,SUM($R$6:R903),0)</f>
        <v>0</v>
      </c>
      <c r="U903" s="486">
        <f>IF(S903=1,SUM($S$6:S903),0)</f>
        <v>0</v>
      </c>
      <c r="V903" s="486">
        <f t="shared" ref="V903:V966" si="947">IF(T903=0,U903,T903)</f>
        <v>0</v>
      </c>
      <c r="W903" s="486">
        <f t="shared" ref="W903:W966" si="948">IF(F903=0,0,IF(LEFT(C903,11)="Tiang Beton",1,0))</f>
        <v>0</v>
      </c>
      <c r="X903" s="486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1541</v>
      </c>
      <c r="D904" s="217" t="s">
        <v>1541</v>
      </c>
      <c r="E904" s="212" t="s">
        <v>46</v>
      </c>
      <c r="F904" s="213" t="s">
        <v>14</v>
      </c>
      <c r="G904" s="405"/>
      <c r="H904" s="405"/>
      <c r="I904" s="405">
        <v>135124</v>
      </c>
      <c r="J904" s="450">
        <v>0.23210810810810811</v>
      </c>
      <c r="K904" s="405">
        <f t="shared" si="882"/>
        <v>166487.37599999999</v>
      </c>
      <c r="L904" s="405">
        <f t="shared" ref="L904:O904" si="949">IF($J904&lt;0,(K904*(1-$J904)),(K904*(1+$J904)))</f>
        <v>205130.44586724322</v>
      </c>
      <c r="M904" s="405">
        <f t="shared" si="949"/>
        <v>252742.88557286171</v>
      </c>
      <c r="N904" s="405">
        <f t="shared" si="949"/>
        <v>311406.55858096265</v>
      </c>
      <c r="O904" s="405">
        <f t="shared" si="949"/>
        <v>383686.54574564658</v>
      </c>
      <c r="P904" s="455"/>
      <c r="Q904" s="87">
        <f t="shared" si="884"/>
        <v>135124</v>
      </c>
      <c r="R904" s="486">
        <f t="shared" si="945"/>
        <v>0</v>
      </c>
      <c r="S904" s="486">
        <f t="shared" si="946"/>
        <v>0</v>
      </c>
      <c r="T904" s="486">
        <f>IF(R904=1,SUM($R$6:R904),0)</f>
        <v>0</v>
      </c>
      <c r="U904" s="486">
        <f>IF(S904=1,SUM($S$6:S904),0)</f>
        <v>0</v>
      </c>
      <c r="V904" s="486">
        <f t="shared" si="947"/>
        <v>0</v>
      </c>
      <c r="W904" s="486">
        <f t="shared" si="948"/>
        <v>0</v>
      </c>
      <c r="X904" s="486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1542</v>
      </c>
      <c r="D905" s="217" t="s">
        <v>1542</v>
      </c>
      <c r="E905" s="212" t="s">
        <v>46</v>
      </c>
      <c r="F905" s="213" t="s">
        <v>14</v>
      </c>
      <c r="G905" s="405"/>
      <c r="H905" s="405"/>
      <c r="I905" s="405">
        <v>133826</v>
      </c>
      <c r="J905" s="450">
        <v>0.42806144067796609</v>
      </c>
      <c r="K905" s="405">
        <f t="shared" si="882"/>
        <v>191111.75036016951</v>
      </c>
      <c r="L905" s="405">
        <f t="shared" ref="L905:O905" si="950">IF($J905&lt;0,(K905*(1-$J905)),(K905*(1+$J905)))</f>
        <v>272919.32154983148</v>
      </c>
      <c r="M905" s="405">
        <f t="shared" si="950"/>
        <v>389745.55952130543</v>
      </c>
      <c r="N905" s="405">
        <f t="shared" si="950"/>
        <v>556580.60522783548</v>
      </c>
      <c r="O905" s="405">
        <f t="shared" si="950"/>
        <v>794831.30095507705</v>
      </c>
      <c r="P905" s="455"/>
      <c r="Q905" s="87">
        <f t="shared" si="884"/>
        <v>133826</v>
      </c>
      <c r="R905" s="486">
        <f t="shared" si="945"/>
        <v>0</v>
      </c>
      <c r="S905" s="486">
        <f t="shared" si="946"/>
        <v>0</v>
      </c>
      <c r="T905" s="486">
        <f>IF(R905=1,SUM($R$6:R905),0)</f>
        <v>0</v>
      </c>
      <c r="U905" s="486">
        <f>IF(S905=1,SUM($S$6:S905),0)</f>
        <v>0</v>
      </c>
      <c r="V905" s="486">
        <f t="shared" si="947"/>
        <v>0</v>
      </c>
      <c r="W905" s="486">
        <f t="shared" si="948"/>
        <v>0</v>
      </c>
      <c r="X905" s="486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1543</v>
      </c>
      <c r="D906" s="217" t="s">
        <v>1543</v>
      </c>
      <c r="E906" s="212" t="s">
        <v>46</v>
      </c>
      <c r="F906" s="213" t="s">
        <v>14</v>
      </c>
      <c r="G906" s="405"/>
      <c r="H906" s="405"/>
      <c r="I906" s="405">
        <v>133826</v>
      </c>
      <c r="J906" s="450">
        <v>0.25894637817497645</v>
      </c>
      <c r="K906" s="405">
        <f t="shared" si="882"/>
        <v>168479.75800564443</v>
      </c>
      <c r="L906" s="405">
        <f t="shared" ref="L906:O906" si="951">IF($J906&lt;0,(K906*(1-$J906)),(K906*(1+$J906)))</f>
        <v>212106.98113700256</v>
      </c>
      <c r="M906" s="405">
        <f t="shared" si="951"/>
        <v>267031.31568805745</v>
      </c>
      <c r="N906" s="405">
        <f t="shared" si="951"/>
        <v>336178.10774477874</v>
      </c>
      <c r="O906" s="405">
        <f t="shared" si="951"/>
        <v>423230.21116700623</v>
      </c>
      <c r="P906" s="455"/>
      <c r="Q906" s="87">
        <f t="shared" si="884"/>
        <v>133826</v>
      </c>
      <c r="R906" s="486">
        <f t="shared" si="945"/>
        <v>0</v>
      </c>
      <c r="S906" s="486">
        <f t="shared" si="946"/>
        <v>0</v>
      </c>
      <c r="T906" s="486">
        <f>IF(R906=1,SUM($R$6:R906),0)</f>
        <v>0</v>
      </c>
      <c r="U906" s="486">
        <f>IF(S906=1,SUM($S$6:S906),0)</f>
        <v>0</v>
      </c>
      <c r="V906" s="486">
        <f t="shared" si="947"/>
        <v>0</v>
      </c>
      <c r="W906" s="486">
        <f t="shared" si="948"/>
        <v>0</v>
      </c>
      <c r="X906" s="486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1544</v>
      </c>
      <c r="D907" s="217" t="s">
        <v>1544</v>
      </c>
      <c r="E907" s="212" t="s">
        <v>46</v>
      </c>
      <c r="F907" s="213" t="s">
        <v>14</v>
      </c>
      <c r="G907" s="405"/>
      <c r="H907" s="405"/>
      <c r="I907" s="405">
        <v>118089</v>
      </c>
      <c r="J907" s="450">
        <v>0.4313818181818182</v>
      </c>
      <c r="K907" s="405">
        <f t="shared" ref="K907:K968" si="952">IF($J907&lt;0,(I907*(1-$J907)),(I907*(1+$J907)))</f>
        <v>169030.44752727274</v>
      </c>
      <c r="L907" s="405">
        <f t="shared" ref="L907:O907" si="953">IF($J907&lt;0,(K907*(1-$J907)),(K907*(1+$J907)))</f>
        <v>241947.1093096741</v>
      </c>
      <c r="M907" s="405">
        <f t="shared" si="953"/>
        <v>346318.69322751643</v>
      </c>
      <c r="N907" s="405">
        <f t="shared" si="953"/>
        <v>495714.28078235383</v>
      </c>
      <c r="O907" s="405">
        <f t="shared" si="953"/>
        <v>709556.40852493804</v>
      </c>
      <c r="P907" s="455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486">
        <f t="shared" si="945"/>
        <v>0</v>
      </c>
      <c r="S907" s="486">
        <f t="shared" si="946"/>
        <v>0</v>
      </c>
      <c r="T907" s="486">
        <f>IF(R907=1,SUM($R$6:R907),0)</f>
        <v>0</v>
      </c>
      <c r="U907" s="486">
        <f>IF(S907=1,SUM($S$6:S907),0)</f>
        <v>0</v>
      </c>
      <c r="V907" s="486">
        <f t="shared" si="947"/>
        <v>0</v>
      </c>
      <c r="W907" s="486">
        <f t="shared" si="948"/>
        <v>0</v>
      </c>
      <c r="X907" s="486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1545</v>
      </c>
      <c r="D908" s="217" t="s">
        <v>1545</v>
      </c>
      <c r="E908" s="212" t="s">
        <v>46</v>
      </c>
      <c r="F908" s="213" t="s">
        <v>14</v>
      </c>
      <c r="G908" s="405"/>
      <c r="H908" s="405"/>
      <c r="I908" s="405">
        <v>140383</v>
      </c>
      <c r="J908" s="450">
        <v>0.16812860676009894</v>
      </c>
      <c r="K908" s="405">
        <f t="shared" si="952"/>
        <v>163985.39820280296</v>
      </c>
      <c r="L908" s="405">
        <f t="shared" ref="L908:O908" si="955">IF($J908&lt;0,(K908*(1-$J908)),(K908*(1+$J908)))</f>
        <v>191556.03473164025</v>
      </c>
      <c r="M908" s="405">
        <f t="shared" si="955"/>
        <v>223762.08396756003</v>
      </c>
      <c r="N908" s="405">
        <f t="shared" si="955"/>
        <v>261382.89139076215</v>
      </c>
      <c r="O908" s="405">
        <f t="shared" si="955"/>
        <v>305328.83275121724</v>
      </c>
      <c r="P908" s="455"/>
      <c r="Q908" s="87">
        <f t="shared" si="954"/>
        <v>140383</v>
      </c>
      <c r="R908" s="486">
        <f t="shared" si="945"/>
        <v>0</v>
      </c>
      <c r="S908" s="486">
        <f t="shared" si="946"/>
        <v>0</v>
      </c>
      <c r="T908" s="486">
        <f>IF(R908=1,SUM($R$6:R908),0)</f>
        <v>0</v>
      </c>
      <c r="U908" s="486">
        <f>IF(S908=1,SUM($S$6:S908),0)</f>
        <v>0</v>
      </c>
      <c r="V908" s="486">
        <f t="shared" si="947"/>
        <v>0</v>
      </c>
      <c r="W908" s="486">
        <f t="shared" si="948"/>
        <v>0</v>
      </c>
      <c r="X908" s="486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1546</v>
      </c>
      <c r="D909" s="217" t="s">
        <v>1546</v>
      </c>
      <c r="E909" s="212" t="s">
        <v>46</v>
      </c>
      <c r="F909" s="213" t="s">
        <v>14</v>
      </c>
      <c r="G909" s="405"/>
      <c r="H909" s="405"/>
      <c r="I909" s="405">
        <v>197785</v>
      </c>
      <c r="J909" s="450">
        <v>0.89812859884836849</v>
      </c>
      <c r="K909" s="405">
        <f t="shared" si="952"/>
        <v>375421.36492322455</v>
      </c>
      <c r="L909" s="405">
        <f t="shared" ref="L909:O909" si="956">IF($J909&lt;0,(K909*(1-$J909)),(K909*(1+$J909)))</f>
        <v>712598.02937946224</v>
      </c>
      <c r="M909" s="405">
        <f t="shared" si="956"/>
        <v>1352602.6990481471</v>
      </c>
      <c r="N909" s="405">
        <f t="shared" si="956"/>
        <v>2567413.8659427809</v>
      </c>
      <c r="O909" s="405">
        <f t="shared" si="956"/>
        <v>4873281.6840258436</v>
      </c>
      <c r="P909" s="455"/>
      <c r="Q909" s="87">
        <f t="shared" si="954"/>
        <v>197785</v>
      </c>
      <c r="R909" s="486">
        <f t="shared" si="945"/>
        <v>0</v>
      </c>
      <c r="S909" s="486">
        <f t="shared" si="946"/>
        <v>0</v>
      </c>
      <c r="T909" s="486">
        <f>IF(R909=1,SUM($R$6:R909),0)</f>
        <v>0</v>
      </c>
      <c r="U909" s="486">
        <f>IF(S909=1,SUM($S$6:S909),0)</f>
        <v>0</v>
      </c>
      <c r="V909" s="486">
        <f t="shared" si="947"/>
        <v>0</v>
      </c>
      <c r="W909" s="486">
        <f t="shared" si="948"/>
        <v>0</v>
      </c>
      <c r="X909" s="486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1547</v>
      </c>
      <c r="D910" s="217" t="s">
        <v>1547</v>
      </c>
      <c r="E910" s="212" t="s">
        <v>46</v>
      </c>
      <c r="F910" s="213" t="s">
        <v>14</v>
      </c>
      <c r="G910" s="405"/>
      <c r="H910" s="405"/>
      <c r="I910" s="405">
        <v>188605</v>
      </c>
      <c r="J910" s="450">
        <v>0.76431244153414402</v>
      </c>
      <c r="K910" s="405">
        <f t="shared" si="952"/>
        <v>332758.14803554723</v>
      </c>
      <c r="L910" s="405">
        <f t="shared" ref="L910:O910" si="957">IF($J910&lt;0,(K910*(1-$J910)),(K910*(1+$J910)))</f>
        <v>587089.34060097649</v>
      </c>
      <c r="M910" s="405">
        <f t="shared" si="957"/>
        <v>1035809.0279143795</v>
      </c>
      <c r="N910" s="405">
        <f t="shared" si="957"/>
        <v>1827490.7550027273</v>
      </c>
      <c r="O910" s="405">
        <f t="shared" si="957"/>
        <v>3224264.6758399378</v>
      </c>
      <c r="P910" s="455"/>
      <c r="Q910" s="87">
        <f t="shared" si="954"/>
        <v>188605</v>
      </c>
      <c r="R910" s="486">
        <f t="shared" si="945"/>
        <v>0</v>
      </c>
      <c r="S910" s="486">
        <f t="shared" si="946"/>
        <v>0</v>
      </c>
      <c r="T910" s="486">
        <f>IF(R910=1,SUM($R$6:R910),0)</f>
        <v>0</v>
      </c>
      <c r="U910" s="486">
        <f>IF(S910=1,SUM($S$6:S910),0)</f>
        <v>0</v>
      </c>
      <c r="V910" s="486">
        <f t="shared" si="947"/>
        <v>0</v>
      </c>
      <c r="W910" s="486">
        <f t="shared" si="948"/>
        <v>0</v>
      </c>
      <c r="X910" s="486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1548</v>
      </c>
      <c r="D911" s="217" t="s">
        <v>1548</v>
      </c>
      <c r="E911" s="212" t="s">
        <v>46</v>
      </c>
      <c r="F911" s="213" t="s">
        <v>14</v>
      </c>
      <c r="G911" s="405"/>
      <c r="H911" s="405"/>
      <c r="I911" s="405">
        <v>205653</v>
      </c>
      <c r="J911" s="450">
        <v>1.0050959692898274</v>
      </c>
      <c r="K911" s="405">
        <f t="shared" si="952"/>
        <v>412354.00137236086</v>
      </c>
      <c r="L911" s="405">
        <f t="shared" ref="L911:O911" si="958">IF($J911&lt;0,(K911*(1-$J911)),(K911*(1+$J911)))</f>
        <v>826809.34607225272</v>
      </c>
      <c r="M911" s="405">
        <f t="shared" si="958"/>
        <v>1657832.0871806319</v>
      </c>
      <c r="N911" s="405">
        <f t="shared" si="958"/>
        <v>3324112.4357652268</v>
      </c>
      <c r="O911" s="405">
        <f t="shared" si="958"/>
        <v>6665164.4464190463</v>
      </c>
      <c r="P911" s="455"/>
      <c r="Q911" s="87">
        <f t="shared" si="954"/>
        <v>205653</v>
      </c>
      <c r="R911" s="486">
        <f t="shared" si="945"/>
        <v>0</v>
      </c>
      <c r="S911" s="486">
        <f t="shared" si="946"/>
        <v>0</v>
      </c>
      <c r="T911" s="486">
        <f>IF(R911=1,SUM($R$6:R911),0)</f>
        <v>0</v>
      </c>
      <c r="U911" s="486">
        <f>IF(S911=1,SUM($S$6:S911),0)</f>
        <v>0</v>
      </c>
      <c r="V911" s="486">
        <f t="shared" si="947"/>
        <v>0</v>
      </c>
      <c r="W911" s="486">
        <f t="shared" si="948"/>
        <v>0</v>
      </c>
      <c r="X911" s="486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1549</v>
      </c>
      <c r="D912" s="217" t="s">
        <v>1549</v>
      </c>
      <c r="E912" s="212" t="s">
        <v>46</v>
      </c>
      <c r="F912" s="213" t="s">
        <v>14</v>
      </c>
      <c r="G912" s="405"/>
      <c r="H912" s="405"/>
      <c r="I912" s="405">
        <v>230910</v>
      </c>
      <c r="J912" s="450">
        <v>0.74915279878971253</v>
      </c>
      <c r="K912" s="405">
        <f t="shared" si="952"/>
        <v>403896.87276853254</v>
      </c>
      <c r="L912" s="405">
        <f t="shared" ref="L912:O912" si="959">IF($J912&lt;0,(K912*(1-$J912)),(K912*(1+$J912)))</f>
        <v>706477.34542549122</v>
      </c>
      <c r="M912" s="405">
        <f t="shared" si="959"/>
        <v>1235736.8260325245</v>
      </c>
      <c r="N912" s="405">
        <f t="shared" si="959"/>
        <v>2161492.5278223064</v>
      </c>
      <c r="O912" s="405">
        <f t="shared" si="959"/>
        <v>3780780.7046034378</v>
      </c>
      <c r="P912" s="455"/>
      <c r="Q912" s="87">
        <f t="shared" si="954"/>
        <v>230910</v>
      </c>
      <c r="R912" s="486">
        <f t="shared" si="945"/>
        <v>0</v>
      </c>
      <c r="S912" s="486">
        <f t="shared" si="946"/>
        <v>0</v>
      </c>
      <c r="T912" s="486">
        <f>IF(R912=1,SUM($R$6:R912),0)</f>
        <v>0</v>
      </c>
      <c r="U912" s="486">
        <f>IF(S912=1,SUM($S$6:S912),0)</f>
        <v>0</v>
      </c>
      <c r="V912" s="486">
        <f t="shared" si="947"/>
        <v>0</v>
      </c>
      <c r="W912" s="486">
        <f t="shared" si="948"/>
        <v>0</v>
      </c>
      <c r="X912" s="486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1550</v>
      </c>
      <c r="D913" s="217" t="s">
        <v>1550</v>
      </c>
      <c r="E913" s="212" t="s">
        <v>46</v>
      </c>
      <c r="F913" s="213" t="s">
        <v>14</v>
      </c>
      <c r="G913" s="405"/>
      <c r="H913" s="405"/>
      <c r="I913" s="405">
        <v>215173</v>
      </c>
      <c r="J913" s="450">
        <v>0.96745421245421248</v>
      </c>
      <c r="K913" s="405">
        <f t="shared" si="952"/>
        <v>423343.02525641024</v>
      </c>
      <c r="L913" s="405">
        <f t="shared" ref="L913:O913" si="960">IF($J913&lt;0,(K913*(1-$J913)),(K913*(1+$J913)))</f>
        <v>832908.0183538344</v>
      </c>
      <c r="M913" s="405">
        <f t="shared" si="960"/>
        <v>1638708.3892971419</v>
      </c>
      <c r="N913" s="405">
        <f t="shared" si="960"/>
        <v>3224083.7235067193</v>
      </c>
      <c r="O913" s="405">
        <f t="shared" si="960"/>
        <v>6343237.1031183572</v>
      </c>
      <c r="P913" s="455"/>
      <c r="Q913" s="87">
        <f t="shared" si="954"/>
        <v>215173</v>
      </c>
      <c r="R913" s="486">
        <f t="shared" si="945"/>
        <v>0</v>
      </c>
      <c r="S913" s="486">
        <f t="shared" si="946"/>
        <v>0</v>
      </c>
      <c r="T913" s="486">
        <f>IF(R913=1,SUM($R$6:R913),0)</f>
        <v>0</v>
      </c>
      <c r="U913" s="486">
        <f>IF(S913=1,SUM($S$6:S913),0)</f>
        <v>0</v>
      </c>
      <c r="V913" s="486">
        <f t="shared" si="947"/>
        <v>0</v>
      </c>
      <c r="W913" s="486">
        <f t="shared" si="948"/>
        <v>0</v>
      </c>
      <c r="X913" s="486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1551</v>
      </c>
      <c r="D914" s="217" t="s">
        <v>1551</v>
      </c>
      <c r="E914" s="212" t="s">
        <v>46</v>
      </c>
      <c r="F914" s="213" t="s">
        <v>14</v>
      </c>
      <c r="G914" s="405"/>
      <c r="H914" s="405"/>
      <c r="I914" s="405">
        <v>203069</v>
      </c>
      <c r="J914" s="450">
        <v>1.0652012383900928</v>
      </c>
      <c r="K914" s="405">
        <f t="shared" si="952"/>
        <v>419378.35027863772</v>
      </c>
      <c r="L914" s="405">
        <f t="shared" ref="L914:O914" si="961">IF($J914&lt;0,(K914*(1-$J914)),(K914*(1+$J914)))</f>
        <v>866100.68834943662</v>
      </c>
      <c r="M914" s="405">
        <f t="shared" si="961"/>
        <v>1788672.2141497682</v>
      </c>
      <c r="N914" s="405">
        <f t="shared" si="961"/>
        <v>3693968.0717360503</v>
      </c>
      <c r="O914" s="405">
        <f t="shared" si="961"/>
        <v>7628787.4363227533</v>
      </c>
      <c r="P914" s="455"/>
      <c r="Q914" s="87">
        <f t="shared" si="954"/>
        <v>203069</v>
      </c>
      <c r="R914" s="486">
        <f t="shared" si="945"/>
        <v>0</v>
      </c>
      <c r="S914" s="486">
        <f t="shared" si="946"/>
        <v>0</v>
      </c>
      <c r="T914" s="486">
        <f>IF(R914=1,SUM($R$6:R914),0)</f>
        <v>0</v>
      </c>
      <c r="U914" s="486">
        <f>IF(S914=1,SUM($S$6:S914),0)</f>
        <v>0</v>
      </c>
      <c r="V914" s="486">
        <f t="shared" si="947"/>
        <v>0</v>
      </c>
      <c r="W914" s="486">
        <f t="shared" si="948"/>
        <v>0</v>
      </c>
      <c r="X914" s="486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1552</v>
      </c>
      <c r="D915" s="217" t="s">
        <v>1552</v>
      </c>
      <c r="E915" s="212" t="s">
        <v>46</v>
      </c>
      <c r="F915" s="213" t="s">
        <v>14</v>
      </c>
      <c r="G915" s="405"/>
      <c r="H915" s="405"/>
      <c r="I915" s="405">
        <v>176841</v>
      </c>
      <c r="J915" s="450">
        <v>0.70330459770114939</v>
      </c>
      <c r="K915" s="405">
        <f t="shared" si="952"/>
        <v>301214.08836206899</v>
      </c>
      <c r="L915" s="405">
        <f t="shared" ref="L915:O915" si="962">IF($J915&lt;0,(K915*(1-$J915)),(K915*(1+$J915)))</f>
        <v>513059.34159947239</v>
      </c>
      <c r="M915" s="405">
        <f t="shared" si="962"/>
        <v>873896.33543990587</v>
      </c>
      <c r="N915" s="405">
        <f t="shared" si="962"/>
        <v>1488511.6460689777</v>
      </c>
      <c r="O915" s="405">
        <f t="shared" si="962"/>
        <v>2535388.7304809955</v>
      </c>
      <c r="P915" s="455"/>
      <c r="Q915" s="87">
        <f t="shared" si="954"/>
        <v>176841</v>
      </c>
      <c r="R915" s="486">
        <f t="shared" si="945"/>
        <v>0</v>
      </c>
      <c r="S915" s="486">
        <f t="shared" si="946"/>
        <v>0</v>
      </c>
      <c r="T915" s="486">
        <f>IF(R915=1,SUM($R$6:R915),0)</f>
        <v>0</v>
      </c>
      <c r="U915" s="486">
        <f>IF(S915=1,SUM($S$6:S915),0)</f>
        <v>0</v>
      </c>
      <c r="V915" s="486">
        <f t="shared" si="947"/>
        <v>0</v>
      </c>
      <c r="W915" s="486">
        <f t="shared" si="948"/>
        <v>0</v>
      </c>
      <c r="X915" s="486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1553</v>
      </c>
      <c r="D916" s="217" t="s">
        <v>1553</v>
      </c>
      <c r="E916" s="212" t="s">
        <v>46</v>
      </c>
      <c r="F916" s="213" t="s">
        <v>14</v>
      </c>
      <c r="G916" s="405"/>
      <c r="H916" s="405"/>
      <c r="I916" s="405">
        <v>197823</v>
      </c>
      <c r="J916" s="450">
        <v>0.57755659640905543</v>
      </c>
      <c r="K916" s="405">
        <f t="shared" si="952"/>
        <v>312076.97857142857</v>
      </c>
      <c r="L916" s="405">
        <f t="shared" ref="L916:O916" si="963">IF($J916&lt;0,(K916*(1-$J916)),(K916*(1+$J916)))</f>
        <v>492319.09613276459</v>
      </c>
      <c r="M916" s="405">
        <f t="shared" si="963"/>
        <v>776661.2376423867</v>
      </c>
      <c r="N916" s="405">
        <f t="shared" si="963"/>
        <v>1225227.0586179681</v>
      </c>
      <c r="O916" s="405">
        <f t="shared" si="963"/>
        <v>1932865.0284216399</v>
      </c>
      <c r="P916" s="455"/>
      <c r="Q916" s="87">
        <f t="shared" si="954"/>
        <v>197823</v>
      </c>
      <c r="R916" s="486">
        <f t="shared" si="945"/>
        <v>0</v>
      </c>
      <c r="S916" s="486">
        <f t="shared" si="946"/>
        <v>0</v>
      </c>
      <c r="T916" s="486">
        <f>IF(R916=1,SUM($R$6:R916),0)</f>
        <v>0</v>
      </c>
      <c r="U916" s="486">
        <f>IF(S916=1,SUM($S$6:S916),0)</f>
        <v>0</v>
      </c>
      <c r="V916" s="486">
        <f t="shared" si="947"/>
        <v>0</v>
      </c>
      <c r="W916" s="486">
        <f t="shared" si="948"/>
        <v>0</v>
      </c>
      <c r="X916" s="486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1554</v>
      </c>
      <c r="D917" s="217" t="s">
        <v>1554</v>
      </c>
      <c r="E917" s="212" t="s">
        <v>46</v>
      </c>
      <c r="F917" s="213" t="s">
        <v>14</v>
      </c>
      <c r="G917" s="405"/>
      <c r="H917" s="405"/>
      <c r="I917" s="405">
        <v>340571</v>
      </c>
      <c r="J917" s="450">
        <v>0.55484608208955222</v>
      </c>
      <c r="K917" s="405">
        <f t="shared" si="952"/>
        <v>529535.48502332089</v>
      </c>
      <c r="L917" s="405">
        <f t="shared" ref="L917:O917" si="964">IF($J917&lt;0,(K917*(1-$J917)),(K917*(1+$J917)))</f>
        <v>823346.17421590118</v>
      </c>
      <c r="M917" s="405">
        <f t="shared" si="964"/>
        <v>1280176.5731830159</v>
      </c>
      <c r="N917" s="405">
        <f t="shared" si="964"/>
        <v>1990477.5291964412</v>
      </c>
      <c r="O917" s="405">
        <f t="shared" si="964"/>
        <v>3094886.1877583787</v>
      </c>
      <c r="P917" s="455"/>
      <c r="Q917" s="87">
        <f t="shared" si="954"/>
        <v>340571</v>
      </c>
      <c r="R917" s="486">
        <f t="shared" si="945"/>
        <v>0</v>
      </c>
      <c r="S917" s="486">
        <f t="shared" si="946"/>
        <v>0</v>
      </c>
      <c r="T917" s="486">
        <f>IF(R917=1,SUM($R$6:R917),0)</f>
        <v>0</v>
      </c>
      <c r="U917" s="486">
        <f>IF(S917=1,SUM($S$6:S917),0)</f>
        <v>0</v>
      </c>
      <c r="V917" s="486">
        <f t="shared" si="947"/>
        <v>0</v>
      </c>
      <c r="W917" s="486">
        <f t="shared" si="948"/>
        <v>0</v>
      </c>
      <c r="X917" s="486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1555</v>
      </c>
      <c r="D918" s="217" t="s">
        <v>1555</v>
      </c>
      <c r="E918" s="212" t="s">
        <v>46</v>
      </c>
      <c r="F918" s="213" t="s">
        <v>14</v>
      </c>
      <c r="G918" s="405"/>
      <c r="H918" s="405"/>
      <c r="I918" s="405">
        <v>175858</v>
      </c>
      <c r="J918" s="450">
        <v>0.40345306122448982</v>
      </c>
      <c r="K918" s="405">
        <f t="shared" si="952"/>
        <v>246808.44844081631</v>
      </c>
      <c r="L918" s="405">
        <f t="shared" ref="L918:O918" si="965">IF($J918&lt;0,(K918*(1-$J918)),(K918*(1+$J918)))</f>
        <v>346384.07250033028</v>
      </c>
      <c r="M918" s="405">
        <f t="shared" si="965"/>
        <v>486133.78690999415</v>
      </c>
      <c r="N918" s="405">
        <f t="shared" si="965"/>
        <v>682265.95140348503</v>
      </c>
      <c r="O918" s="405">
        <f t="shared" si="965"/>
        <v>957528.23806646001</v>
      </c>
      <c r="P918" s="455"/>
      <c r="Q918" s="87">
        <f t="shared" si="954"/>
        <v>175858</v>
      </c>
      <c r="R918" s="486">
        <f t="shared" si="945"/>
        <v>0</v>
      </c>
      <c r="S918" s="486">
        <f t="shared" si="946"/>
        <v>0</v>
      </c>
      <c r="T918" s="486">
        <f>IF(R918=1,SUM($R$6:R918),0)</f>
        <v>0</v>
      </c>
      <c r="U918" s="486">
        <f>IF(S918=1,SUM($S$6:S918),0)</f>
        <v>0</v>
      </c>
      <c r="V918" s="486">
        <f t="shared" si="947"/>
        <v>0</v>
      </c>
      <c r="W918" s="486">
        <f t="shared" si="948"/>
        <v>0</v>
      </c>
      <c r="X918" s="486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1556</v>
      </c>
      <c r="D919" s="217" t="s">
        <v>1556</v>
      </c>
      <c r="E919" s="212" t="s">
        <v>46</v>
      </c>
      <c r="F919" s="213" t="s">
        <v>14</v>
      </c>
      <c r="G919" s="405"/>
      <c r="H919" s="405"/>
      <c r="I919" s="405">
        <v>215199</v>
      </c>
      <c r="J919" s="450">
        <v>0.62195991091314029</v>
      </c>
      <c r="K919" s="405">
        <f t="shared" si="952"/>
        <v>349044.15086859692</v>
      </c>
      <c r="L919" s="405">
        <f t="shared" ref="L919:O919" si="966">IF($J919&lt;0,(K919*(1-$J919)),(K919*(1+$J919)))</f>
        <v>566135.61984758219</v>
      </c>
      <c r="M919" s="405">
        <f t="shared" si="966"/>
        <v>918249.27953273989</v>
      </c>
      <c r="N919" s="405">
        <f t="shared" si="966"/>
        <v>1489363.5196269781</v>
      </c>
      <c r="O919" s="405">
        <f t="shared" si="966"/>
        <v>2415687.9216114548</v>
      </c>
      <c r="P919" s="455"/>
      <c r="Q919" s="87">
        <f t="shared" si="954"/>
        <v>215199</v>
      </c>
      <c r="R919" s="486">
        <f t="shared" si="945"/>
        <v>0</v>
      </c>
      <c r="S919" s="486">
        <f t="shared" si="946"/>
        <v>0</v>
      </c>
      <c r="T919" s="486">
        <f>IF(R919=1,SUM($R$6:R919),0)</f>
        <v>0</v>
      </c>
      <c r="U919" s="486">
        <f>IF(S919=1,SUM($S$6:S919),0)</f>
        <v>0</v>
      </c>
      <c r="V919" s="486">
        <f t="shared" si="947"/>
        <v>0</v>
      </c>
      <c r="W919" s="486">
        <f t="shared" si="948"/>
        <v>0</v>
      </c>
      <c r="X919" s="486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1557</v>
      </c>
      <c r="D920" s="217" t="s">
        <v>1557</v>
      </c>
      <c r="E920" s="212" t="s">
        <v>46</v>
      </c>
      <c r="F920" s="213" t="s">
        <v>14</v>
      </c>
      <c r="G920" s="405"/>
      <c r="H920" s="405"/>
      <c r="I920" s="405">
        <v>193561</v>
      </c>
      <c r="J920" s="450">
        <v>0.85748792270531404</v>
      </c>
      <c r="K920" s="405">
        <f t="shared" si="952"/>
        <v>359537.21980676329</v>
      </c>
      <c r="L920" s="405">
        <f t="shared" ref="L920:O920" si="967">IF($J920&lt;0,(K920*(1-$J920)),(K920*(1+$J920)))</f>
        <v>667836.04355410859</v>
      </c>
      <c r="M920" s="405">
        <f t="shared" si="967"/>
        <v>1240497.3852490569</v>
      </c>
      <c r="N920" s="405">
        <f t="shared" si="967"/>
        <v>2304208.9112476441</v>
      </c>
      <c r="O920" s="405">
        <f t="shared" si="967"/>
        <v>4280040.2240324598</v>
      </c>
      <c r="P920" s="455"/>
      <c r="Q920" s="87">
        <f t="shared" si="954"/>
        <v>193561</v>
      </c>
      <c r="R920" s="486">
        <f t="shared" si="945"/>
        <v>0</v>
      </c>
      <c r="S920" s="486">
        <f t="shared" si="946"/>
        <v>0</v>
      </c>
      <c r="T920" s="486">
        <f>IF(R920=1,SUM($R$6:R920),0)</f>
        <v>0</v>
      </c>
      <c r="U920" s="486">
        <f>IF(S920=1,SUM($S$6:S920),0)</f>
        <v>0</v>
      </c>
      <c r="V920" s="486">
        <f t="shared" si="947"/>
        <v>0</v>
      </c>
      <c r="W920" s="486">
        <f t="shared" si="948"/>
        <v>0</v>
      </c>
      <c r="X920" s="486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1558</v>
      </c>
      <c r="D921" s="217" t="s">
        <v>1558</v>
      </c>
      <c r="E921" s="212" t="s">
        <v>46</v>
      </c>
      <c r="F921" s="213" t="s">
        <v>14</v>
      </c>
      <c r="G921" s="405"/>
      <c r="H921" s="405"/>
      <c r="I921" s="405">
        <v>236181</v>
      </c>
      <c r="J921" s="450">
        <v>0.48182965299684544</v>
      </c>
      <c r="K921" s="405">
        <f t="shared" si="952"/>
        <v>349980.00927444792</v>
      </c>
      <c r="L921" s="405">
        <f t="shared" ref="L921:O921" si="968">IF($J921&lt;0,(K921*(1-$J921)),(K921*(1+$J921)))</f>
        <v>518610.75569898786</v>
      </c>
      <c r="M921" s="405">
        <f t="shared" si="968"/>
        <v>768492.79615786287</v>
      </c>
      <c r="N921" s="405">
        <f t="shared" si="968"/>
        <v>1138775.4134611813</v>
      </c>
      <c r="O921" s="405">
        <f t="shared" si="968"/>
        <v>1687471.1757705214</v>
      </c>
      <c r="P921" s="455"/>
      <c r="Q921" s="87">
        <f t="shared" si="954"/>
        <v>236181</v>
      </c>
      <c r="R921" s="486">
        <f t="shared" si="945"/>
        <v>0</v>
      </c>
      <c r="S921" s="486">
        <f t="shared" si="946"/>
        <v>0</v>
      </c>
      <c r="T921" s="486">
        <f>IF(R921=1,SUM($R$6:R921),0)</f>
        <v>0</v>
      </c>
      <c r="U921" s="486">
        <f>IF(S921=1,SUM($S$6:S921),0)</f>
        <v>0</v>
      </c>
      <c r="V921" s="486">
        <f t="shared" si="947"/>
        <v>0</v>
      </c>
      <c r="W921" s="486">
        <f t="shared" si="948"/>
        <v>0</v>
      </c>
      <c r="X921" s="486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1559</v>
      </c>
      <c r="D922" s="217" t="s">
        <v>1559</v>
      </c>
      <c r="E922" s="212" t="s">
        <v>46</v>
      </c>
      <c r="F922" s="213" t="s">
        <v>14</v>
      </c>
      <c r="G922" s="405"/>
      <c r="H922" s="405"/>
      <c r="I922" s="405">
        <v>209954</v>
      </c>
      <c r="J922" s="450">
        <v>0.91942962281508744</v>
      </c>
      <c r="K922" s="405">
        <f t="shared" si="952"/>
        <v>402991.92702851887</v>
      </c>
      <c r="L922" s="405">
        <f t="shared" ref="L922:O922" si="969">IF($J922&lt;0,(K922*(1-$J922)),(K922*(1+$J922)))</f>
        <v>773514.64249387523</v>
      </c>
      <c r="M922" s="405">
        <f t="shared" si="969"/>
        <v>1484706.9184839663</v>
      </c>
      <c r="N922" s="405">
        <f t="shared" si="969"/>
        <v>2849790.4405366303</v>
      </c>
      <c r="O922" s="405">
        <f t="shared" si="969"/>
        <v>5469972.1903812662</v>
      </c>
      <c r="P922" s="455"/>
      <c r="Q922" s="87">
        <f t="shared" si="954"/>
        <v>209954</v>
      </c>
      <c r="R922" s="486">
        <f t="shared" si="945"/>
        <v>0</v>
      </c>
      <c r="S922" s="486">
        <f t="shared" si="946"/>
        <v>0</v>
      </c>
      <c r="T922" s="486">
        <f>IF(R922=1,SUM($R$6:R922),0)</f>
        <v>0</v>
      </c>
      <c r="U922" s="486">
        <f>IF(S922=1,SUM($S$6:S922),0)</f>
        <v>0</v>
      </c>
      <c r="V922" s="486">
        <f t="shared" si="947"/>
        <v>0</v>
      </c>
      <c r="W922" s="486">
        <f t="shared" si="948"/>
        <v>0</v>
      </c>
      <c r="X922" s="486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1560</v>
      </c>
      <c r="D923" s="217" t="s">
        <v>1560</v>
      </c>
      <c r="E923" s="212" t="s">
        <v>46</v>
      </c>
      <c r="F923" s="213" t="s">
        <v>14</v>
      </c>
      <c r="G923" s="405"/>
      <c r="H923" s="405"/>
      <c r="I923" s="405">
        <v>221428</v>
      </c>
      <c r="J923" s="450">
        <v>0.63412769116555312</v>
      </c>
      <c r="K923" s="405">
        <f t="shared" si="952"/>
        <v>361841.62639940612</v>
      </c>
      <c r="L923" s="405">
        <f t="shared" ref="L923:O923" si="970">IF($J923&lt;0,(K923*(1-$J923)),(K923*(1+$J923)))</f>
        <v>591295.42151565012</v>
      </c>
      <c r="M923" s="405">
        <f t="shared" si="970"/>
        <v>966252.22195813188</v>
      </c>
      <c r="N923" s="405">
        <f t="shared" si="970"/>
        <v>1578979.5125520276</v>
      </c>
      <c r="O923" s="405">
        <f t="shared" si="970"/>
        <v>2580254.1452443553</v>
      </c>
      <c r="P923" s="455"/>
      <c r="Q923" s="87">
        <f t="shared" si="954"/>
        <v>221428</v>
      </c>
      <c r="R923" s="486">
        <f t="shared" si="945"/>
        <v>0</v>
      </c>
      <c r="S923" s="486">
        <f t="shared" si="946"/>
        <v>0</v>
      </c>
      <c r="T923" s="486">
        <f>IF(R923=1,SUM($R$6:R923),0)</f>
        <v>0</v>
      </c>
      <c r="U923" s="486">
        <f>IF(S923=1,SUM($S$6:S923),0)</f>
        <v>0</v>
      </c>
      <c r="V923" s="486">
        <f t="shared" si="947"/>
        <v>0</v>
      </c>
      <c r="W923" s="486">
        <f t="shared" si="948"/>
        <v>0</v>
      </c>
      <c r="X923" s="486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1561</v>
      </c>
      <c r="D924" s="217" t="s">
        <v>1561</v>
      </c>
      <c r="E924" s="212" t="s">
        <v>46</v>
      </c>
      <c r="F924" s="213" t="s">
        <v>14</v>
      </c>
      <c r="G924" s="405"/>
      <c r="H924" s="405"/>
      <c r="I924" s="405">
        <v>433734</v>
      </c>
      <c r="J924" s="450">
        <v>0.69258140447234207</v>
      </c>
      <c r="K924" s="405">
        <f t="shared" si="952"/>
        <v>734130.10288740671</v>
      </c>
      <c r="L924" s="405">
        <f t="shared" ref="L924:O924" si="971">IF($J924&lt;0,(K924*(1-$J924)),(K924*(1+$J924)))</f>
        <v>1242574.9606105918</v>
      </c>
      <c r="M924" s="405">
        <f t="shared" si="971"/>
        <v>2103159.2719924403</v>
      </c>
      <c r="N924" s="405">
        <f t="shared" si="971"/>
        <v>3559768.2744179927</v>
      </c>
      <c r="O924" s="405">
        <f t="shared" si="971"/>
        <v>6025197.5855104914</v>
      </c>
      <c r="P924" s="455"/>
      <c r="Q924" s="87">
        <f t="shared" si="954"/>
        <v>433734</v>
      </c>
      <c r="R924" s="486">
        <f t="shared" si="945"/>
        <v>0</v>
      </c>
      <c r="S924" s="486">
        <f t="shared" si="946"/>
        <v>0</v>
      </c>
      <c r="T924" s="486">
        <f>IF(R924=1,SUM($R$6:R924),0)</f>
        <v>0</v>
      </c>
      <c r="U924" s="486">
        <f>IF(S924=1,SUM($S$6:S924),0)</f>
        <v>0</v>
      </c>
      <c r="V924" s="486">
        <f t="shared" si="947"/>
        <v>0</v>
      </c>
      <c r="W924" s="486">
        <f t="shared" si="948"/>
        <v>0</v>
      </c>
      <c r="X924" s="486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1562</v>
      </c>
      <c r="D925" s="217" t="s">
        <v>1562</v>
      </c>
      <c r="E925" s="212" t="s">
        <v>46</v>
      </c>
      <c r="F925" s="213" t="s">
        <v>14</v>
      </c>
      <c r="G925" s="405"/>
      <c r="H925" s="405"/>
      <c r="I925" s="405">
        <v>368165</v>
      </c>
      <c r="J925" s="450">
        <v>0.72026098901098901</v>
      </c>
      <c r="K925" s="405">
        <f t="shared" si="952"/>
        <v>633339.88701923075</v>
      </c>
      <c r="L925" s="405">
        <f t="shared" ref="L925:O925" si="972">IF($J925&lt;0,(K925*(1-$J925)),(K925*(1+$J925)))</f>
        <v>1089509.9004238099</v>
      </c>
      <c r="M925" s="405">
        <f t="shared" si="972"/>
        <v>1874241.3788403273</v>
      </c>
      <c r="N925" s="405">
        <f t="shared" si="972"/>
        <v>3224184.3280091812</v>
      </c>
      <c r="O925" s="405">
        <f t="shared" si="972"/>
        <v>5546438.5208548047</v>
      </c>
      <c r="P925" s="455"/>
      <c r="Q925" s="87">
        <f t="shared" si="954"/>
        <v>368165</v>
      </c>
      <c r="R925" s="486">
        <f t="shared" si="945"/>
        <v>0</v>
      </c>
      <c r="S925" s="486">
        <f t="shared" si="946"/>
        <v>0</v>
      </c>
      <c r="T925" s="486">
        <f>IF(R925=1,SUM($R$6:R925),0)</f>
        <v>0</v>
      </c>
      <c r="U925" s="486">
        <f>IF(S925=1,SUM($S$6:S925),0)</f>
        <v>0</v>
      </c>
      <c r="V925" s="486">
        <f t="shared" si="947"/>
        <v>0</v>
      </c>
      <c r="W925" s="486">
        <f t="shared" si="948"/>
        <v>0</v>
      </c>
      <c r="X925" s="486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1563</v>
      </c>
      <c r="D926" s="217" t="s">
        <v>1563</v>
      </c>
      <c r="E926" s="212" t="s">
        <v>46</v>
      </c>
      <c r="F926" s="213" t="s">
        <v>14</v>
      </c>
      <c r="G926" s="405"/>
      <c r="H926" s="405"/>
      <c r="I926" s="405">
        <v>470437</v>
      </c>
      <c r="J926" s="450">
        <v>1.370339240506329</v>
      </c>
      <c r="K926" s="405">
        <f t="shared" si="952"/>
        <v>1115095.2812860759</v>
      </c>
      <c r="L926" s="405">
        <f t="shared" ref="L926:O926" si="973">IF($J926&lt;0,(K926*(1-$J926)),(K926*(1+$J926)))</f>
        <v>2643154.1021358287</v>
      </c>
      <c r="M926" s="405">
        <f t="shared" si="973"/>
        <v>6265171.8869978283</v>
      </c>
      <c r="N926" s="405">
        <f t="shared" si="973"/>
        <v>14850582.772268036</v>
      </c>
      <c r="O926" s="405">
        <f t="shared" si="973"/>
        <v>35200919.089494191</v>
      </c>
      <c r="P926" s="455"/>
      <c r="Q926" s="87">
        <f t="shared" si="954"/>
        <v>470437</v>
      </c>
      <c r="R926" s="486">
        <f t="shared" si="945"/>
        <v>0</v>
      </c>
      <c r="S926" s="486">
        <f t="shared" si="946"/>
        <v>0</v>
      </c>
      <c r="T926" s="486">
        <f>IF(R926=1,SUM($R$6:R926),0)</f>
        <v>0</v>
      </c>
      <c r="U926" s="486">
        <f>IF(S926=1,SUM($S$6:S926),0)</f>
        <v>0</v>
      </c>
      <c r="V926" s="486">
        <f t="shared" si="947"/>
        <v>0</v>
      </c>
      <c r="W926" s="486">
        <f t="shared" si="948"/>
        <v>0</v>
      </c>
      <c r="X926" s="486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1564</v>
      </c>
      <c r="D927" s="217" t="s">
        <v>1564</v>
      </c>
      <c r="E927" s="212" t="s">
        <v>46</v>
      </c>
      <c r="F927" s="213" t="s">
        <v>14</v>
      </c>
      <c r="G927" s="405"/>
      <c r="H927" s="405"/>
      <c r="I927" s="405">
        <v>411424</v>
      </c>
      <c r="J927" s="450">
        <v>0.84025617977528089</v>
      </c>
      <c r="K927" s="405">
        <f t="shared" si="952"/>
        <v>757125.55850786518</v>
      </c>
      <c r="L927" s="405">
        <f t="shared" ref="L927:O927" si="974">IF($J927&lt;0,(K927*(1-$J927)),(K927*(1+$J927)))</f>
        <v>1393304.98790991</v>
      </c>
      <c r="M927" s="405">
        <f t="shared" si="974"/>
        <v>2564038.1143129352</v>
      </c>
      <c r="N927" s="405">
        <f t="shared" si="974"/>
        <v>4718486.9850437371</v>
      </c>
      <c r="O927" s="405">
        <f t="shared" si="974"/>
        <v>8683224.8334159702</v>
      </c>
      <c r="P927" s="455"/>
      <c r="Q927" s="87">
        <f t="shared" si="954"/>
        <v>411424</v>
      </c>
      <c r="R927" s="486">
        <f t="shared" si="945"/>
        <v>0</v>
      </c>
      <c r="S927" s="486">
        <f t="shared" si="946"/>
        <v>0</v>
      </c>
      <c r="T927" s="486">
        <f>IF(R927=1,SUM($R$6:R927),0)</f>
        <v>0</v>
      </c>
      <c r="U927" s="486">
        <f>IF(S927=1,SUM($S$6:S927),0)</f>
        <v>0</v>
      </c>
      <c r="V927" s="486">
        <f t="shared" si="947"/>
        <v>0</v>
      </c>
      <c r="W927" s="486">
        <f t="shared" si="948"/>
        <v>0</v>
      </c>
      <c r="X927" s="486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1565</v>
      </c>
      <c r="D928" s="217" t="s">
        <v>1565</v>
      </c>
      <c r="E928" s="212" t="s">
        <v>46</v>
      </c>
      <c r="F928" s="213" t="s">
        <v>14</v>
      </c>
      <c r="G928" s="405"/>
      <c r="H928" s="405"/>
      <c r="I928" s="405">
        <v>470437</v>
      </c>
      <c r="J928" s="450">
        <v>0.79296055151283029</v>
      </c>
      <c r="K928" s="405">
        <f t="shared" si="952"/>
        <v>843474.98297204135</v>
      </c>
      <c r="L928" s="405">
        <f t="shared" ref="L928:O928" si="975">IF($J928&lt;0,(K928*(1-$J928)),(K928*(1+$J928)))</f>
        <v>1512317.3706568265</v>
      </c>
      <c r="M928" s="405">
        <f t="shared" si="975"/>
        <v>2711525.3869552971</v>
      </c>
      <c r="N928" s="405">
        <f t="shared" si="975"/>
        <v>4861658.05323641</v>
      </c>
      <c r="O928" s="405">
        <f t="shared" si="975"/>
        <v>8716761.1043975465</v>
      </c>
      <c r="P928" s="455"/>
      <c r="Q928" s="87">
        <f t="shared" si="954"/>
        <v>470437</v>
      </c>
      <c r="R928" s="486">
        <f t="shared" si="945"/>
        <v>0</v>
      </c>
      <c r="S928" s="486">
        <f t="shared" si="946"/>
        <v>0</v>
      </c>
      <c r="T928" s="486">
        <f>IF(R928=1,SUM($R$6:R928),0)</f>
        <v>0</v>
      </c>
      <c r="U928" s="486">
        <f>IF(S928=1,SUM($S$6:S928),0)</f>
        <v>0</v>
      </c>
      <c r="V928" s="486">
        <f t="shared" si="947"/>
        <v>0</v>
      </c>
      <c r="W928" s="486">
        <f t="shared" si="948"/>
        <v>0</v>
      </c>
      <c r="X928" s="486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1566</v>
      </c>
      <c r="D929" s="217" t="s">
        <v>1566</v>
      </c>
      <c r="E929" s="212" t="s">
        <v>46</v>
      </c>
      <c r="F929" s="213" t="s">
        <v>14</v>
      </c>
      <c r="G929" s="405"/>
      <c r="H929" s="405"/>
      <c r="I929" s="405">
        <v>141026</v>
      </c>
      <c r="J929" s="450">
        <v>2.0584532374100718E-2</v>
      </c>
      <c r="K929" s="405">
        <f t="shared" si="952"/>
        <v>143928.95426258992</v>
      </c>
      <c r="L929" s="405">
        <f t="shared" ref="L929:O929" si="976">IF($J929&lt;0,(K929*(1-$J929)),(K929*(1+$J929)))</f>
        <v>146891.66448117865</v>
      </c>
      <c r="M929" s="405">
        <f t="shared" si="976"/>
        <v>149915.36070417703</v>
      </c>
      <c r="N929" s="405">
        <f t="shared" si="976"/>
        <v>153001.29829996717</v>
      </c>
      <c r="O929" s="405">
        <f t="shared" si="976"/>
        <v>156150.75847810227</v>
      </c>
      <c r="P929" s="455"/>
      <c r="Q929" s="87">
        <f t="shared" si="954"/>
        <v>141026</v>
      </c>
      <c r="R929" s="486">
        <f t="shared" si="945"/>
        <v>0</v>
      </c>
      <c r="S929" s="486">
        <f t="shared" si="946"/>
        <v>0</v>
      </c>
      <c r="T929" s="486">
        <f>IF(R929=1,SUM($R$6:R929),0)</f>
        <v>0</v>
      </c>
      <c r="U929" s="486">
        <f>IF(S929=1,SUM($S$6:S929),0)</f>
        <v>0</v>
      </c>
      <c r="V929" s="486">
        <f t="shared" si="947"/>
        <v>0</v>
      </c>
      <c r="W929" s="486">
        <f t="shared" si="948"/>
        <v>0</v>
      </c>
      <c r="X929" s="486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1567</v>
      </c>
      <c r="D930" s="217" t="s">
        <v>1567</v>
      </c>
      <c r="E930" s="212" t="s">
        <v>46</v>
      </c>
      <c r="F930" s="213" t="s">
        <v>14</v>
      </c>
      <c r="G930" s="405"/>
      <c r="H930" s="405"/>
      <c r="I930" s="405">
        <v>125289</v>
      </c>
      <c r="J930" s="450">
        <v>0.46821826280623607</v>
      </c>
      <c r="K930" s="405">
        <f t="shared" si="952"/>
        <v>183951.59792873051</v>
      </c>
      <c r="L930" s="405">
        <f t="shared" ref="L930:O930" si="977">IF($J930&lt;0,(K930*(1-$J930)),(K930*(1+$J930)))</f>
        <v>270081.09555135196</v>
      </c>
      <c r="M930" s="405">
        <f t="shared" si="977"/>
        <v>396537.99692721106</v>
      </c>
      <c r="N930" s="405">
        <f t="shared" si="977"/>
        <v>582204.32898513437</v>
      </c>
      <c r="O930" s="405">
        <f t="shared" si="977"/>
        <v>854803.02850082435</v>
      </c>
      <c r="P930" s="455"/>
      <c r="Q930" s="87">
        <f t="shared" si="954"/>
        <v>125289</v>
      </c>
      <c r="R930" s="486">
        <f t="shared" si="945"/>
        <v>0</v>
      </c>
      <c r="S930" s="486">
        <f t="shared" si="946"/>
        <v>0</v>
      </c>
      <c r="T930" s="486">
        <f>IF(R930=1,SUM($R$6:R930),0)</f>
        <v>0</v>
      </c>
      <c r="U930" s="486">
        <f>IF(S930=1,SUM($S$6:S930),0)</f>
        <v>0</v>
      </c>
      <c r="V930" s="486">
        <f t="shared" si="947"/>
        <v>0</v>
      </c>
      <c r="W930" s="486">
        <f t="shared" si="948"/>
        <v>0</v>
      </c>
      <c r="X930" s="486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1568</v>
      </c>
      <c r="D931" s="217" t="s">
        <v>1568</v>
      </c>
      <c r="E931" s="212" t="s">
        <v>46</v>
      </c>
      <c r="F931" s="213" t="s">
        <v>14</v>
      </c>
      <c r="G931" s="405"/>
      <c r="H931" s="405"/>
      <c r="I931" s="405">
        <v>130528</v>
      </c>
      <c r="J931" s="450">
        <v>0.35071043165467625</v>
      </c>
      <c r="K931" s="405">
        <f t="shared" si="952"/>
        <v>176305.53122302159</v>
      </c>
      <c r="L931" s="405">
        <f t="shared" ref="L931:O931" si="978">IF($J931&lt;0,(K931*(1-$J931)),(K931*(1+$J931)))</f>
        <v>238137.7201813545</v>
      </c>
      <c r="M931" s="405">
        <f t="shared" si="978"/>
        <v>321655.10281941784</v>
      </c>
      <c r="N931" s="405">
        <f t="shared" si="978"/>
        <v>434462.90277314518</v>
      </c>
      <c r="O931" s="405">
        <f t="shared" si="978"/>
        <v>586833.57494265854</v>
      </c>
      <c r="P931" s="455"/>
      <c r="Q931" s="87">
        <f t="shared" si="954"/>
        <v>130528</v>
      </c>
      <c r="R931" s="486">
        <f t="shared" si="945"/>
        <v>0</v>
      </c>
      <c r="S931" s="486">
        <f t="shared" si="946"/>
        <v>0</v>
      </c>
      <c r="T931" s="486">
        <f>IF(R931=1,SUM($R$6:R931),0)</f>
        <v>0</v>
      </c>
      <c r="U931" s="486">
        <f>IF(S931=1,SUM($S$6:S931),0)</f>
        <v>0</v>
      </c>
      <c r="V931" s="486">
        <f t="shared" si="947"/>
        <v>0</v>
      </c>
      <c r="W931" s="486">
        <f t="shared" si="948"/>
        <v>0</v>
      </c>
      <c r="X931" s="486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1569</v>
      </c>
      <c r="D932" s="217" t="s">
        <v>1569</v>
      </c>
      <c r="E932" s="212" t="s">
        <v>46</v>
      </c>
      <c r="F932" s="213" t="s">
        <v>14</v>
      </c>
      <c r="G932" s="405"/>
      <c r="H932" s="405"/>
      <c r="I932" s="405">
        <v>130528</v>
      </c>
      <c r="J932" s="450">
        <v>7.2255192878338276E-3</v>
      </c>
      <c r="K932" s="405">
        <f t="shared" si="952"/>
        <v>131471.13258160237</v>
      </c>
      <c r="L932" s="405">
        <f t="shared" ref="L932:O932" si="979">IF($J932&lt;0,(K932*(1-$J932)),(K932*(1+$J932)))</f>
        <v>132421.0797858641</v>
      </c>
      <c r="M932" s="405">
        <f t="shared" si="979"/>
        <v>133377.89085197265</v>
      </c>
      <c r="N932" s="405">
        <f t="shared" si="979"/>
        <v>134341.61537489417</v>
      </c>
      <c r="O932" s="405">
        <f t="shared" si="979"/>
        <v>135312.30330794424</v>
      </c>
      <c r="P932" s="455"/>
      <c r="Q932" s="87">
        <f t="shared" si="954"/>
        <v>130528</v>
      </c>
      <c r="R932" s="486">
        <f t="shared" si="945"/>
        <v>0</v>
      </c>
      <c r="S932" s="486">
        <f t="shared" si="946"/>
        <v>0</v>
      </c>
      <c r="T932" s="486">
        <f>IF(R932=1,SUM($R$6:R932),0)</f>
        <v>0</v>
      </c>
      <c r="U932" s="486">
        <f>IF(S932=1,SUM($S$6:S932),0)</f>
        <v>0</v>
      </c>
      <c r="V932" s="486">
        <f t="shared" si="947"/>
        <v>0</v>
      </c>
      <c r="W932" s="486">
        <f t="shared" si="948"/>
        <v>0</v>
      </c>
      <c r="X932" s="486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1570</v>
      </c>
      <c r="D933" s="217" t="s">
        <v>1570</v>
      </c>
      <c r="E933" s="212" t="s">
        <v>46</v>
      </c>
      <c r="F933" s="213" t="s">
        <v>14</v>
      </c>
      <c r="G933" s="405"/>
      <c r="H933" s="405"/>
      <c r="I933" s="405">
        <v>114792</v>
      </c>
      <c r="J933" s="450">
        <v>0.13800194931773879</v>
      </c>
      <c r="K933" s="405">
        <f t="shared" si="952"/>
        <v>130633.51976608185</v>
      </c>
      <c r="L933" s="405">
        <f t="shared" ref="L933:O933" si="980">IF($J933&lt;0,(K933*(1-$J933)),(K933*(1+$J933)))</f>
        <v>148661.20014003851</v>
      </c>
      <c r="M933" s="405">
        <f t="shared" si="980"/>
        <v>169176.73554727831</v>
      </c>
      <c r="N933" s="405">
        <f t="shared" si="980"/>
        <v>192523.45483201428</v>
      </c>
      <c r="O933" s="405">
        <f t="shared" si="980"/>
        <v>219092.06688821787</v>
      </c>
      <c r="P933" s="455"/>
      <c r="Q933" s="87">
        <f t="shared" si="954"/>
        <v>114792</v>
      </c>
      <c r="R933" s="486">
        <f t="shared" si="945"/>
        <v>0</v>
      </c>
      <c r="S933" s="486">
        <f t="shared" si="946"/>
        <v>0</v>
      </c>
      <c r="T933" s="486">
        <f>IF(R933=1,SUM($R$6:R933),0)</f>
        <v>0</v>
      </c>
      <c r="U933" s="486">
        <f>IF(S933=1,SUM($S$6:S933),0)</f>
        <v>0</v>
      </c>
      <c r="V933" s="486">
        <f t="shared" si="947"/>
        <v>0</v>
      </c>
      <c r="W933" s="486">
        <f t="shared" si="948"/>
        <v>0</v>
      </c>
      <c r="X933" s="486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1571</v>
      </c>
      <c r="D934" s="217" t="s">
        <v>1571</v>
      </c>
      <c r="E934" s="212" t="s">
        <v>46</v>
      </c>
      <c r="F934" s="213" t="s">
        <v>14</v>
      </c>
      <c r="G934" s="405"/>
      <c r="H934" s="405"/>
      <c r="I934" s="405">
        <v>123971</v>
      </c>
      <c r="J934" s="450">
        <v>-6.5741839762611276E-2</v>
      </c>
      <c r="K934" s="405">
        <f t="shared" si="952"/>
        <v>132121.08161721067</v>
      </c>
      <c r="L934" s="405">
        <f t="shared" ref="L934:O934" si="981">IF($J934&lt;0,(K934*(1-$J934)),(K934*(1+$J934)))</f>
        <v>140806.96459415223</v>
      </c>
      <c r="M934" s="405">
        <f t="shared" si="981"/>
        <v>150063.87349796068</v>
      </c>
      <c r="N934" s="405">
        <f t="shared" si="981"/>
        <v>159929.34862362038</v>
      </c>
      <c r="O934" s="405">
        <f t="shared" si="981"/>
        <v>170443.39823417322</v>
      </c>
      <c r="P934" s="455"/>
      <c r="Q934" s="87">
        <f t="shared" si="954"/>
        <v>123971</v>
      </c>
      <c r="R934" s="486">
        <f t="shared" si="945"/>
        <v>0</v>
      </c>
      <c r="S934" s="486">
        <f t="shared" si="946"/>
        <v>0</v>
      </c>
      <c r="T934" s="486">
        <f>IF(R934=1,SUM($R$6:R934),0)</f>
        <v>0</v>
      </c>
      <c r="U934" s="486">
        <f>IF(S934=1,SUM($S$6:S934),0)</f>
        <v>0</v>
      </c>
      <c r="V934" s="486">
        <f t="shared" si="947"/>
        <v>0</v>
      </c>
      <c r="W934" s="486">
        <f t="shared" si="948"/>
        <v>0</v>
      </c>
      <c r="X934" s="486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1572</v>
      </c>
      <c r="D935" s="217" t="s">
        <v>1572</v>
      </c>
      <c r="E935" s="212" t="s">
        <v>46</v>
      </c>
      <c r="F935" s="213" t="s">
        <v>14</v>
      </c>
      <c r="G935" s="405"/>
      <c r="H935" s="405"/>
      <c r="I935" s="405">
        <v>200407</v>
      </c>
      <c r="J935" s="450">
        <v>0.6002274394717535</v>
      </c>
      <c r="K935" s="405">
        <f t="shared" si="952"/>
        <v>320696.78046221571</v>
      </c>
      <c r="L935" s="405">
        <f t="shared" ref="L935:O935" si="982">IF($J935&lt;0,(K935*(1-$J935)),(K935*(1+$J935)))</f>
        <v>513187.78784588649</v>
      </c>
      <c r="M935" s="405">
        <f t="shared" si="982"/>
        <v>821217.17971279635</v>
      </c>
      <c r="N935" s="405">
        <f t="shared" si="982"/>
        <v>1314134.2647420228</v>
      </c>
      <c r="O935" s="405">
        <f t="shared" si="982"/>
        <v>2102913.7095902227</v>
      </c>
      <c r="P935" s="455"/>
      <c r="Q935" s="87">
        <f t="shared" si="954"/>
        <v>200407</v>
      </c>
      <c r="R935" s="486">
        <f t="shared" si="945"/>
        <v>0</v>
      </c>
      <c r="S935" s="486">
        <f t="shared" si="946"/>
        <v>0</v>
      </c>
      <c r="T935" s="486">
        <f>IF(R935=1,SUM($R$6:R935),0)</f>
        <v>0</v>
      </c>
      <c r="U935" s="486">
        <f>IF(S935=1,SUM($S$6:S935),0)</f>
        <v>0</v>
      </c>
      <c r="V935" s="486">
        <f t="shared" si="947"/>
        <v>0</v>
      </c>
      <c r="W935" s="486">
        <f t="shared" si="948"/>
        <v>0</v>
      </c>
      <c r="X935" s="486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1573</v>
      </c>
      <c r="D936" s="217" t="s">
        <v>1573</v>
      </c>
      <c r="E936" s="212" t="s">
        <v>46</v>
      </c>
      <c r="F936" s="213" t="s">
        <v>14</v>
      </c>
      <c r="G936" s="405"/>
      <c r="H936" s="405"/>
      <c r="I936" s="405">
        <v>189589</v>
      </c>
      <c r="J936" s="450">
        <v>0.84480401093892432</v>
      </c>
      <c r="K936" s="405">
        <f t="shared" si="952"/>
        <v>349754.54762989969</v>
      </c>
      <c r="L936" s="405">
        <f t="shared" ref="L936:O936" si="983">IF($J936&lt;0,(K936*(1-$J936)),(K936*(1+$J936)))</f>
        <v>645228.59231176798</v>
      </c>
      <c r="M936" s="405">
        <f t="shared" si="983"/>
        <v>1190320.2950692256</v>
      </c>
      <c r="N936" s="405">
        <f t="shared" si="983"/>
        <v>2195907.6546457112</v>
      </c>
      <c r="O936" s="405">
        <f t="shared" si="983"/>
        <v>4051019.2489418942</v>
      </c>
      <c r="P936" s="455"/>
      <c r="Q936" s="87">
        <f t="shared" si="954"/>
        <v>189589</v>
      </c>
      <c r="R936" s="486">
        <f t="shared" si="945"/>
        <v>0</v>
      </c>
      <c r="S936" s="486">
        <f t="shared" si="946"/>
        <v>0</v>
      </c>
      <c r="T936" s="486">
        <f>IF(R936=1,SUM($R$6:R936),0)</f>
        <v>0</v>
      </c>
      <c r="U936" s="486">
        <f>IF(S936=1,SUM($S$6:S936),0)</f>
        <v>0</v>
      </c>
      <c r="V936" s="486">
        <f t="shared" si="947"/>
        <v>0</v>
      </c>
      <c r="W936" s="486">
        <f t="shared" si="948"/>
        <v>0</v>
      </c>
      <c r="X936" s="486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1574</v>
      </c>
      <c r="D937" s="217" t="s">
        <v>1574</v>
      </c>
      <c r="E937" s="212" t="s">
        <v>46</v>
      </c>
      <c r="F937" s="213" t="s">
        <v>14</v>
      </c>
      <c r="G937" s="405"/>
      <c r="H937" s="405"/>
      <c r="I937" s="405">
        <v>409140</v>
      </c>
      <c r="J937" s="450">
        <v>1.9896448863636365</v>
      </c>
      <c r="K937" s="405">
        <f t="shared" si="952"/>
        <v>1223183.3088068182</v>
      </c>
      <c r="L937" s="405">
        <f t="shared" ref="L937:O937" si="984">IF($J937&lt;0,(K937*(1-$J937)),(K937*(1+$J937)))</f>
        <v>3656883.7242596569</v>
      </c>
      <c r="M937" s="405">
        <f t="shared" si="984"/>
        <v>10932783.726259293</v>
      </c>
      <c r="N937" s="405">
        <f t="shared" si="984"/>
        <v>32685140.960930679</v>
      </c>
      <c r="O937" s="405">
        <f t="shared" si="984"/>
        <v>97716964.533921033</v>
      </c>
      <c r="P937" s="455"/>
      <c r="Q937" s="87">
        <f t="shared" si="954"/>
        <v>409140</v>
      </c>
      <c r="R937" s="486">
        <f t="shared" si="945"/>
        <v>0</v>
      </c>
      <c r="S937" s="486">
        <f t="shared" si="946"/>
        <v>0</v>
      </c>
      <c r="T937" s="486">
        <f>IF(R937=1,SUM($R$6:R937),0)</f>
        <v>0</v>
      </c>
      <c r="U937" s="486">
        <f>IF(S937=1,SUM($S$6:S937),0)</f>
        <v>0</v>
      </c>
      <c r="V937" s="486">
        <f t="shared" si="947"/>
        <v>0</v>
      </c>
      <c r="W937" s="486">
        <f t="shared" si="948"/>
        <v>0</v>
      </c>
      <c r="X937" s="486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47</v>
      </c>
      <c r="D938" s="105"/>
      <c r="E938" s="212" t="s">
        <v>47</v>
      </c>
      <c r="F938" s="213"/>
      <c r="G938" s="214"/>
      <c r="H938" s="214"/>
      <c r="I938" s="445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5"/>
      <c r="Q938" s="87">
        <f t="shared" si="954"/>
        <v>0</v>
      </c>
      <c r="R938" s="486">
        <f t="shared" si="945"/>
        <v>0</v>
      </c>
      <c r="S938" s="486">
        <f t="shared" si="946"/>
        <v>0</v>
      </c>
      <c r="T938" s="486">
        <f>IF(R938=1,SUM($R$6:R938),0)</f>
        <v>0</v>
      </c>
      <c r="U938" s="486">
        <f>IF(S938=1,SUM($S$6:S938),0)</f>
        <v>0</v>
      </c>
      <c r="V938" s="486">
        <f t="shared" si="947"/>
        <v>0</v>
      </c>
      <c r="W938" s="486">
        <f t="shared" si="948"/>
        <v>0</v>
      </c>
      <c r="X938" s="486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5" t="s">
        <v>719</v>
      </c>
      <c r="C939" s="426" t="s">
        <v>580</v>
      </c>
      <c r="D939" s="426"/>
      <c r="E939" s="212" t="s">
        <v>47</v>
      </c>
      <c r="F939" s="213"/>
      <c r="G939" s="214"/>
      <c r="H939" s="214"/>
      <c r="I939" s="445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5"/>
      <c r="Q939" s="87">
        <f t="shared" si="954"/>
        <v>0</v>
      </c>
      <c r="R939" s="486">
        <f t="shared" si="945"/>
        <v>0</v>
      </c>
      <c r="S939" s="486">
        <f t="shared" si="946"/>
        <v>0</v>
      </c>
      <c r="T939" s="486">
        <f>IF(R939=1,SUM($R$6:R939),0)</f>
        <v>0</v>
      </c>
      <c r="U939" s="486">
        <f>IF(S939=1,SUM($S$6:S939),0)</f>
        <v>0</v>
      </c>
      <c r="V939" s="486">
        <f t="shared" si="947"/>
        <v>0</v>
      </c>
      <c r="W939" s="486">
        <f t="shared" si="948"/>
        <v>0</v>
      </c>
      <c r="X939" s="486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4" t="s">
        <v>2233</v>
      </c>
      <c r="D940" s="424" t="s">
        <v>1349</v>
      </c>
      <c r="E940" s="212" t="s">
        <v>46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5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5"/>
      <c r="Q940" s="87">
        <f t="shared" si="954"/>
        <v>204708</v>
      </c>
      <c r="R940" s="486">
        <f t="shared" si="945"/>
        <v>0</v>
      </c>
      <c r="S940" s="486">
        <f t="shared" si="946"/>
        <v>0</v>
      </c>
      <c r="T940" s="486">
        <f>IF(R940=1,SUM($R$6:R940),0)</f>
        <v>0</v>
      </c>
      <c r="U940" s="486">
        <f>IF(S940=1,SUM($S$6:S940),0)</f>
        <v>0</v>
      </c>
      <c r="V940" s="486">
        <f t="shared" si="947"/>
        <v>0</v>
      </c>
      <c r="W940" s="486">
        <f t="shared" si="948"/>
        <v>0</v>
      </c>
      <c r="X940" s="486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4" t="s">
        <v>2234</v>
      </c>
      <c r="D941" s="424" t="s">
        <v>1350</v>
      </c>
      <c r="E941" s="212" t="s">
        <v>46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5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5"/>
      <c r="Q941" s="87">
        <f t="shared" si="954"/>
        <v>199096</v>
      </c>
      <c r="R941" s="486">
        <f t="shared" si="945"/>
        <v>0</v>
      </c>
      <c r="S941" s="486">
        <f t="shared" si="946"/>
        <v>0</v>
      </c>
      <c r="T941" s="486">
        <f>IF(R941=1,SUM($R$6:R941),0)</f>
        <v>0</v>
      </c>
      <c r="U941" s="486">
        <f>IF(S941=1,SUM($S$6:S941),0)</f>
        <v>0</v>
      </c>
      <c r="V941" s="486">
        <f t="shared" si="947"/>
        <v>0</v>
      </c>
      <c r="W941" s="486">
        <f t="shared" si="948"/>
        <v>0</v>
      </c>
      <c r="X941" s="486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4" t="s">
        <v>2235</v>
      </c>
      <c r="D942" s="424" t="s">
        <v>1351</v>
      </c>
      <c r="E942" s="212" t="s">
        <v>46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5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5"/>
      <c r="Q942" s="87">
        <f t="shared" si="954"/>
        <v>199096</v>
      </c>
      <c r="R942" s="486">
        <f t="shared" si="945"/>
        <v>0</v>
      </c>
      <c r="S942" s="486">
        <f t="shared" si="946"/>
        <v>0</v>
      </c>
      <c r="T942" s="486">
        <f>IF(R942=1,SUM($R$6:R942),0)</f>
        <v>0</v>
      </c>
      <c r="U942" s="486">
        <f>IF(S942=1,SUM($S$6:S942),0)</f>
        <v>0</v>
      </c>
      <c r="V942" s="486">
        <f t="shared" si="947"/>
        <v>0</v>
      </c>
      <c r="W942" s="486">
        <f t="shared" si="948"/>
        <v>0</v>
      </c>
      <c r="X942" s="486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4" t="s">
        <v>2236</v>
      </c>
      <c r="D943" s="424" t="s">
        <v>1352</v>
      </c>
      <c r="E943" s="212" t="s">
        <v>46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5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5"/>
      <c r="Q943" s="87">
        <f t="shared" si="954"/>
        <v>213528</v>
      </c>
      <c r="R943" s="486">
        <f t="shared" si="945"/>
        <v>0</v>
      </c>
      <c r="S943" s="486">
        <f t="shared" si="946"/>
        <v>0</v>
      </c>
      <c r="T943" s="486">
        <f>IF(R943=1,SUM($R$6:R943),0)</f>
        <v>0</v>
      </c>
      <c r="U943" s="486">
        <f>IF(S943=1,SUM($S$6:S943),0)</f>
        <v>0</v>
      </c>
      <c r="V943" s="486">
        <f t="shared" si="947"/>
        <v>0</v>
      </c>
      <c r="W943" s="486">
        <f t="shared" si="948"/>
        <v>0</v>
      </c>
      <c r="X943" s="486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4" t="s">
        <v>2237</v>
      </c>
      <c r="D944" s="424" t="s">
        <v>1353</v>
      </c>
      <c r="E944" s="212" t="s">
        <v>46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5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5"/>
      <c r="Q944" s="87">
        <f t="shared" si="954"/>
        <v>213528</v>
      </c>
      <c r="R944" s="486">
        <f t="shared" si="945"/>
        <v>0</v>
      </c>
      <c r="S944" s="486">
        <f t="shared" si="946"/>
        <v>0</v>
      </c>
      <c r="T944" s="486">
        <f>IF(R944=1,SUM($R$6:R944),0)</f>
        <v>0</v>
      </c>
      <c r="U944" s="486">
        <f>IF(S944=1,SUM($S$6:S944),0)</f>
        <v>0</v>
      </c>
      <c r="V944" s="486">
        <f t="shared" si="947"/>
        <v>0</v>
      </c>
      <c r="W944" s="486">
        <f t="shared" si="948"/>
        <v>0</v>
      </c>
      <c r="X944" s="486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4" t="s">
        <v>2238</v>
      </c>
      <c r="D945" s="424" t="s">
        <v>1354</v>
      </c>
      <c r="E945" s="212" t="s">
        <v>46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5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5"/>
      <c r="Q945" s="87">
        <f t="shared" si="954"/>
        <v>377541</v>
      </c>
      <c r="R945" s="486">
        <f t="shared" si="945"/>
        <v>0</v>
      </c>
      <c r="S945" s="486">
        <f t="shared" si="946"/>
        <v>0</v>
      </c>
      <c r="T945" s="486">
        <f>IF(R945=1,SUM($R$6:R945),0)</f>
        <v>0</v>
      </c>
      <c r="U945" s="486">
        <f>IF(S945=1,SUM($S$6:S945),0)</f>
        <v>0</v>
      </c>
      <c r="V945" s="486">
        <f t="shared" si="947"/>
        <v>0</v>
      </c>
      <c r="W945" s="486">
        <f t="shared" si="948"/>
        <v>0</v>
      </c>
      <c r="X945" s="486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4" t="s">
        <v>2239</v>
      </c>
      <c r="D946" s="424" t="s">
        <v>1355</v>
      </c>
      <c r="E946" s="212" t="s">
        <v>46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5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5"/>
      <c r="Q946" s="87">
        <f t="shared" si="954"/>
        <v>395257</v>
      </c>
      <c r="R946" s="486">
        <f t="shared" si="945"/>
        <v>0</v>
      </c>
      <c r="S946" s="486">
        <f t="shared" si="946"/>
        <v>0</v>
      </c>
      <c r="T946" s="486">
        <f>IF(R946=1,SUM($R$6:R946),0)</f>
        <v>0</v>
      </c>
      <c r="U946" s="486">
        <f>IF(S946=1,SUM($S$6:S946),0)</f>
        <v>0</v>
      </c>
      <c r="V946" s="486">
        <f t="shared" si="947"/>
        <v>0</v>
      </c>
      <c r="W946" s="486">
        <f t="shared" si="948"/>
        <v>0</v>
      </c>
      <c r="X946" s="486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4" t="s">
        <v>2240</v>
      </c>
      <c r="D947" s="424" t="s">
        <v>1356</v>
      </c>
      <c r="E947" s="212" t="s">
        <v>46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5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5"/>
      <c r="Q947" s="87">
        <f t="shared" si="954"/>
        <v>395257</v>
      </c>
      <c r="R947" s="486">
        <f t="shared" si="945"/>
        <v>0</v>
      </c>
      <c r="S947" s="486">
        <f t="shared" si="946"/>
        <v>0</v>
      </c>
      <c r="T947" s="486">
        <f>IF(R947=1,SUM($R$6:R947),0)</f>
        <v>0</v>
      </c>
      <c r="U947" s="486">
        <f>IF(S947=1,SUM($S$6:S947),0)</f>
        <v>0</v>
      </c>
      <c r="V947" s="486">
        <f t="shared" si="947"/>
        <v>0</v>
      </c>
      <c r="W947" s="486">
        <f t="shared" si="948"/>
        <v>0</v>
      </c>
      <c r="X947" s="486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4" t="s">
        <v>2241</v>
      </c>
      <c r="D948" s="424" t="s">
        <v>1357</v>
      </c>
      <c r="E948" s="212" t="s">
        <v>46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5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5"/>
      <c r="Q948" s="87">
        <f t="shared" si="954"/>
        <v>335602</v>
      </c>
      <c r="R948" s="486">
        <f t="shared" si="945"/>
        <v>0</v>
      </c>
      <c r="S948" s="486">
        <f t="shared" si="946"/>
        <v>0</v>
      </c>
      <c r="T948" s="486">
        <f>IF(R948=1,SUM($R$6:R948),0)</f>
        <v>0</v>
      </c>
      <c r="U948" s="486">
        <f>IF(S948=1,SUM($S$6:S948),0)</f>
        <v>0</v>
      </c>
      <c r="V948" s="486">
        <f t="shared" si="947"/>
        <v>0</v>
      </c>
      <c r="W948" s="486">
        <f t="shared" si="948"/>
        <v>0</v>
      </c>
      <c r="X948" s="486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1112</v>
      </c>
      <c r="D949" s="217"/>
      <c r="E949" s="212" t="s">
        <v>46</v>
      </c>
      <c r="F949" s="213" t="s">
        <v>14</v>
      </c>
      <c r="G949" s="214">
        <v>213100</v>
      </c>
      <c r="H949" s="214">
        <v>253500</v>
      </c>
      <c r="I949" s="444">
        <v>253500</v>
      </c>
      <c r="J949" s="449">
        <v>0.32387376725838263</v>
      </c>
      <c r="K949" s="444">
        <f t="shared" si="952"/>
        <v>335602</v>
      </c>
      <c r="L949" s="444">
        <f t="shared" ref="L949:O949" si="997">IF($J949&lt;0,(K949*(1-$J949)),(K949*(1+$J949)))</f>
        <v>444294.68403944775</v>
      </c>
      <c r="M949" s="444">
        <f t="shared" si="997"/>
        <v>588190.07713217649</v>
      </c>
      <c r="N949" s="444">
        <f t="shared" si="997"/>
        <v>778689.41327697318</v>
      </c>
      <c r="O949" s="444">
        <f t="shared" si="997"/>
        <v>1030886.4870792062</v>
      </c>
      <c r="P949" s="455"/>
      <c r="Q949" s="87">
        <f t="shared" si="954"/>
        <v>253500</v>
      </c>
      <c r="R949" s="486">
        <f t="shared" si="945"/>
        <v>0</v>
      </c>
      <c r="S949" s="486">
        <f t="shared" si="946"/>
        <v>0</v>
      </c>
      <c r="T949" s="486">
        <f>IF(R949=1,SUM($R$6:R949),0)</f>
        <v>0</v>
      </c>
      <c r="U949" s="486">
        <f>IF(S949=1,SUM($S$6:S949),0)</f>
        <v>0</v>
      </c>
      <c r="V949" s="486">
        <f t="shared" si="947"/>
        <v>0</v>
      </c>
      <c r="W949" s="486">
        <f t="shared" si="948"/>
        <v>0</v>
      </c>
      <c r="X949" s="486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2242</v>
      </c>
      <c r="D950" s="105" t="s">
        <v>1358</v>
      </c>
      <c r="E950" s="212" t="s">
        <v>46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5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5"/>
      <c r="Q950" s="87">
        <f t="shared" si="954"/>
        <v>336309</v>
      </c>
      <c r="R950" s="486">
        <f t="shared" si="945"/>
        <v>0</v>
      </c>
      <c r="S950" s="486">
        <f t="shared" si="946"/>
        <v>0</v>
      </c>
      <c r="T950" s="486">
        <f>IF(R950=1,SUM($R$6:R950),0)</f>
        <v>0</v>
      </c>
      <c r="U950" s="486">
        <f>IF(S950=1,SUM($S$6:S950),0)</f>
        <v>0</v>
      </c>
      <c r="V950" s="486">
        <f t="shared" si="947"/>
        <v>0</v>
      </c>
      <c r="W950" s="486">
        <f t="shared" si="948"/>
        <v>0</v>
      </c>
      <c r="X950" s="486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2243</v>
      </c>
      <c r="D951" s="105" t="s">
        <v>1359</v>
      </c>
      <c r="E951" s="212" t="s">
        <v>46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5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5"/>
      <c r="Q951" s="87">
        <f t="shared" si="954"/>
        <v>380568</v>
      </c>
      <c r="R951" s="486">
        <f t="shared" si="945"/>
        <v>0</v>
      </c>
      <c r="S951" s="486">
        <f t="shared" si="946"/>
        <v>0</v>
      </c>
      <c r="T951" s="486">
        <f>IF(R951=1,SUM($R$6:R951),0)</f>
        <v>0</v>
      </c>
      <c r="U951" s="486">
        <f>IF(S951=1,SUM($S$6:S951),0)</f>
        <v>0</v>
      </c>
      <c r="V951" s="486">
        <f t="shared" si="947"/>
        <v>0</v>
      </c>
      <c r="W951" s="486">
        <f t="shared" si="948"/>
        <v>0</v>
      </c>
      <c r="X951" s="486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2244</v>
      </c>
      <c r="D952" s="105" t="s">
        <v>1360</v>
      </c>
      <c r="E952" s="212" t="s">
        <v>46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5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5"/>
      <c r="Q952" s="87">
        <f t="shared" si="954"/>
        <v>677642</v>
      </c>
      <c r="R952" s="486">
        <f t="shared" si="945"/>
        <v>0</v>
      </c>
      <c r="S952" s="486">
        <f t="shared" si="946"/>
        <v>0</v>
      </c>
      <c r="T952" s="486">
        <f>IF(R952=1,SUM($R$6:R952),0)</f>
        <v>0</v>
      </c>
      <c r="U952" s="486">
        <f>IF(S952=1,SUM($S$6:S952),0)</f>
        <v>0</v>
      </c>
      <c r="V952" s="486">
        <f t="shared" si="947"/>
        <v>0</v>
      </c>
      <c r="W952" s="486">
        <f t="shared" si="948"/>
        <v>0</v>
      </c>
      <c r="X952" s="486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2245</v>
      </c>
      <c r="D953" s="105" t="s">
        <v>1361</v>
      </c>
      <c r="E953" s="212" t="s">
        <v>46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5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5"/>
      <c r="Q953" s="87">
        <f t="shared" si="954"/>
        <v>697312</v>
      </c>
      <c r="R953" s="486">
        <f t="shared" si="945"/>
        <v>0</v>
      </c>
      <c r="S953" s="486">
        <f t="shared" si="946"/>
        <v>0</v>
      </c>
      <c r="T953" s="486">
        <f>IF(R953=1,SUM($R$6:R953),0)</f>
        <v>0</v>
      </c>
      <c r="U953" s="486">
        <f>IF(S953=1,SUM($S$6:S953),0)</f>
        <v>0</v>
      </c>
      <c r="V953" s="486">
        <f t="shared" si="947"/>
        <v>0</v>
      </c>
      <c r="W953" s="486">
        <f t="shared" si="948"/>
        <v>0</v>
      </c>
      <c r="X953" s="486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47</v>
      </c>
      <c r="F954" s="213"/>
      <c r="G954" s="214"/>
      <c r="H954" s="214"/>
      <c r="I954" s="445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5"/>
      <c r="Q954" s="87">
        <f t="shared" si="954"/>
        <v>0</v>
      </c>
      <c r="R954" s="486">
        <f t="shared" si="945"/>
        <v>0</v>
      </c>
      <c r="S954" s="486">
        <f t="shared" si="946"/>
        <v>0</v>
      </c>
      <c r="T954" s="486">
        <f>IF(R954=1,SUM($R$6:R954),0)</f>
        <v>0</v>
      </c>
      <c r="U954" s="486">
        <f>IF(S954=1,SUM($S$6:S954),0)</f>
        <v>0</v>
      </c>
      <c r="V954" s="486">
        <f t="shared" si="947"/>
        <v>0</v>
      </c>
      <c r="W954" s="486">
        <f t="shared" si="948"/>
        <v>0</v>
      </c>
      <c r="X954" s="486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5" t="s">
        <v>719</v>
      </c>
      <c r="C955" s="426" t="s">
        <v>740</v>
      </c>
      <c r="D955" s="426"/>
      <c r="E955" s="212" t="s">
        <v>47</v>
      </c>
      <c r="F955" s="213"/>
      <c r="G955" s="214"/>
      <c r="H955" s="214"/>
      <c r="I955" s="445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5"/>
      <c r="Q955" s="87">
        <f t="shared" si="954"/>
        <v>0</v>
      </c>
      <c r="R955" s="486">
        <f t="shared" si="945"/>
        <v>0</v>
      </c>
      <c r="S955" s="486">
        <f t="shared" si="946"/>
        <v>0</v>
      </c>
      <c r="T955" s="486">
        <f>IF(R955=1,SUM($R$6:R955),0)</f>
        <v>0</v>
      </c>
      <c r="U955" s="486">
        <f>IF(S955=1,SUM($S$6:S955),0)</f>
        <v>0</v>
      </c>
      <c r="V955" s="486">
        <f t="shared" si="947"/>
        <v>0</v>
      </c>
      <c r="W955" s="486">
        <f t="shared" si="948"/>
        <v>0</v>
      </c>
      <c r="X955" s="486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2246</v>
      </c>
      <c r="D956" s="105" t="s">
        <v>1341</v>
      </c>
      <c r="E956" s="212" t="s">
        <v>46</v>
      </c>
      <c r="F956" s="213" t="s">
        <v>14</v>
      </c>
      <c r="G956" s="214">
        <v>36000</v>
      </c>
      <c r="H956" s="214">
        <v>42800</v>
      </c>
      <c r="I956" s="167">
        <v>39751</v>
      </c>
      <c r="J956" s="445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5"/>
      <c r="Q956" s="87">
        <f t="shared" si="954"/>
        <v>39751</v>
      </c>
      <c r="R956" s="486">
        <f t="shared" si="945"/>
        <v>0</v>
      </c>
      <c r="S956" s="486">
        <f t="shared" si="946"/>
        <v>0</v>
      </c>
      <c r="T956" s="486">
        <f>IF(R956=1,SUM($R$6:R956),0)</f>
        <v>0</v>
      </c>
      <c r="U956" s="486">
        <f>IF(S956=1,SUM($S$6:S956),0)</f>
        <v>0</v>
      </c>
      <c r="V956" s="486">
        <f t="shared" si="947"/>
        <v>0</v>
      </c>
      <c r="W956" s="486">
        <f t="shared" si="948"/>
        <v>0</v>
      </c>
      <c r="X956" s="486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2247</v>
      </c>
      <c r="D957" s="105" t="s">
        <v>1342</v>
      </c>
      <c r="E957" s="212" t="s">
        <v>46</v>
      </c>
      <c r="F957" s="213" t="s">
        <v>14</v>
      </c>
      <c r="G957" s="214">
        <v>48100</v>
      </c>
      <c r="H957" s="214">
        <v>48100</v>
      </c>
      <c r="I957" s="167">
        <v>41837</v>
      </c>
      <c r="J957" s="445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5"/>
      <c r="Q957" s="87">
        <f t="shared" si="954"/>
        <v>41837</v>
      </c>
      <c r="R957" s="486">
        <f t="shared" si="945"/>
        <v>0</v>
      </c>
      <c r="S957" s="486">
        <f t="shared" si="946"/>
        <v>0</v>
      </c>
      <c r="T957" s="486">
        <f>IF(R957=1,SUM($R$6:R957),0)</f>
        <v>0</v>
      </c>
      <c r="U957" s="486">
        <f>IF(S957=1,SUM($S$6:S957),0)</f>
        <v>0</v>
      </c>
      <c r="V957" s="486">
        <f t="shared" si="947"/>
        <v>0</v>
      </c>
      <c r="W957" s="486">
        <f t="shared" si="948"/>
        <v>0</v>
      </c>
      <c r="X957" s="486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2248</v>
      </c>
      <c r="D958" s="105" t="s">
        <v>1343</v>
      </c>
      <c r="E958" s="212" t="s">
        <v>46</v>
      </c>
      <c r="F958" s="213" t="s">
        <v>14</v>
      </c>
      <c r="G958" s="214">
        <v>55300</v>
      </c>
      <c r="H958" s="214">
        <v>55300</v>
      </c>
      <c r="I958" s="167">
        <v>42879</v>
      </c>
      <c r="J958" s="445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5"/>
      <c r="Q958" s="87">
        <f t="shared" si="954"/>
        <v>42879</v>
      </c>
      <c r="R958" s="486">
        <f t="shared" si="945"/>
        <v>0</v>
      </c>
      <c r="S958" s="486">
        <f t="shared" si="946"/>
        <v>0</v>
      </c>
      <c r="T958" s="486">
        <f>IF(R958=1,SUM($R$6:R958),0)</f>
        <v>0</v>
      </c>
      <c r="U958" s="486">
        <f>IF(S958=1,SUM($S$6:S958),0)</f>
        <v>0</v>
      </c>
      <c r="V958" s="486">
        <f t="shared" si="947"/>
        <v>0</v>
      </c>
      <c r="W958" s="486">
        <f t="shared" si="948"/>
        <v>0</v>
      </c>
      <c r="X958" s="486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2249</v>
      </c>
      <c r="D959" s="105" t="s">
        <v>1344</v>
      </c>
      <c r="E959" s="212" t="s">
        <v>46</v>
      </c>
      <c r="F959" s="213" t="s">
        <v>14</v>
      </c>
      <c r="G959" s="214">
        <v>51500</v>
      </c>
      <c r="H959" s="214">
        <v>51500</v>
      </c>
      <c r="I959" s="167">
        <v>47050</v>
      </c>
      <c r="J959" s="445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5"/>
      <c r="Q959" s="87">
        <f t="shared" si="954"/>
        <v>47050</v>
      </c>
      <c r="R959" s="486">
        <f t="shared" si="945"/>
        <v>0</v>
      </c>
      <c r="S959" s="486">
        <f t="shared" si="946"/>
        <v>0</v>
      </c>
      <c r="T959" s="486">
        <f>IF(R959=1,SUM($R$6:R959),0)</f>
        <v>0</v>
      </c>
      <c r="U959" s="486">
        <f>IF(S959=1,SUM($S$6:S959),0)</f>
        <v>0</v>
      </c>
      <c r="V959" s="486">
        <f t="shared" si="947"/>
        <v>0</v>
      </c>
      <c r="W959" s="486">
        <f t="shared" si="948"/>
        <v>0</v>
      </c>
      <c r="X959" s="486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2250</v>
      </c>
      <c r="D960" s="105" t="s">
        <v>1345</v>
      </c>
      <c r="E960" s="212" t="s">
        <v>46</v>
      </c>
      <c r="F960" s="213" t="s">
        <v>14</v>
      </c>
      <c r="G960" s="214">
        <v>67900</v>
      </c>
      <c r="H960" s="214">
        <v>67900</v>
      </c>
      <c r="I960" s="167">
        <v>83543</v>
      </c>
      <c r="J960" s="445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5"/>
      <c r="Q960" s="87">
        <f t="shared" si="954"/>
        <v>83543</v>
      </c>
      <c r="R960" s="486">
        <f t="shared" si="945"/>
        <v>0</v>
      </c>
      <c r="S960" s="486">
        <f t="shared" si="946"/>
        <v>0</v>
      </c>
      <c r="T960" s="486">
        <f>IF(R960=1,SUM($R$6:R960),0)</f>
        <v>0</v>
      </c>
      <c r="U960" s="486">
        <f>IF(S960=1,SUM($S$6:S960),0)</f>
        <v>0</v>
      </c>
      <c r="V960" s="486">
        <f t="shared" si="947"/>
        <v>0</v>
      </c>
      <c r="W960" s="486">
        <f t="shared" si="948"/>
        <v>0</v>
      </c>
      <c r="X960" s="486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2251</v>
      </c>
      <c r="D961" s="105" t="s">
        <v>1346</v>
      </c>
      <c r="E961" s="212" t="s">
        <v>46</v>
      </c>
      <c r="F961" s="213" t="s">
        <v>14</v>
      </c>
      <c r="G961" s="214">
        <v>56700</v>
      </c>
      <c r="H961" s="214">
        <v>56700</v>
      </c>
      <c r="I961" s="167">
        <v>266634</v>
      </c>
      <c r="J961" s="445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5"/>
      <c r="Q961" s="87">
        <f t="shared" si="954"/>
        <v>266634</v>
      </c>
      <c r="R961" s="486">
        <f t="shared" si="945"/>
        <v>0</v>
      </c>
      <c r="S961" s="486">
        <f t="shared" si="946"/>
        <v>0</v>
      </c>
      <c r="T961" s="486">
        <f>IF(R961=1,SUM($R$6:R961),0)</f>
        <v>0</v>
      </c>
      <c r="U961" s="486">
        <f>IF(S961=1,SUM($S$6:S961),0)</f>
        <v>0</v>
      </c>
      <c r="V961" s="486">
        <f t="shared" si="947"/>
        <v>0</v>
      </c>
      <c r="W961" s="486">
        <f t="shared" si="948"/>
        <v>0</v>
      </c>
      <c r="X961" s="486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2252</v>
      </c>
      <c r="D962" s="105" t="s">
        <v>1347</v>
      </c>
      <c r="E962" s="212" t="s">
        <v>46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5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5"/>
      <c r="Q962" s="87">
        <f t="shared" si="954"/>
        <v>435215</v>
      </c>
      <c r="R962" s="486">
        <f t="shared" si="945"/>
        <v>0</v>
      </c>
      <c r="S962" s="486">
        <f t="shared" si="946"/>
        <v>0</v>
      </c>
      <c r="T962" s="486">
        <f>IF(R962=1,SUM($R$6:R962),0)</f>
        <v>0</v>
      </c>
      <c r="U962" s="486">
        <f>IF(S962=1,SUM($S$6:S962),0)</f>
        <v>0</v>
      </c>
      <c r="V962" s="486">
        <f t="shared" si="947"/>
        <v>0</v>
      </c>
      <c r="W962" s="486">
        <f t="shared" si="948"/>
        <v>0</v>
      </c>
      <c r="X962" s="486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2253</v>
      </c>
      <c r="D963" s="105" t="s">
        <v>1348</v>
      </c>
      <c r="E963" s="212" t="s">
        <v>46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5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5"/>
      <c r="Q963" s="87">
        <f t="shared" si="954"/>
        <v>193022</v>
      </c>
      <c r="R963" s="486">
        <f t="shared" si="945"/>
        <v>0</v>
      </c>
      <c r="S963" s="486">
        <f t="shared" si="946"/>
        <v>0</v>
      </c>
      <c r="T963" s="486">
        <f>IF(R963=1,SUM($R$6:R963),0)</f>
        <v>0</v>
      </c>
      <c r="U963" s="486">
        <f>IF(S963=1,SUM($S$6:S963),0)</f>
        <v>0</v>
      </c>
      <c r="V963" s="486">
        <f t="shared" si="947"/>
        <v>0</v>
      </c>
      <c r="W963" s="486">
        <f t="shared" si="948"/>
        <v>0</v>
      </c>
      <c r="X963" s="486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47</v>
      </c>
      <c r="F964" s="213"/>
      <c r="G964" s="214"/>
      <c r="H964" s="214"/>
      <c r="I964" s="445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5"/>
      <c r="Q964" s="87">
        <f t="shared" si="954"/>
        <v>0</v>
      </c>
      <c r="R964" s="486">
        <f t="shared" si="945"/>
        <v>0</v>
      </c>
      <c r="S964" s="486">
        <f t="shared" si="946"/>
        <v>0</v>
      </c>
      <c r="T964" s="486">
        <f>IF(R964=1,SUM($R$6:R964),0)</f>
        <v>0</v>
      </c>
      <c r="U964" s="486">
        <f>IF(S964=1,SUM($S$6:S964),0)</f>
        <v>0</v>
      </c>
      <c r="V964" s="486">
        <f t="shared" si="947"/>
        <v>0</v>
      </c>
      <c r="W964" s="486">
        <f t="shared" si="948"/>
        <v>0</v>
      </c>
      <c r="X964" s="486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8" t="s">
        <v>719</v>
      </c>
      <c r="C965" s="427" t="s">
        <v>1575</v>
      </c>
      <c r="D965" s="427"/>
      <c r="E965" s="212"/>
      <c r="F965" s="213"/>
      <c r="G965" s="214"/>
      <c r="H965" s="214"/>
      <c r="I965" s="445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5"/>
      <c r="Q965" s="87">
        <f t="shared" si="954"/>
        <v>0</v>
      </c>
      <c r="R965" s="486">
        <f t="shared" si="945"/>
        <v>0</v>
      </c>
      <c r="S965" s="486">
        <f t="shared" si="946"/>
        <v>0</v>
      </c>
      <c r="T965" s="486">
        <f>IF(R965=1,SUM($R$6:R965),0)</f>
        <v>0</v>
      </c>
      <c r="U965" s="486">
        <f>IF(S965=1,SUM($S$6:S965),0)</f>
        <v>0</v>
      </c>
      <c r="V965" s="486">
        <f t="shared" si="947"/>
        <v>0</v>
      </c>
      <c r="W965" s="486">
        <f t="shared" si="948"/>
        <v>0</v>
      </c>
      <c r="X965" s="486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704</v>
      </c>
      <c r="D966" s="105" t="s">
        <v>704</v>
      </c>
      <c r="E966" s="212" t="s">
        <v>46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5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5"/>
      <c r="Q966" s="87">
        <f t="shared" si="954"/>
        <v>139004</v>
      </c>
      <c r="R966" s="486">
        <f t="shared" si="945"/>
        <v>0</v>
      </c>
      <c r="S966" s="486">
        <f t="shared" si="946"/>
        <v>0</v>
      </c>
      <c r="T966" s="486">
        <f>IF(R966=1,SUM($R$6:R966),0)</f>
        <v>0</v>
      </c>
      <c r="U966" s="486">
        <f>IF(S966=1,SUM($S$6:S966),0)</f>
        <v>0</v>
      </c>
      <c r="V966" s="486">
        <f t="shared" si="947"/>
        <v>0</v>
      </c>
      <c r="W966" s="486">
        <f t="shared" si="948"/>
        <v>0</v>
      </c>
      <c r="X966" s="486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705</v>
      </c>
      <c r="D967" s="105" t="s">
        <v>705</v>
      </c>
      <c r="E967" s="212" t="s">
        <v>46</v>
      </c>
      <c r="F967" s="213" t="s">
        <v>436</v>
      </c>
      <c r="G967" s="214">
        <v>14370.766666666666</v>
      </c>
      <c r="H967" s="214">
        <v>14370.766666666666</v>
      </c>
      <c r="I967" s="167">
        <v>55403</v>
      </c>
      <c r="J967" s="445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5"/>
      <c r="Q967" s="87">
        <f t="shared" si="954"/>
        <v>55403</v>
      </c>
      <c r="R967" s="486">
        <f t="shared" ref="R967:R1030" si="1016">IF(E967="MDU-KD",1,0)</f>
        <v>0</v>
      </c>
      <c r="S967" s="486">
        <f t="shared" ref="S967:S1030" si="1017">IF(E967="HDW",1,0)</f>
        <v>0</v>
      </c>
      <c r="T967" s="486">
        <f>IF(R967=1,SUM($R$6:R967),0)</f>
        <v>0</v>
      </c>
      <c r="U967" s="486">
        <f>IF(S967=1,SUM($S$6:S967),0)</f>
        <v>0</v>
      </c>
      <c r="V967" s="486">
        <f t="shared" ref="V967:V1030" si="1018">IF(T967=0,U967,T967)</f>
        <v>0</v>
      </c>
      <c r="W967" s="486">
        <f t="shared" ref="W967:W1030" si="1019">IF(F967=0,0,IF(LEFT(C967,11)="Tiang Beton",1,0))</f>
        <v>0</v>
      </c>
      <c r="X967" s="486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2373</v>
      </c>
      <c r="D968" s="105"/>
      <c r="E968" s="212" t="s">
        <v>46</v>
      </c>
      <c r="F968" s="213" t="s">
        <v>436</v>
      </c>
      <c r="G968" s="214">
        <v>8622.4599999999991</v>
      </c>
      <c r="H968" s="214">
        <v>8622.4599999999991</v>
      </c>
      <c r="I968" s="444">
        <v>8622.4599999999991</v>
      </c>
      <c r="J968" s="449">
        <v>0.1</v>
      </c>
      <c r="K968" s="444">
        <f t="shared" si="952"/>
        <v>9484.7060000000001</v>
      </c>
      <c r="L968" s="444">
        <f t="shared" ref="L968:O968" si="1020">IF($J968&lt;0,(K968*(1-$J968)),(K968*(1+$J968)))</f>
        <v>10433.176600000001</v>
      </c>
      <c r="M968" s="444">
        <f t="shared" si="1020"/>
        <v>11476.494260000001</v>
      </c>
      <c r="N968" s="444">
        <f t="shared" si="1020"/>
        <v>12624.143686000003</v>
      </c>
      <c r="O968" s="444">
        <f t="shared" si="1020"/>
        <v>13886.558054600004</v>
      </c>
      <c r="P968" s="455"/>
      <c r="Q968" s="87">
        <f t="shared" si="954"/>
        <v>8622.4599999999991</v>
      </c>
      <c r="R968" s="486">
        <f t="shared" si="1016"/>
        <v>0</v>
      </c>
      <c r="S968" s="486">
        <f t="shared" si="1017"/>
        <v>0</v>
      </c>
      <c r="T968" s="486">
        <f>IF(R968=1,SUM($R$6:R968),0)</f>
        <v>0</v>
      </c>
      <c r="U968" s="486">
        <f>IF(S968=1,SUM($S$6:S968),0)</f>
        <v>0</v>
      </c>
      <c r="V968" s="486">
        <f t="shared" si="1018"/>
        <v>0</v>
      </c>
      <c r="W968" s="486">
        <f t="shared" si="1019"/>
        <v>0</v>
      </c>
      <c r="X968" s="486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5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5"/>
      <c r="Q969" s="87">
        <f t="shared" si="954"/>
        <v>0</v>
      </c>
      <c r="R969" s="486">
        <f t="shared" si="1016"/>
        <v>0</v>
      </c>
      <c r="S969" s="486">
        <f t="shared" si="1017"/>
        <v>0</v>
      </c>
      <c r="T969" s="486">
        <f>IF(R969=1,SUM($R$6:R969),0)</f>
        <v>0</v>
      </c>
      <c r="U969" s="486">
        <f>IF(S969=1,SUM($S$6:S969),0)</f>
        <v>0</v>
      </c>
      <c r="V969" s="486">
        <f t="shared" si="1018"/>
        <v>0</v>
      </c>
      <c r="W969" s="486">
        <f t="shared" si="1019"/>
        <v>0</v>
      </c>
      <c r="X969" s="486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5" t="s">
        <v>719</v>
      </c>
      <c r="C970" s="426" t="s">
        <v>1578</v>
      </c>
      <c r="D970" s="426"/>
      <c r="E970" s="212" t="s">
        <v>47</v>
      </c>
      <c r="F970" s="213"/>
      <c r="G970" s="214"/>
      <c r="H970" s="214"/>
      <c r="I970" s="445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5"/>
      <c r="Q970" s="87">
        <f t="shared" si="954"/>
        <v>0</v>
      </c>
      <c r="R970" s="486">
        <f t="shared" si="1016"/>
        <v>0</v>
      </c>
      <c r="S970" s="486">
        <f t="shared" si="1017"/>
        <v>0</v>
      </c>
      <c r="T970" s="486">
        <f>IF(R970=1,SUM($R$6:R970),0)</f>
        <v>0</v>
      </c>
      <c r="U970" s="486">
        <f>IF(S970=1,SUM($S$6:S970),0)</f>
        <v>0</v>
      </c>
      <c r="V970" s="486">
        <f t="shared" si="1018"/>
        <v>0</v>
      </c>
      <c r="W970" s="486">
        <f t="shared" si="1019"/>
        <v>0</v>
      </c>
      <c r="X970" s="486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2254</v>
      </c>
      <c r="D971" s="105" t="s">
        <v>1579</v>
      </c>
      <c r="E971" s="212" t="s">
        <v>46</v>
      </c>
      <c r="F971" s="213" t="s">
        <v>14</v>
      </c>
      <c r="G971" s="214">
        <v>26200</v>
      </c>
      <c r="H971" s="214">
        <v>31200</v>
      </c>
      <c r="I971" s="167">
        <v>77391</v>
      </c>
      <c r="J971" s="445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5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486">
        <f t="shared" si="1016"/>
        <v>0</v>
      </c>
      <c r="S971" s="486">
        <f t="shared" si="1017"/>
        <v>0</v>
      </c>
      <c r="T971" s="486">
        <f>IF(R971=1,SUM($R$6:R971),0)</f>
        <v>0</v>
      </c>
      <c r="U971" s="486">
        <f>IF(S971=1,SUM($S$6:S971),0)</f>
        <v>0</v>
      </c>
      <c r="V971" s="486">
        <f t="shared" si="1018"/>
        <v>0</v>
      </c>
      <c r="W971" s="486">
        <f t="shared" si="1019"/>
        <v>0</v>
      </c>
      <c r="X971" s="486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583</v>
      </c>
      <c r="D972" s="105" t="s">
        <v>1580</v>
      </c>
      <c r="E972" s="212" t="s">
        <v>46</v>
      </c>
      <c r="F972" s="213" t="s">
        <v>14</v>
      </c>
      <c r="G972" s="214">
        <v>22300</v>
      </c>
      <c r="H972" s="214">
        <v>26500</v>
      </c>
      <c r="I972" s="167">
        <v>37372</v>
      </c>
      <c r="J972" s="445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5"/>
      <c r="Q972" s="87">
        <f t="shared" si="1026"/>
        <v>37372</v>
      </c>
      <c r="R972" s="486">
        <f t="shared" si="1016"/>
        <v>0</v>
      </c>
      <c r="S972" s="486">
        <f t="shared" si="1017"/>
        <v>0</v>
      </c>
      <c r="T972" s="486">
        <f>IF(R972=1,SUM($R$6:R972),0)</f>
        <v>0</v>
      </c>
      <c r="U972" s="486">
        <f>IF(S972=1,SUM($S$6:S972),0)</f>
        <v>0</v>
      </c>
      <c r="V972" s="486">
        <f t="shared" si="1018"/>
        <v>0</v>
      </c>
      <c r="W972" s="486">
        <f t="shared" si="1019"/>
        <v>0</v>
      </c>
      <c r="X972" s="486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2255</v>
      </c>
      <c r="D973" s="105" t="s">
        <v>1581</v>
      </c>
      <c r="E973" s="212" t="s">
        <v>46</v>
      </c>
      <c r="F973" s="213" t="s">
        <v>14</v>
      </c>
      <c r="G973" s="214">
        <v>26200</v>
      </c>
      <c r="H973" s="214">
        <v>31200</v>
      </c>
      <c r="I973" s="167">
        <v>57065</v>
      </c>
      <c r="J973" s="445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5"/>
      <c r="Q973" s="87">
        <f t="shared" si="1026"/>
        <v>57065</v>
      </c>
      <c r="R973" s="486">
        <f t="shared" si="1016"/>
        <v>0</v>
      </c>
      <c r="S973" s="486">
        <f t="shared" si="1017"/>
        <v>0</v>
      </c>
      <c r="T973" s="486">
        <f>IF(R973=1,SUM($R$6:R973),0)</f>
        <v>0</v>
      </c>
      <c r="U973" s="486">
        <f>IF(S973=1,SUM($S$6:S973),0)</f>
        <v>0</v>
      </c>
      <c r="V973" s="486">
        <f t="shared" si="1018"/>
        <v>0</v>
      </c>
      <c r="W973" s="486">
        <f t="shared" si="1019"/>
        <v>0</v>
      </c>
      <c r="X973" s="486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2256</v>
      </c>
      <c r="D974" s="105" t="s">
        <v>1582</v>
      </c>
      <c r="E974" s="212" t="s">
        <v>46</v>
      </c>
      <c r="F974" s="213" t="s">
        <v>14</v>
      </c>
      <c r="G974" s="214">
        <v>26200</v>
      </c>
      <c r="H974" s="214">
        <v>31200</v>
      </c>
      <c r="I974" s="167">
        <v>50502</v>
      </c>
      <c r="J974" s="445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5"/>
      <c r="Q974" s="87">
        <f t="shared" si="1026"/>
        <v>50502</v>
      </c>
      <c r="R974" s="486">
        <f t="shared" si="1016"/>
        <v>0</v>
      </c>
      <c r="S974" s="486">
        <f t="shared" si="1017"/>
        <v>0</v>
      </c>
      <c r="T974" s="486">
        <f>IF(R974=1,SUM($R$6:R974),0)</f>
        <v>0</v>
      </c>
      <c r="U974" s="486">
        <f>IF(S974=1,SUM($S$6:S974),0)</f>
        <v>0</v>
      </c>
      <c r="V974" s="486">
        <f t="shared" si="1018"/>
        <v>0</v>
      </c>
      <c r="W974" s="486">
        <f t="shared" si="1019"/>
        <v>0</v>
      </c>
      <c r="X974" s="486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584</v>
      </c>
      <c r="D975" s="105" t="s">
        <v>1583</v>
      </c>
      <c r="E975" s="212" t="s">
        <v>46</v>
      </c>
      <c r="F975" s="213" t="s">
        <v>14</v>
      </c>
      <c r="G975" s="214">
        <v>58400</v>
      </c>
      <c r="H975" s="214">
        <v>58400</v>
      </c>
      <c r="I975" s="167">
        <v>105205</v>
      </c>
      <c r="J975" s="445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5"/>
      <c r="Q975" s="87">
        <f t="shared" si="1026"/>
        <v>105205</v>
      </c>
      <c r="R975" s="486">
        <f t="shared" si="1016"/>
        <v>0</v>
      </c>
      <c r="S975" s="486">
        <f t="shared" si="1017"/>
        <v>0</v>
      </c>
      <c r="T975" s="486">
        <f>IF(R975=1,SUM($R$6:R975),0)</f>
        <v>0</v>
      </c>
      <c r="U975" s="486">
        <f>IF(S975=1,SUM($S$6:S975),0)</f>
        <v>0</v>
      </c>
      <c r="V975" s="486">
        <f t="shared" si="1018"/>
        <v>0</v>
      </c>
      <c r="W975" s="486">
        <f t="shared" si="1019"/>
        <v>0</v>
      </c>
      <c r="X975" s="486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2257</v>
      </c>
      <c r="D976" s="105" t="s">
        <v>1584</v>
      </c>
      <c r="E976" s="212" t="s">
        <v>46</v>
      </c>
      <c r="F976" s="213" t="s">
        <v>14</v>
      </c>
      <c r="G976" s="214">
        <v>45900</v>
      </c>
      <c r="H976" s="214">
        <v>48800</v>
      </c>
      <c r="I976" s="167">
        <v>66923</v>
      </c>
      <c r="J976" s="445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5"/>
      <c r="Q976" s="87">
        <f t="shared" si="1026"/>
        <v>66923</v>
      </c>
      <c r="R976" s="486">
        <f t="shared" si="1016"/>
        <v>0</v>
      </c>
      <c r="S976" s="486">
        <f t="shared" si="1017"/>
        <v>0</v>
      </c>
      <c r="T976" s="486">
        <f>IF(R976=1,SUM($R$6:R976),0)</f>
        <v>0</v>
      </c>
      <c r="U976" s="486">
        <f>IF(S976=1,SUM($S$6:S976),0)</f>
        <v>0</v>
      </c>
      <c r="V976" s="486">
        <f t="shared" si="1018"/>
        <v>0</v>
      </c>
      <c r="W976" s="486">
        <f t="shared" si="1019"/>
        <v>0</v>
      </c>
      <c r="X976" s="486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585</v>
      </c>
      <c r="D977" s="105" t="s">
        <v>1585</v>
      </c>
      <c r="E977" s="212" t="s">
        <v>46</v>
      </c>
      <c r="F977" s="213" t="s">
        <v>14</v>
      </c>
      <c r="G977" s="214">
        <v>58400</v>
      </c>
      <c r="H977" s="214">
        <v>58400</v>
      </c>
      <c r="I977" s="167">
        <v>81663</v>
      </c>
      <c r="J977" s="445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5"/>
      <c r="Q977" s="87">
        <f t="shared" si="1026"/>
        <v>81663</v>
      </c>
      <c r="R977" s="486">
        <f t="shared" si="1016"/>
        <v>0</v>
      </c>
      <c r="S977" s="486">
        <f t="shared" si="1017"/>
        <v>0</v>
      </c>
      <c r="T977" s="486">
        <f>IF(R977=1,SUM($R$6:R977),0)</f>
        <v>0</v>
      </c>
      <c r="U977" s="486">
        <f>IF(S977=1,SUM($S$6:S977),0)</f>
        <v>0</v>
      </c>
      <c r="V977" s="486">
        <f t="shared" si="1018"/>
        <v>0</v>
      </c>
      <c r="W977" s="486">
        <f t="shared" si="1019"/>
        <v>0</v>
      </c>
      <c r="X977" s="486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586</v>
      </c>
      <c r="D978" s="105"/>
      <c r="E978" s="212" t="s">
        <v>46</v>
      </c>
      <c r="F978" s="213" t="s">
        <v>14</v>
      </c>
      <c r="G978" s="214">
        <v>58400</v>
      </c>
      <c r="H978" s="214">
        <v>58400</v>
      </c>
      <c r="I978" s="444">
        <v>58400</v>
      </c>
      <c r="J978" s="449">
        <v>0.39833904109589041</v>
      </c>
      <c r="K978" s="444">
        <f t="shared" si="1024"/>
        <v>81663</v>
      </c>
      <c r="L978" s="444">
        <f t="shared" ref="L978:O978" si="1033">IF($J978&lt;0,(K978*(1-$J978)),(K978*(1+$J978)))</f>
        <v>114192.5611130137</v>
      </c>
      <c r="M978" s="444">
        <f t="shared" si="1033"/>
        <v>159679.91640705545</v>
      </c>
      <c r="N978" s="444">
        <f t="shared" si="1033"/>
        <v>223286.66119091387</v>
      </c>
      <c r="O978" s="444">
        <f t="shared" si="1033"/>
        <v>312230.45569920551</v>
      </c>
      <c r="P978" s="455"/>
      <c r="Q978" s="87">
        <f t="shared" si="1026"/>
        <v>58400</v>
      </c>
      <c r="R978" s="486">
        <f t="shared" si="1016"/>
        <v>0</v>
      </c>
      <c r="S978" s="486">
        <f t="shared" si="1017"/>
        <v>0</v>
      </c>
      <c r="T978" s="486">
        <f>IF(R978=1,SUM($R$6:R978),0)</f>
        <v>0</v>
      </c>
      <c r="U978" s="486">
        <f>IF(S978=1,SUM($S$6:S978),0)</f>
        <v>0</v>
      </c>
      <c r="V978" s="486">
        <f t="shared" si="1018"/>
        <v>0</v>
      </c>
      <c r="W978" s="486">
        <f t="shared" si="1019"/>
        <v>0</v>
      </c>
      <c r="X978" s="486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2258</v>
      </c>
      <c r="D979" s="105" t="s">
        <v>1586</v>
      </c>
      <c r="E979" s="212" t="s">
        <v>46</v>
      </c>
      <c r="F979" s="213" t="s">
        <v>14</v>
      </c>
      <c r="G979" s="214">
        <v>45900</v>
      </c>
      <c r="H979" s="214">
        <v>45900</v>
      </c>
      <c r="I979" s="167">
        <v>54420</v>
      </c>
      <c r="J979" s="445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5"/>
      <c r="Q979" s="87">
        <f t="shared" si="1026"/>
        <v>54420</v>
      </c>
      <c r="R979" s="486">
        <f t="shared" si="1016"/>
        <v>0</v>
      </c>
      <c r="S979" s="486">
        <f t="shared" si="1017"/>
        <v>0</v>
      </c>
      <c r="T979" s="486">
        <f>IF(R979=1,SUM($R$6:R979),0)</f>
        <v>0</v>
      </c>
      <c r="U979" s="486">
        <f>IF(S979=1,SUM($S$6:S979),0)</f>
        <v>0</v>
      </c>
      <c r="V979" s="486">
        <f t="shared" si="1018"/>
        <v>0</v>
      </c>
      <c r="W979" s="486">
        <f t="shared" si="1019"/>
        <v>0</v>
      </c>
      <c r="X979" s="486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2259</v>
      </c>
      <c r="D980" s="105" t="s">
        <v>1587</v>
      </c>
      <c r="E980" s="212" t="s">
        <v>46</v>
      </c>
      <c r="F980" s="213" t="s">
        <v>14</v>
      </c>
      <c r="G980" s="214">
        <v>43100</v>
      </c>
      <c r="H980" s="214">
        <v>43100</v>
      </c>
      <c r="I980" s="167">
        <v>43929</v>
      </c>
      <c r="J980" s="445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5"/>
      <c r="Q980" s="87">
        <f t="shared" si="1026"/>
        <v>43929</v>
      </c>
      <c r="R980" s="486">
        <f t="shared" si="1016"/>
        <v>0</v>
      </c>
      <c r="S980" s="486">
        <f t="shared" si="1017"/>
        <v>0</v>
      </c>
      <c r="T980" s="486">
        <f>IF(R980=1,SUM($R$6:R980),0)</f>
        <v>0</v>
      </c>
      <c r="U980" s="486">
        <f>IF(S980=1,SUM($S$6:S980),0)</f>
        <v>0</v>
      </c>
      <c r="V980" s="486">
        <f t="shared" si="1018"/>
        <v>0</v>
      </c>
      <c r="W980" s="486">
        <f t="shared" si="1019"/>
        <v>0</v>
      </c>
      <c r="X980" s="486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587</v>
      </c>
      <c r="D981" s="105" t="s">
        <v>1588</v>
      </c>
      <c r="E981" s="212" t="s">
        <v>46</v>
      </c>
      <c r="F981" s="213" t="s">
        <v>14</v>
      </c>
      <c r="G981" s="214">
        <v>57400</v>
      </c>
      <c r="H981" s="214">
        <v>68300</v>
      </c>
      <c r="I981" s="167">
        <v>54420</v>
      </c>
      <c r="J981" s="445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5"/>
      <c r="Q981" s="87">
        <f t="shared" si="1026"/>
        <v>54420</v>
      </c>
      <c r="R981" s="486">
        <f t="shared" si="1016"/>
        <v>0</v>
      </c>
      <c r="S981" s="486">
        <f t="shared" si="1017"/>
        <v>0</v>
      </c>
      <c r="T981" s="486">
        <f>IF(R981=1,SUM($R$6:R981),0)</f>
        <v>0</v>
      </c>
      <c r="U981" s="486">
        <f>IF(S981=1,SUM($S$6:S981),0)</f>
        <v>0</v>
      </c>
      <c r="V981" s="486">
        <f t="shared" si="1018"/>
        <v>0</v>
      </c>
      <c r="W981" s="486">
        <f t="shared" si="1019"/>
        <v>0</v>
      </c>
      <c r="X981" s="486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2260</v>
      </c>
      <c r="D982" s="105" t="s">
        <v>1589</v>
      </c>
      <c r="E982" s="212" t="s">
        <v>46</v>
      </c>
      <c r="F982" s="213" t="s">
        <v>14</v>
      </c>
      <c r="G982" s="214">
        <v>45900</v>
      </c>
      <c r="H982" s="214">
        <v>48800</v>
      </c>
      <c r="I982" s="167">
        <v>64956</v>
      </c>
      <c r="J982" s="445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5"/>
      <c r="Q982" s="87">
        <f t="shared" si="1026"/>
        <v>64956</v>
      </c>
      <c r="R982" s="486">
        <f t="shared" si="1016"/>
        <v>0</v>
      </c>
      <c r="S982" s="486">
        <f t="shared" si="1017"/>
        <v>0</v>
      </c>
      <c r="T982" s="486">
        <f>IF(R982=1,SUM($R$6:R982),0)</f>
        <v>0</v>
      </c>
      <c r="U982" s="486">
        <f>IF(S982=1,SUM($S$6:S982),0)</f>
        <v>0</v>
      </c>
      <c r="V982" s="486">
        <f t="shared" si="1018"/>
        <v>0</v>
      </c>
      <c r="W982" s="486">
        <f t="shared" si="1019"/>
        <v>0</v>
      </c>
      <c r="X982" s="486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588</v>
      </c>
      <c r="D983" s="105"/>
      <c r="E983" s="212" t="s">
        <v>46</v>
      </c>
      <c r="F983" s="213" t="s">
        <v>14</v>
      </c>
      <c r="G983" s="214">
        <v>3843100</v>
      </c>
      <c r="H983" s="214">
        <v>3843100</v>
      </c>
      <c r="I983" s="444">
        <v>3843100</v>
      </c>
      <c r="J983" s="449">
        <v>0.33106557377049178</v>
      </c>
      <c r="K983" s="444">
        <f t="shared" si="1024"/>
        <v>5115418.1065573767</v>
      </c>
      <c r="L983" s="444">
        <f t="shared" ref="L983:O983" si="1038">IF($J983&lt;0,(K983*(1-$J983)),(K983*(1+$J983)))</f>
        <v>6808956.9370807568</v>
      </c>
      <c r="M983" s="444">
        <f t="shared" si="1038"/>
        <v>9063168.1722339671</v>
      </c>
      <c r="N983" s="444">
        <f t="shared" si="1038"/>
        <v>12063671.143353064</v>
      </c>
      <c r="O983" s="444">
        <f t="shared" si="1038"/>
        <v>16057537.35220577</v>
      </c>
      <c r="P983" s="455"/>
      <c r="Q983" s="87">
        <f t="shared" si="1026"/>
        <v>3843100</v>
      </c>
      <c r="R983" s="486">
        <f t="shared" si="1016"/>
        <v>0</v>
      </c>
      <c r="S983" s="486">
        <f t="shared" si="1017"/>
        <v>0</v>
      </c>
      <c r="T983" s="486">
        <f>IF(R983=1,SUM($R$6:R983),0)</f>
        <v>0</v>
      </c>
      <c r="U983" s="486">
        <f>IF(S983=1,SUM($S$6:S983),0)</f>
        <v>0</v>
      </c>
      <c r="V983" s="486">
        <f t="shared" si="1018"/>
        <v>0</v>
      </c>
      <c r="W983" s="486">
        <f t="shared" si="1019"/>
        <v>0</v>
      </c>
      <c r="X983" s="486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2261</v>
      </c>
      <c r="D984" s="105" t="s">
        <v>1590</v>
      </c>
      <c r="E984" s="212" t="s">
        <v>46</v>
      </c>
      <c r="F984" s="213" t="s">
        <v>14</v>
      </c>
      <c r="G984" s="214">
        <v>39700</v>
      </c>
      <c r="H984" s="214">
        <v>47200</v>
      </c>
      <c r="I984" s="167">
        <v>57698</v>
      </c>
      <c r="J984" s="445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5"/>
      <c r="Q984" s="87">
        <f t="shared" si="1026"/>
        <v>57698</v>
      </c>
      <c r="R984" s="486">
        <f t="shared" si="1016"/>
        <v>0</v>
      </c>
      <c r="S984" s="486">
        <f t="shared" si="1017"/>
        <v>0</v>
      </c>
      <c r="T984" s="486">
        <f>IF(R984=1,SUM($R$6:R984),0)</f>
        <v>0</v>
      </c>
      <c r="U984" s="486">
        <f>IF(S984=1,SUM($S$6:S984),0)</f>
        <v>0</v>
      </c>
      <c r="V984" s="486">
        <f t="shared" si="1018"/>
        <v>0</v>
      </c>
      <c r="W984" s="486">
        <f t="shared" si="1019"/>
        <v>0</v>
      </c>
      <c r="X984" s="486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589</v>
      </c>
      <c r="D985" s="105" t="s">
        <v>1591</v>
      </c>
      <c r="E985" s="212" t="s">
        <v>46</v>
      </c>
      <c r="F985" s="213" t="s">
        <v>14</v>
      </c>
      <c r="G985" s="214">
        <v>58000</v>
      </c>
      <c r="H985" s="214">
        <v>69000</v>
      </c>
      <c r="I985" s="167">
        <v>80647</v>
      </c>
      <c r="J985" s="445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5"/>
      <c r="Q985" s="87">
        <f t="shared" si="1026"/>
        <v>80647</v>
      </c>
      <c r="R985" s="486">
        <f t="shared" si="1016"/>
        <v>0</v>
      </c>
      <c r="S985" s="486">
        <f t="shared" si="1017"/>
        <v>0</v>
      </c>
      <c r="T985" s="486">
        <f>IF(R985=1,SUM($R$6:R985),0)</f>
        <v>0</v>
      </c>
      <c r="U985" s="486">
        <f>IF(S985=1,SUM($S$6:S985),0)</f>
        <v>0</v>
      </c>
      <c r="V985" s="486">
        <f t="shared" si="1018"/>
        <v>0</v>
      </c>
      <c r="W985" s="486">
        <f t="shared" si="1019"/>
        <v>0</v>
      </c>
      <c r="X985" s="486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2262</v>
      </c>
      <c r="D986" s="105" t="s">
        <v>1592</v>
      </c>
      <c r="E986" s="212" t="s">
        <v>46</v>
      </c>
      <c r="F986" s="213" t="s">
        <v>14</v>
      </c>
      <c r="G986" s="214">
        <v>31300</v>
      </c>
      <c r="H986" s="214">
        <v>31300</v>
      </c>
      <c r="I986" s="167">
        <v>53764</v>
      </c>
      <c r="J986" s="445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5"/>
      <c r="Q986" s="87">
        <f t="shared" si="1026"/>
        <v>53764</v>
      </c>
      <c r="R986" s="486">
        <f t="shared" si="1016"/>
        <v>0</v>
      </c>
      <c r="S986" s="486">
        <f t="shared" si="1017"/>
        <v>0</v>
      </c>
      <c r="T986" s="486">
        <f>IF(R986=1,SUM($R$6:R986),0)</f>
        <v>0</v>
      </c>
      <c r="U986" s="486">
        <f>IF(S986=1,SUM($S$6:S986),0)</f>
        <v>0</v>
      </c>
      <c r="V986" s="486">
        <f t="shared" si="1018"/>
        <v>0</v>
      </c>
      <c r="W986" s="486">
        <f t="shared" si="1019"/>
        <v>0</v>
      </c>
      <c r="X986" s="486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2263</v>
      </c>
      <c r="D987" s="105" t="s">
        <v>1593</v>
      </c>
      <c r="E987" s="212" t="s">
        <v>46</v>
      </c>
      <c r="F987" s="213" t="s">
        <v>14</v>
      </c>
      <c r="G987" s="214">
        <v>45600</v>
      </c>
      <c r="H987" s="214">
        <v>45600</v>
      </c>
      <c r="I987" s="167">
        <v>79992</v>
      </c>
      <c r="J987" s="445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5"/>
      <c r="Q987" s="87">
        <f t="shared" si="1026"/>
        <v>79992</v>
      </c>
      <c r="R987" s="486">
        <f t="shared" si="1016"/>
        <v>0</v>
      </c>
      <c r="S987" s="486">
        <f t="shared" si="1017"/>
        <v>0</v>
      </c>
      <c r="T987" s="486">
        <f>IF(R987=1,SUM($R$6:R987),0)</f>
        <v>0</v>
      </c>
      <c r="U987" s="486">
        <f>IF(S987=1,SUM($S$6:S987),0)</f>
        <v>0</v>
      </c>
      <c r="V987" s="486">
        <f t="shared" si="1018"/>
        <v>0</v>
      </c>
      <c r="W987" s="486">
        <f t="shared" si="1019"/>
        <v>0</v>
      </c>
      <c r="X987" s="486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1594</v>
      </c>
      <c r="D988" s="105" t="s">
        <v>1594</v>
      </c>
      <c r="E988" s="212" t="s">
        <v>46</v>
      </c>
      <c r="F988" s="213" t="s">
        <v>14</v>
      </c>
      <c r="G988" s="405"/>
      <c r="H988" s="405"/>
      <c r="I988" s="409">
        <v>77391</v>
      </c>
      <c r="J988" s="447">
        <v>1.4804807692307693</v>
      </c>
      <c r="K988" s="409">
        <f t="shared" si="1024"/>
        <v>191966.88721153847</v>
      </c>
      <c r="L988" s="409">
        <f t="shared" ref="L988:O988" si="1043">IF($J988&lt;0,(K988*(1-$J988)),(K988*(1+$J988)))</f>
        <v>476170.17205731326</v>
      </c>
      <c r="M988" s="409">
        <f t="shared" si="1043"/>
        <v>1181130.9546694723</v>
      </c>
      <c r="N988" s="409">
        <f t="shared" si="1043"/>
        <v>2929772.6190008055</v>
      </c>
      <c r="O988" s="409">
        <f t="shared" si="1043"/>
        <v>7267244.6396503635</v>
      </c>
      <c r="P988" s="455"/>
      <c r="Q988" s="87">
        <f t="shared" si="1026"/>
        <v>77391</v>
      </c>
      <c r="R988" s="486">
        <f t="shared" si="1016"/>
        <v>0</v>
      </c>
      <c r="S988" s="486">
        <f t="shared" si="1017"/>
        <v>0</v>
      </c>
      <c r="T988" s="486">
        <f>IF(R988=1,SUM($R$6:R988),0)</f>
        <v>0</v>
      </c>
      <c r="U988" s="486">
        <f>IF(S988=1,SUM($S$6:S988),0)</f>
        <v>0</v>
      </c>
      <c r="V988" s="486">
        <f t="shared" si="1018"/>
        <v>0</v>
      </c>
      <c r="W988" s="486">
        <f t="shared" si="1019"/>
        <v>0</v>
      </c>
      <c r="X988" s="486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1595</v>
      </c>
      <c r="D989" s="105" t="s">
        <v>1595</v>
      </c>
      <c r="E989" s="212" t="s">
        <v>46</v>
      </c>
      <c r="F989" s="213" t="s">
        <v>14</v>
      </c>
      <c r="G989" s="405"/>
      <c r="H989" s="405"/>
      <c r="I989" s="409">
        <v>37372</v>
      </c>
      <c r="J989" s="447">
        <v>0.41026415094339624</v>
      </c>
      <c r="K989" s="409">
        <f t="shared" si="1024"/>
        <v>52704.391849056599</v>
      </c>
      <c r="L989" s="409">
        <f t="shared" ref="L989:O989" si="1044">IF($J989&lt;0,(K989*(1-$J989)),(K989*(1+$J989)))</f>
        <v>74327.11442199786</v>
      </c>
      <c r="M989" s="409">
        <f t="shared" si="1044"/>
        <v>104820.86491241147</v>
      </c>
      <c r="N989" s="409">
        <f t="shared" si="1044"/>
        <v>147825.1080568544</v>
      </c>
      <c r="O989" s="409">
        <f t="shared" si="1044"/>
        <v>208472.45050191556</v>
      </c>
      <c r="P989" s="455"/>
      <c r="Q989" s="87">
        <f t="shared" si="1026"/>
        <v>37372</v>
      </c>
      <c r="R989" s="486">
        <f t="shared" si="1016"/>
        <v>0</v>
      </c>
      <c r="S989" s="486">
        <f t="shared" si="1017"/>
        <v>0</v>
      </c>
      <c r="T989" s="486">
        <f>IF(R989=1,SUM($R$6:R989),0)</f>
        <v>0</v>
      </c>
      <c r="U989" s="486">
        <f>IF(S989=1,SUM($S$6:S989),0)</f>
        <v>0</v>
      </c>
      <c r="V989" s="486">
        <f t="shared" si="1018"/>
        <v>0</v>
      </c>
      <c r="W989" s="486">
        <f t="shared" si="1019"/>
        <v>0</v>
      </c>
      <c r="X989" s="486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1596</v>
      </c>
      <c r="D990" s="105" t="s">
        <v>1596</v>
      </c>
      <c r="E990" s="212" t="s">
        <v>46</v>
      </c>
      <c r="F990" s="213" t="s">
        <v>14</v>
      </c>
      <c r="G990" s="405"/>
      <c r="H990" s="405"/>
      <c r="I990" s="409">
        <v>57065</v>
      </c>
      <c r="J990" s="447">
        <v>0.82900641025641031</v>
      </c>
      <c r="K990" s="409">
        <f t="shared" si="1024"/>
        <v>104372.25080128205</v>
      </c>
      <c r="L990" s="409">
        <f t="shared" ref="L990:O990" si="1045">IF($J990&lt;0,(K990*(1-$J990)),(K990*(1+$J990)))</f>
        <v>190897.51576843462</v>
      </c>
      <c r="M990" s="409">
        <f t="shared" si="1045"/>
        <v>349152.7800424911</v>
      </c>
      <c r="N990" s="409">
        <f t="shared" si="1045"/>
        <v>638602.67285656265</v>
      </c>
      <c r="O990" s="409">
        <f t="shared" si="1045"/>
        <v>1168008.3822615305</v>
      </c>
      <c r="P990" s="455"/>
      <c r="Q990" s="87">
        <f t="shared" si="1026"/>
        <v>57065</v>
      </c>
      <c r="R990" s="486">
        <f t="shared" si="1016"/>
        <v>0</v>
      </c>
      <c r="S990" s="486">
        <f t="shared" si="1017"/>
        <v>0</v>
      </c>
      <c r="T990" s="486">
        <f>IF(R990=1,SUM($R$6:R990),0)</f>
        <v>0</v>
      </c>
      <c r="U990" s="486">
        <f>IF(S990=1,SUM($S$6:S990),0)</f>
        <v>0</v>
      </c>
      <c r="V990" s="486">
        <f t="shared" si="1018"/>
        <v>0</v>
      </c>
      <c r="W990" s="486">
        <f t="shared" si="1019"/>
        <v>0</v>
      </c>
      <c r="X990" s="486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1597</v>
      </c>
      <c r="D991" s="105" t="s">
        <v>1597</v>
      </c>
      <c r="E991" s="212" t="s">
        <v>46</v>
      </c>
      <c r="F991" s="213" t="s">
        <v>14</v>
      </c>
      <c r="G991" s="405"/>
      <c r="H991" s="405"/>
      <c r="I991" s="409">
        <v>50502</v>
      </c>
      <c r="J991" s="447">
        <v>0.61865384615384611</v>
      </c>
      <c r="K991" s="409">
        <f t="shared" si="1024"/>
        <v>81745.256538461545</v>
      </c>
      <c r="L991" s="409">
        <f t="shared" ref="L991:O991" si="1046">IF($J991&lt;0,(K991*(1-$J991)),(K991*(1+$J991)))</f>
        <v>132317.27390081363</v>
      </c>
      <c r="M991" s="409">
        <f t="shared" si="1046"/>
        <v>214175.86431214391</v>
      </c>
      <c r="N991" s="409">
        <f t="shared" si="1046"/>
        <v>346676.58652217605</v>
      </c>
      <c r="O991" s="409">
        <f t="shared" si="1046"/>
        <v>561149.39014560694</v>
      </c>
      <c r="P991" s="455"/>
      <c r="Q991" s="87">
        <f t="shared" si="1026"/>
        <v>50502</v>
      </c>
      <c r="R991" s="486">
        <f t="shared" si="1016"/>
        <v>0</v>
      </c>
      <c r="S991" s="486">
        <f t="shared" si="1017"/>
        <v>0</v>
      </c>
      <c r="T991" s="486">
        <f>IF(R991=1,SUM($R$6:R991),0)</f>
        <v>0</v>
      </c>
      <c r="U991" s="486">
        <f>IF(S991=1,SUM($S$6:S991),0)</f>
        <v>0</v>
      </c>
      <c r="V991" s="486">
        <f t="shared" si="1018"/>
        <v>0</v>
      </c>
      <c r="W991" s="486">
        <f t="shared" si="1019"/>
        <v>0</v>
      </c>
      <c r="X991" s="486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1598</v>
      </c>
      <c r="D992" s="105" t="s">
        <v>1598</v>
      </c>
      <c r="E992" s="212" t="s">
        <v>46</v>
      </c>
      <c r="F992" s="213" t="s">
        <v>14</v>
      </c>
      <c r="G992" s="405"/>
      <c r="H992" s="405"/>
      <c r="I992" s="409">
        <v>105205</v>
      </c>
      <c r="J992" s="447">
        <v>0.80145547945205475</v>
      </c>
      <c r="K992" s="409">
        <f t="shared" si="1024"/>
        <v>189522.12371575343</v>
      </c>
      <c r="L992" s="409">
        <f t="shared" ref="L992:O992" si="1047">IF($J992&lt;0,(K992*(1-$J992)),(K992*(1+$J992)))</f>
        <v>341415.66824513423</v>
      </c>
      <c r="M992" s="409">
        <f t="shared" si="1047"/>
        <v>615045.12633098196</v>
      </c>
      <c r="N992" s="409">
        <f t="shared" si="1047"/>
        <v>1107976.4129392286</v>
      </c>
      <c r="O992" s="409">
        <f t="shared" si="1047"/>
        <v>1995970.1801930058</v>
      </c>
      <c r="P992" s="455"/>
      <c r="Q992" s="87">
        <f t="shared" si="1026"/>
        <v>105205</v>
      </c>
      <c r="R992" s="486">
        <f t="shared" si="1016"/>
        <v>0</v>
      </c>
      <c r="S992" s="486">
        <f t="shared" si="1017"/>
        <v>0</v>
      </c>
      <c r="T992" s="486">
        <f>IF(R992=1,SUM($R$6:R992),0)</f>
        <v>0</v>
      </c>
      <c r="U992" s="486">
        <f>IF(S992=1,SUM($S$6:S992),0)</f>
        <v>0</v>
      </c>
      <c r="V992" s="486">
        <f t="shared" si="1018"/>
        <v>0</v>
      </c>
      <c r="W992" s="486">
        <f t="shared" si="1019"/>
        <v>0</v>
      </c>
      <c r="X992" s="486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1599</v>
      </c>
      <c r="D993" s="105" t="s">
        <v>1599</v>
      </c>
      <c r="E993" s="212" t="s">
        <v>46</v>
      </c>
      <c r="F993" s="213" t="s">
        <v>14</v>
      </c>
      <c r="G993" s="405"/>
      <c r="H993" s="405"/>
      <c r="I993" s="409">
        <v>66923</v>
      </c>
      <c r="J993" s="447">
        <v>0.37137295081967214</v>
      </c>
      <c r="K993" s="409">
        <f t="shared" si="1024"/>
        <v>91776.391987704919</v>
      </c>
      <c r="L993" s="409">
        <f t="shared" ref="L993:O993" si="1048">IF($J993&lt;0,(K993*(1-$J993)),(K993*(1+$J993)))</f>
        <v>125859.66149576181</v>
      </c>
      <c r="M993" s="409">
        <f t="shared" si="1048"/>
        <v>172600.53537460795</v>
      </c>
      <c r="N993" s="409">
        <f t="shared" si="1048"/>
        <v>236699.70550973131</v>
      </c>
      <c r="O993" s="409">
        <f t="shared" si="1048"/>
        <v>324603.57360302762</v>
      </c>
      <c r="P993" s="455"/>
      <c r="Q993" s="87">
        <f t="shared" si="1026"/>
        <v>66923</v>
      </c>
      <c r="R993" s="486">
        <f t="shared" si="1016"/>
        <v>0</v>
      </c>
      <c r="S993" s="486">
        <f t="shared" si="1017"/>
        <v>0</v>
      </c>
      <c r="T993" s="486">
        <f>IF(R993=1,SUM($R$6:R993),0)</f>
        <v>0</v>
      </c>
      <c r="U993" s="486">
        <f>IF(S993=1,SUM($S$6:S993),0)</f>
        <v>0</v>
      </c>
      <c r="V993" s="486">
        <f t="shared" si="1018"/>
        <v>0</v>
      </c>
      <c r="W993" s="486">
        <f t="shared" si="1019"/>
        <v>0</v>
      </c>
      <c r="X993" s="486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1600</v>
      </c>
      <c r="D994" s="105" t="s">
        <v>1600</v>
      </c>
      <c r="E994" s="212" t="s">
        <v>46</v>
      </c>
      <c r="F994" s="213" t="s">
        <v>14</v>
      </c>
      <c r="G994" s="405"/>
      <c r="H994" s="405"/>
      <c r="I994" s="409">
        <v>81663</v>
      </c>
      <c r="J994" s="447">
        <v>0.39833904109589041</v>
      </c>
      <c r="K994" s="409">
        <f t="shared" si="1024"/>
        <v>114192.5611130137</v>
      </c>
      <c r="L994" s="409">
        <f t="shared" ref="L994:O994" si="1049">IF($J994&lt;0,(K994*(1-$J994)),(K994*(1+$J994)))</f>
        <v>159679.91640705545</v>
      </c>
      <c r="M994" s="409">
        <f t="shared" si="1049"/>
        <v>223286.66119091387</v>
      </c>
      <c r="N994" s="409">
        <f t="shared" si="1049"/>
        <v>312230.45569920551</v>
      </c>
      <c r="O994" s="409">
        <f t="shared" si="1049"/>
        <v>436604.03602335992</v>
      </c>
      <c r="P994" s="455"/>
      <c r="Q994" s="87">
        <f t="shared" si="1026"/>
        <v>81663</v>
      </c>
      <c r="R994" s="486">
        <f t="shared" si="1016"/>
        <v>0</v>
      </c>
      <c r="S994" s="486">
        <f t="shared" si="1017"/>
        <v>0</v>
      </c>
      <c r="T994" s="486">
        <f>IF(R994=1,SUM($R$6:R994),0)</f>
        <v>0</v>
      </c>
      <c r="U994" s="486">
        <f>IF(S994=1,SUM($S$6:S994),0)</f>
        <v>0</v>
      </c>
      <c r="V994" s="486">
        <f t="shared" si="1018"/>
        <v>0</v>
      </c>
      <c r="W994" s="486">
        <f t="shared" si="1019"/>
        <v>0</v>
      </c>
      <c r="X994" s="486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1601</v>
      </c>
      <c r="D995" s="105" t="s">
        <v>1601</v>
      </c>
      <c r="E995" s="212" t="s">
        <v>46</v>
      </c>
      <c r="F995" s="213" t="s">
        <v>14</v>
      </c>
      <c r="G995" s="405"/>
      <c r="H995" s="405"/>
      <c r="I995" s="409">
        <v>54420</v>
      </c>
      <c r="J995" s="447">
        <v>0.18562091503267975</v>
      </c>
      <c r="K995" s="409">
        <f t="shared" si="1024"/>
        <v>64521.490196078434</v>
      </c>
      <c r="L995" s="409">
        <f t="shared" ref="L995:O995" si="1050">IF($J995&lt;0,(K995*(1-$J995)),(K995*(1+$J995)))</f>
        <v>76498.028245546593</v>
      </c>
      <c r="M995" s="409">
        <f t="shared" si="1050"/>
        <v>90697.662246680731</v>
      </c>
      <c r="N995" s="409">
        <f t="shared" si="1050"/>
        <v>107533.04530423455</v>
      </c>
      <c r="O995" s="409">
        <f t="shared" si="1050"/>
        <v>127493.42756985717</v>
      </c>
      <c r="P995" s="455"/>
      <c r="Q995" s="87">
        <f t="shared" si="1026"/>
        <v>54420</v>
      </c>
      <c r="R995" s="486">
        <f t="shared" si="1016"/>
        <v>0</v>
      </c>
      <c r="S995" s="486">
        <f t="shared" si="1017"/>
        <v>0</v>
      </c>
      <c r="T995" s="486">
        <f>IF(R995=1,SUM($R$6:R995),0)</f>
        <v>0</v>
      </c>
      <c r="U995" s="486">
        <f>IF(S995=1,SUM($S$6:S995),0)</f>
        <v>0</v>
      </c>
      <c r="V995" s="486">
        <f t="shared" si="1018"/>
        <v>0</v>
      </c>
      <c r="W995" s="486">
        <f t="shared" si="1019"/>
        <v>0</v>
      </c>
      <c r="X995" s="486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1602</v>
      </c>
      <c r="D996" s="105" t="s">
        <v>1602</v>
      </c>
      <c r="E996" s="212" t="s">
        <v>46</v>
      </c>
      <c r="F996" s="213" t="s">
        <v>14</v>
      </c>
      <c r="G996" s="405"/>
      <c r="H996" s="405"/>
      <c r="I996" s="409">
        <v>43929</v>
      </c>
      <c r="J996" s="447">
        <v>1.9234338747099768E-2</v>
      </c>
      <c r="K996" s="409">
        <f t="shared" si="1024"/>
        <v>44773.945266821342</v>
      </c>
      <c r="L996" s="409">
        <f t="shared" ref="L996:O996" si="1051">IF($J996&lt;0,(K996*(1-$J996)),(K996*(1+$J996)))</f>
        <v>45635.142497127483</v>
      </c>
      <c r="M996" s="409">
        <f t="shared" si="1051"/>
        <v>46512.904286689394</v>
      </c>
      <c r="N996" s="409">
        <f t="shared" si="1051"/>
        <v>47407.549243851005</v>
      </c>
      <c r="O996" s="409">
        <f t="shared" si="1051"/>
        <v>48319.402105177047</v>
      </c>
      <c r="P996" s="455"/>
      <c r="Q996" s="87">
        <f t="shared" si="1026"/>
        <v>43929</v>
      </c>
      <c r="R996" s="486">
        <f t="shared" si="1016"/>
        <v>0</v>
      </c>
      <c r="S996" s="486">
        <f t="shared" si="1017"/>
        <v>0</v>
      </c>
      <c r="T996" s="486">
        <f>IF(R996=1,SUM($R$6:R996),0)</f>
        <v>0</v>
      </c>
      <c r="U996" s="486">
        <f>IF(S996=1,SUM($S$6:S996),0)</f>
        <v>0</v>
      </c>
      <c r="V996" s="486">
        <f t="shared" si="1018"/>
        <v>0</v>
      </c>
      <c r="W996" s="486">
        <f t="shared" si="1019"/>
        <v>0</v>
      </c>
      <c r="X996" s="486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1603</v>
      </c>
      <c r="D997" s="105" t="s">
        <v>1603</v>
      </c>
      <c r="E997" s="212" t="s">
        <v>46</v>
      </c>
      <c r="F997" s="213" t="s">
        <v>14</v>
      </c>
      <c r="G997" s="405"/>
      <c r="H997" s="405"/>
      <c r="I997" s="409">
        <v>54420</v>
      </c>
      <c r="J997" s="447">
        <v>-0.20322108345534406</v>
      </c>
      <c r="K997" s="409">
        <f t="shared" si="1024"/>
        <v>65479.291361639822</v>
      </c>
      <c r="L997" s="409">
        <f t="shared" ref="L997:O997" si="1052">IF($J997&lt;0,(K997*(1-$J997)),(K997*(1+$J997)))</f>
        <v>78786.063896040418</v>
      </c>
      <c r="M997" s="409">
        <f t="shared" si="1052"/>
        <v>94797.053162175711</v>
      </c>
      <c r="N997" s="409">
        <f t="shared" si="1052"/>
        <v>114061.81301416691</v>
      </c>
      <c r="O997" s="409">
        <f t="shared" si="1052"/>
        <v>137241.57823578679</v>
      </c>
      <c r="P997" s="455"/>
      <c r="Q997" s="87">
        <f t="shared" si="1026"/>
        <v>54420</v>
      </c>
      <c r="R997" s="486">
        <f t="shared" si="1016"/>
        <v>0</v>
      </c>
      <c r="S997" s="486">
        <f t="shared" si="1017"/>
        <v>0</v>
      </c>
      <c r="T997" s="486">
        <f>IF(R997=1,SUM($R$6:R997),0)</f>
        <v>0</v>
      </c>
      <c r="U997" s="486">
        <f>IF(S997=1,SUM($S$6:S997),0)</f>
        <v>0</v>
      </c>
      <c r="V997" s="486">
        <f t="shared" si="1018"/>
        <v>0</v>
      </c>
      <c r="W997" s="486">
        <f t="shared" si="1019"/>
        <v>0</v>
      </c>
      <c r="X997" s="486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1604</v>
      </c>
      <c r="D998" s="105" t="s">
        <v>1604</v>
      </c>
      <c r="E998" s="212" t="s">
        <v>46</v>
      </c>
      <c r="F998" s="213" t="s">
        <v>14</v>
      </c>
      <c r="G998" s="405"/>
      <c r="H998" s="405"/>
      <c r="I998" s="409">
        <v>64956</v>
      </c>
      <c r="J998" s="447">
        <v>0.33106557377049178</v>
      </c>
      <c r="K998" s="409">
        <f t="shared" si="1024"/>
        <v>86460.695409836058</v>
      </c>
      <c r="L998" s="409">
        <f t="shared" ref="L998:O998" si="1053">IF($J998&lt;0,(K998*(1-$J998)),(K998*(1+$J998)))</f>
        <v>115084.85514428915</v>
      </c>
      <c r="M998" s="409">
        <f t="shared" si="1053"/>
        <v>153185.48874492716</v>
      </c>
      <c r="N998" s="409">
        <f t="shared" si="1053"/>
        <v>203899.93046957967</v>
      </c>
      <c r="O998" s="409">
        <f t="shared" si="1053"/>
        <v>271404.17794225446</v>
      </c>
      <c r="P998" s="455"/>
      <c r="Q998" s="87">
        <f t="shared" si="1026"/>
        <v>64956</v>
      </c>
      <c r="R998" s="486">
        <f t="shared" si="1016"/>
        <v>0</v>
      </c>
      <c r="S998" s="486">
        <f t="shared" si="1017"/>
        <v>0</v>
      </c>
      <c r="T998" s="486">
        <f>IF(R998=1,SUM($R$6:R998),0)</f>
        <v>0</v>
      </c>
      <c r="U998" s="486">
        <f>IF(S998=1,SUM($S$6:S998),0)</f>
        <v>0</v>
      </c>
      <c r="V998" s="486">
        <f t="shared" si="1018"/>
        <v>0</v>
      </c>
      <c r="W998" s="486">
        <f t="shared" si="1019"/>
        <v>0</v>
      </c>
      <c r="X998" s="486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5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5"/>
      <c r="Q999" s="87">
        <f t="shared" si="1026"/>
        <v>0</v>
      </c>
      <c r="R999" s="486">
        <f t="shared" si="1016"/>
        <v>0</v>
      </c>
      <c r="S999" s="486">
        <f t="shared" si="1017"/>
        <v>0</v>
      </c>
      <c r="T999" s="486">
        <f>IF(R999=1,SUM($R$6:R999),0)</f>
        <v>0</v>
      </c>
      <c r="U999" s="486">
        <f>IF(S999=1,SUM($S$6:S999),0)</f>
        <v>0</v>
      </c>
      <c r="V999" s="486">
        <f t="shared" si="1018"/>
        <v>0</v>
      </c>
      <c r="W999" s="486">
        <f t="shared" si="1019"/>
        <v>0</v>
      </c>
      <c r="X999" s="486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5" t="s">
        <v>719</v>
      </c>
      <c r="C1000" s="426" t="s">
        <v>1605</v>
      </c>
      <c r="D1000" s="426"/>
      <c r="E1000" s="212"/>
      <c r="F1000" s="213"/>
      <c r="G1000" s="214"/>
      <c r="H1000" s="214"/>
      <c r="I1000" s="445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5"/>
      <c r="Q1000" s="87">
        <f t="shared" si="1026"/>
        <v>0</v>
      </c>
      <c r="R1000" s="486">
        <f t="shared" si="1016"/>
        <v>0</v>
      </c>
      <c r="S1000" s="486">
        <f t="shared" si="1017"/>
        <v>0</v>
      </c>
      <c r="T1000" s="486">
        <f>IF(R1000=1,SUM($R$6:R1000),0)</f>
        <v>0</v>
      </c>
      <c r="U1000" s="486">
        <f>IF(S1000=1,SUM($S$6:S1000),0)</f>
        <v>0</v>
      </c>
      <c r="V1000" s="486">
        <f t="shared" si="1018"/>
        <v>0</v>
      </c>
      <c r="W1000" s="486">
        <f t="shared" si="1019"/>
        <v>0</v>
      </c>
      <c r="X1000" s="486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2264</v>
      </c>
      <c r="D1001" s="105" t="s">
        <v>1606</v>
      </c>
      <c r="E1001" s="212" t="s">
        <v>46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5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5"/>
      <c r="Q1001" s="87">
        <f t="shared" si="1026"/>
        <v>89417</v>
      </c>
      <c r="R1001" s="486">
        <f t="shared" si="1016"/>
        <v>0</v>
      </c>
      <c r="S1001" s="486">
        <f t="shared" si="1017"/>
        <v>0</v>
      </c>
      <c r="T1001" s="486">
        <f>IF(R1001=1,SUM($R$6:R1001),0)</f>
        <v>0</v>
      </c>
      <c r="U1001" s="486">
        <f>IF(S1001=1,SUM($S$6:S1001),0)</f>
        <v>0</v>
      </c>
      <c r="V1001" s="486">
        <f t="shared" si="1018"/>
        <v>0</v>
      </c>
      <c r="W1001" s="486">
        <f t="shared" si="1019"/>
        <v>0</v>
      </c>
      <c r="X1001" s="486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581</v>
      </c>
      <c r="D1002" s="105" t="s">
        <v>1607</v>
      </c>
      <c r="E1002" s="212" t="s">
        <v>46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5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5"/>
      <c r="Q1002" s="87">
        <f t="shared" si="1026"/>
        <v>200054</v>
      </c>
      <c r="R1002" s="486">
        <f t="shared" si="1016"/>
        <v>0</v>
      </c>
      <c r="S1002" s="486">
        <f t="shared" si="1017"/>
        <v>0</v>
      </c>
      <c r="T1002" s="486">
        <f>IF(R1002=1,SUM($R$6:R1002),0)</f>
        <v>0</v>
      </c>
      <c r="U1002" s="486">
        <f>IF(S1002=1,SUM($S$6:S1002),0)</f>
        <v>0</v>
      </c>
      <c r="V1002" s="486">
        <f t="shared" si="1018"/>
        <v>0</v>
      </c>
      <c r="W1002" s="486">
        <f t="shared" si="1019"/>
        <v>0</v>
      </c>
      <c r="X1002" s="486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582</v>
      </c>
      <c r="D1003" s="105" t="s">
        <v>1608</v>
      </c>
      <c r="E1003" s="212" t="s">
        <v>46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5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5"/>
      <c r="Q1003" s="87">
        <f t="shared" si="1026"/>
        <v>56059</v>
      </c>
      <c r="R1003" s="486">
        <f t="shared" si="1016"/>
        <v>0</v>
      </c>
      <c r="S1003" s="486">
        <f t="shared" si="1017"/>
        <v>0</v>
      </c>
      <c r="T1003" s="486">
        <f>IF(R1003=1,SUM($R$6:R1003),0)</f>
        <v>0</v>
      </c>
      <c r="U1003" s="486">
        <f>IF(S1003=1,SUM($S$6:S1003),0)</f>
        <v>0</v>
      </c>
      <c r="V1003" s="486">
        <f t="shared" si="1018"/>
        <v>0</v>
      </c>
      <c r="W1003" s="486">
        <f t="shared" si="1019"/>
        <v>0</v>
      </c>
      <c r="X1003" s="486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2265</v>
      </c>
      <c r="D1004" s="105" t="s">
        <v>1609</v>
      </c>
      <c r="E1004" s="212" t="s">
        <v>46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5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5"/>
      <c r="Q1004" s="87">
        <f t="shared" si="1026"/>
        <v>56223</v>
      </c>
      <c r="R1004" s="486">
        <f t="shared" si="1016"/>
        <v>0</v>
      </c>
      <c r="S1004" s="486">
        <f t="shared" si="1017"/>
        <v>0</v>
      </c>
      <c r="T1004" s="486">
        <f>IF(R1004=1,SUM($R$6:R1004),0)</f>
        <v>0</v>
      </c>
      <c r="U1004" s="486">
        <f>IF(S1004=1,SUM($S$6:S1004),0)</f>
        <v>0</v>
      </c>
      <c r="V1004" s="486">
        <f t="shared" si="1018"/>
        <v>0</v>
      </c>
      <c r="W1004" s="486">
        <f t="shared" si="1019"/>
        <v>0</v>
      </c>
      <c r="X1004" s="486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2266</v>
      </c>
      <c r="D1005" s="105" t="s">
        <v>1610</v>
      </c>
      <c r="E1005" s="212" t="s">
        <v>46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5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5"/>
      <c r="Q1005" s="87">
        <f t="shared" si="1026"/>
        <v>193918</v>
      </c>
      <c r="R1005" s="486">
        <f t="shared" si="1016"/>
        <v>0</v>
      </c>
      <c r="S1005" s="486">
        <f t="shared" si="1017"/>
        <v>0</v>
      </c>
      <c r="T1005" s="486">
        <f>IF(R1005=1,SUM($R$6:R1005),0)</f>
        <v>0</v>
      </c>
      <c r="U1005" s="486">
        <f>IF(S1005=1,SUM($S$6:S1005),0)</f>
        <v>0</v>
      </c>
      <c r="V1005" s="486">
        <f t="shared" si="1018"/>
        <v>0</v>
      </c>
      <c r="W1005" s="486">
        <f t="shared" si="1019"/>
        <v>0</v>
      </c>
      <c r="X1005" s="486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1611</v>
      </c>
      <c r="D1006" s="105" t="s">
        <v>1611</v>
      </c>
      <c r="E1006" s="212" t="s">
        <v>46</v>
      </c>
      <c r="F1006" s="213" t="s">
        <v>14</v>
      </c>
      <c r="G1006" s="405"/>
      <c r="H1006" s="405"/>
      <c r="I1006" s="409">
        <v>89417</v>
      </c>
      <c r="J1006" s="447">
        <v>0.58540780141843973</v>
      </c>
      <c r="K1006" s="409">
        <f t="shared" si="1024"/>
        <v>141762.40937943262</v>
      </c>
      <c r="L1006" s="409">
        <f t="shared" ref="L1006:O1006" si="1061">IF($J1006&lt;0,(K1006*(1-$J1006)),(K1006*(1+$J1006)))</f>
        <v>224751.22977802705</v>
      </c>
      <c r="M1006" s="409">
        <f t="shared" si="1061"/>
        <v>356322.35306847241</v>
      </c>
      <c r="N1006" s="409">
        <f t="shared" si="1061"/>
        <v>564916.23837453185</v>
      </c>
      <c r="O1006" s="409">
        <f t="shared" si="1061"/>
        <v>895622.61146694166</v>
      </c>
      <c r="P1006" s="455"/>
      <c r="Q1006" s="87">
        <f t="shared" si="1026"/>
        <v>89417</v>
      </c>
      <c r="R1006" s="486">
        <f t="shared" si="1016"/>
        <v>0</v>
      </c>
      <c r="S1006" s="486">
        <f t="shared" si="1017"/>
        <v>0</v>
      </c>
      <c r="T1006" s="486">
        <f>IF(R1006=1,SUM($R$6:R1006),0)</f>
        <v>0</v>
      </c>
      <c r="U1006" s="486">
        <f>IF(S1006=1,SUM($S$6:S1006),0)</f>
        <v>0</v>
      </c>
      <c r="V1006" s="486">
        <f t="shared" si="1018"/>
        <v>0</v>
      </c>
      <c r="W1006" s="486">
        <f t="shared" si="1019"/>
        <v>0</v>
      </c>
      <c r="X1006" s="486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1612</v>
      </c>
      <c r="D1007" s="105" t="s">
        <v>1612</v>
      </c>
      <c r="E1007" s="212" t="s">
        <v>46</v>
      </c>
      <c r="F1007" s="213" t="s">
        <v>14</v>
      </c>
      <c r="G1007" s="405"/>
      <c r="H1007" s="405"/>
      <c r="I1007" s="409">
        <v>200054</v>
      </c>
      <c r="J1007" s="447">
        <v>2.0589296636085628</v>
      </c>
      <c r="K1007" s="409">
        <f t="shared" si="1024"/>
        <v>611951.11492354737</v>
      </c>
      <c r="L1007" s="409">
        <f t="shared" ref="L1007:O1007" si="1062">IF($J1007&lt;0,(K1007*(1-$J1007)),(K1007*(1+$J1007)))</f>
        <v>1871915.4181179716</v>
      </c>
      <c r="M1007" s="409">
        <f t="shared" si="1062"/>
        <v>5726057.6002472891</v>
      </c>
      <c r="N1007" s="409">
        <f t="shared" si="1062"/>
        <v>17515607.448927693</v>
      </c>
      <c r="O1007" s="409">
        <f t="shared" si="1062"/>
        <v>53579011.201648027</v>
      </c>
      <c r="P1007" s="455"/>
      <c r="Q1007" s="87">
        <f t="shared" si="1026"/>
        <v>200054</v>
      </c>
      <c r="R1007" s="486">
        <f t="shared" si="1016"/>
        <v>0</v>
      </c>
      <c r="S1007" s="486">
        <f t="shared" si="1017"/>
        <v>0</v>
      </c>
      <c r="T1007" s="486">
        <f>IF(R1007=1,SUM($R$6:R1007),0)</f>
        <v>0</v>
      </c>
      <c r="U1007" s="486">
        <f>IF(S1007=1,SUM($S$6:S1007),0)</f>
        <v>0</v>
      </c>
      <c r="V1007" s="486">
        <f t="shared" si="1018"/>
        <v>0</v>
      </c>
      <c r="W1007" s="486">
        <f t="shared" si="1019"/>
        <v>0</v>
      </c>
      <c r="X1007" s="486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1613</v>
      </c>
      <c r="D1008" s="105" t="s">
        <v>1613</v>
      </c>
      <c r="E1008" s="212" t="s">
        <v>46</v>
      </c>
      <c r="F1008" s="213" t="s">
        <v>14</v>
      </c>
      <c r="G1008" s="405"/>
      <c r="H1008" s="405"/>
      <c r="I1008" s="409">
        <v>56059</v>
      </c>
      <c r="J1008" s="447">
        <v>2.4604320987654322</v>
      </c>
      <c r="K1008" s="409">
        <f t="shared" si="1024"/>
        <v>193988.36302469135</v>
      </c>
      <c r="L1008" s="409">
        <f t="shared" ref="L1008:O1008" si="1063">IF($J1008&lt;0,(K1008*(1-$J1008)),(K1008*(1+$J1008)))</f>
        <v>671283.55819760321</v>
      </c>
      <c r="M1008" s="409">
        <f t="shared" si="1063"/>
        <v>2322931.1721604592</v>
      </c>
      <c r="N1008" s="409">
        <f t="shared" si="1063"/>
        <v>8038345.5913668638</v>
      </c>
      <c r="O1008" s="409">
        <f t="shared" si="1063"/>
        <v>27816149.105335496</v>
      </c>
      <c r="P1008" s="455"/>
      <c r="Q1008" s="87">
        <f t="shared" si="1026"/>
        <v>56059</v>
      </c>
      <c r="R1008" s="486">
        <f t="shared" si="1016"/>
        <v>0</v>
      </c>
      <c r="S1008" s="486">
        <f t="shared" si="1017"/>
        <v>0</v>
      </c>
      <c r="T1008" s="486">
        <f>IF(R1008=1,SUM($R$6:R1008),0)</f>
        <v>0</v>
      </c>
      <c r="U1008" s="486">
        <f>IF(S1008=1,SUM($S$6:S1008),0)</f>
        <v>0</v>
      </c>
      <c r="V1008" s="486">
        <f t="shared" si="1018"/>
        <v>0</v>
      </c>
      <c r="W1008" s="486">
        <f t="shared" si="1019"/>
        <v>0</v>
      </c>
      <c r="X1008" s="486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1614</v>
      </c>
      <c r="D1009" s="105" t="s">
        <v>1614</v>
      </c>
      <c r="E1009" s="212" t="s">
        <v>46</v>
      </c>
      <c r="F1009" s="213" t="s">
        <v>14</v>
      </c>
      <c r="G1009" s="405"/>
      <c r="H1009" s="405"/>
      <c r="I1009" s="409">
        <v>56223</v>
      </c>
      <c r="J1009" s="447">
        <v>1.6520283018867925</v>
      </c>
      <c r="K1009" s="409">
        <f t="shared" si="1024"/>
        <v>149104.98721698113</v>
      </c>
      <c r="L1009" s="409">
        <f t="shared" ref="L1009:O1009" si="1064">IF($J1009&lt;0,(K1009*(1-$J1009)),(K1009*(1+$J1009)))</f>
        <v>395430.64605190238</v>
      </c>
      <c r="M1009" s="409">
        <f t="shared" si="1064"/>
        <v>1048693.2647630239</v>
      </c>
      <c r="N1009" s="409">
        <f t="shared" si="1064"/>
        <v>2781164.2181495987</v>
      </c>
      <c r="O1009" s="409">
        <f t="shared" si="1064"/>
        <v>7375726.2187275896</v>
      </c>
      <c r="P1009" s="455"/>
      <c r="Q1009" s="87">
        <f t="shared" si="1026"/>
        <v>56223</v>
      </c>
      <c r="R1009" s="486">
        <f t="shared" si="1016"/>
        <v>0</v>
      </c>
      <c r="S1009" s="486">
        <f t="shared" si="1017"/>
        <v>0</v>
      </c>
      <c r="T1009" s="486">
        <f>IF(R1009=1,SUM($R$6:R1009),0)</f>
        <v>0</v>
      </c>
      <c r="U1009" s="486">
        <f>IF(S1009=1,SUM($S$6:S1009),0)</f>
        <v>0</v>
      </c>
      <c r="V1009" s="486">
        <f t="shared" si="1018"/>
        <v>0</v>
      </c>
      <c r="W1009" s="486">
        <f t="shared" si="1019"/>
        <v>0</v>
      </c>
      <c r="X1009" s="486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1615</v>
      </c>
      <c r="D1010" s="105" t="s">
        <v>1615</v>
      </c>
      <c r="E1010" s="212" t="s">
        <v>46</v>
      </c>
      <c r="F1010" s="213" t="s">
        <v>14</v>
      </c>
      <c r="G1010" s="405"/>
      <c r="H1010" s="405"/>
      <c r="I1010" s="409">
        <v>193918</v>
      </c>
      <c r="J1010" s="447">
        <v>0.12026574234546505</v>
      </c>
      <c r="K1010" s="409">
        <f t="shared" si="1024"/>
        <v>217239.69222414788</v>
      </c>
      <c r="L1010" s="409">
        <f t="shared" ref="L1010:O1010" si="1065">IF($J1010&lt;0,(K1010*(1-$J1010)),(K1010*(1+$J1010)))</f>
        <v>243366.18507638536</v>
      </c>
      <c r="M1010" s="409">
        <f t="shared" si="1065"/>
        <v>272634.79998638068</v>
      </c>
      <c r="N1010" s="409">
        <f t="shared" si="1065"/>
        <v>305423.42659595009</v>
      </c>
      <c r="O1010" s="409">
        <f t="shared" si="1065"/>
        <v>342155.40172520763</v>
      </c>
      <c r="P1010" s="455"/>
      <c r="Q1010" s="87">
        <f t="shared" si="1026"/>
        <v>193918</v>
      </c>
      <c r="R1010" s="486">
        <f t="shared" si="1016"/>
        <v>0</v>
      </c>
      <c r="S1010" s="486">
        <f t="shared" si="1017"/>
        <v>0</v>
      </c>
      <c r="T1010" s="486">
        <f>IF(R1010=1,SUM($R$6:R1010),0)</f>
        <v>0</v>
      </c>
      <c r="U1010" s="486">
        <f>IF(S1010=1,SUM($S$6:S1010),0)</f>
        <v>0</v>
      </c>
      <c r="V1010" s="486">
        <f t="shared" si="1018"/>
        <v>0</v>
      </c>
      <c r="W1010" s="486">
        <f t="shared" si="1019"/>
        <v>0</v>
      </c>
      <c r="X1010" s="486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5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5"/>
      <c r="Q1011" s="87">
        <f t="shared" si="1026"/>
        <v>0</v>
      </c>
      <c r="R1011" s="486">
        <f t="shared" si="1016"/>
        <v>0</v>
      </c>
      <c r="S1011" s="486">
        <f t="shared" si="1017"/>
        <v>0</v>
      </c>
      <c r="T1011" s="486">
        <f>IF(R1011=1,SUM($R$6:R1011),0)</f>
        <v>0</v>
      </c>
      <c r="U1011" s="486">
        <f>IF(S1011=1,SUM($S$6:S1011),0)</f>
        <v>0</v>
      </c>
      <c r="V1011" s="486">
        <f t="shared" si="1018"/>
        <v>0</v>
      </c>
      <c r="W1011" s="486">
        <f t="shared" si="1019"/>
        <v>0</v>
      </c>
      <c r="X1011" s="486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5" t="s">
        <v>719</v>
      </c>
      <c r="C1012" s="426" t="s">
        <v>1616</v>
      </c>
      <c r="D1012" s="426"/>
      <c r="E1012" s="212"/>
      <c r="F1012" s="213"/>
      <c r="G1012" s="214"/>
      <c r="H1012" s="214"/>
      <c r="I1012" s="445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5"/>
      <c r="Q1012" s="87">
        <f t="shared" si="1026"/>
        <v>0</v>
      </c>
      <c r="R1012" s="486">
        <f t="shared" si="1016"/>
        <v>0</v>
      </c>
      <c r="S1012" s="486">
        <f t="shared" si="1017"/>
        <v>0</v>
      </c>
      <c r="T1012" s="486">
        <f>IF(R1012=1,SUM($R$6:R1012),0)</f>
        <v>0</v>
      </c>
      <c r="U1012" s="486">
        <f>IF(S1012=1,SUM($S$6:S1012),0)</f>
        <v>0</v>
      </c>
      <c r="V1012" s="486">
        <f t="shared" si="1018"/>
        <v>0</v>
      </c>
      <c r="W1012" s="486">
        <f t="shared" si="1019"/>
        <v>0</v>
      </c>
      <c r="X1012" s="486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2267</v>
      </c>
      <c r="D1013" s="105" t="s">
        <v>1617</v>
      </c>
      <c r="E1013" s="212" t="s">
        <v>46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5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5"/>
      <c r="Q1013" s="87">
        <f t="shared" si="1026"/>
        <v>67206</v>
      </c>
      <c r="R1013" s="486">
        <f t="shared" si="1016"/>
        <v>0</v>
      </c>
      <c r="S1013" s="486">
        <f t="shared" si="1017"/>
        <v>0</v>
      </c>
      <c r="T1013" s="486">
        <f>IF(R1013=1,SUM($R$6:R1013),0)</f>
        <v>0</v>
      </c>
      <c r="U1013" s="486">
        <f>IF(S1013=1,SUM($S$6:S1013),0)</f>
        <v>0</v>
      </c>
      <c r="V1013" s="486">
        <f t="shared" si="1018"/>
        <v>0</v>
      </c>
      <c r="W1013" s="486">
        <f t="shared" si="1019"/>
        <v>0</v>
      </c>
      <c r="X1013" s="486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2268</v>
      </c>
      <c r="D1014" s="105" t="s">
        <v>1618</v>
      </c>
      <c r="E1014" s="212" t="s">
        <v>46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5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5"/>
      <c r="Q1014" s="87">
        <f t="shared" si="1026"/>
        <v>67206</v>
      </c>
      <c r="R1014" s="486">
        <f t="shared" si="1016"/>
        <v>0</v>
      </c>
      <c r="S1014" s="486">
        <f t="shared" si="1017"/>
        <v>0</v>
      </c>
      <c r="T1014" s="486">
        <f>IF(R1014=1,SUM($R$6:R1014),0)</f>
        <v>0</v>
      </c>
      <c r="U1014" s="486">
        <f>IF(S1014=1,SUM($S$6:S1014),0)</f>
        <v>0</v>
      </c>
      <c r="V1014" s="486">
        <f t="shared" si="1018"/>
        <v>0</v>
      </c>
      <c r="W1014" s="486">
        <f t="shared" si="1019"/>
        <v>0</v>
      </c>
      <c r="X1014" s="486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2269</v>
      </c>
      <c r="D1015" s="105" t="s">
        <v>1619</v>
      </c>
      <c r="E1015" s="212" t="s">
        <v>46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5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5"/>
      <c r="Q1015" s="87">
        <f t="shared" si="1026"/>
        <v>67206</v>
      </c>
      <c r="R1015" s="486">
        <f t="shared" si="1016"/>
        <v>0</v>
      </c>
      <c r="S1015" s="486">
        <f t="shared" si="1017"/>
        <v>0</v>
      </c>
      <c r="T1015" s="486">
        <f>IF(R1015=1,SUM($R$6:R1015),0)</f>
        <v>0</v>
      </c>
      <c r="U1015" s="486">
        <f>IF(S1015=1,SUM($S$6:S1015),0)</f>
        <v>0</v>
      </c>
      <c r="V1015" s="486">
        <f t="shared" si="1018"/>
        <v>0</v>
      </c>
      <c r="W1015" s="486">
        <f t="shared" si="1019"/>
        <v>0</v>
      </c>
      <c r="X1015" s="486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2270</v>
      </c>
      <c r="D1016" s="105" t="s">
        <v>1620</v>
      </c>
      <c r="E1016" s="212" t="s">
        <v>46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5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5"/>
      <c r="Q1016" s="87">
        <f t="shared" si="1026"/>
        <v>77369</v>
      </c>
      <c r="R1016" s="486">
        <f t="shared" si="1016"/>
        <v>0</v>
      </c>
      <c r="S1016" s="486">
        <f t="shared" si="1017"/>
        <v>0</v>
      </c>
      <c r="T1016" s="486">
        <f>IF(R1016=1,SUM($R$6:R1016),0)</f>
        <v>0</v>
      </c>
      <c r="U1016" s="486">
        <f>IF(S1016=1,SUM($S$6:S1016),0)</f>
        <v>0</v>
      </c>
      <c r="V1016" s="486">
        <f t="shared" si="1018"/>
        <v>0</v>
      </c>
      <c r="W1016" s="486">
        <f t="shared" si="1019"/>
        <v>0</v>
      </c>
      <c r="X1016" s="486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2271</v>
      </c>
      <c r="D1017" s="105" t="s">
        <v>1621</v>
      </c>
      <c r="E1017" s="212" t="s">
        <v>46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5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5"/>
      <c r="Q1017" s="87">
        <f t="shared" si="1026"/>
        <v>77369</v>
      </c>
      <c r="R1017" s="486">
        <f t="shared" si="1016"/>
        <v>0</v>
      </c>
      <c r="S1017" s="486">
        <f t="shared" si="1017"/>
        <v>0</v>
      </c>
      <c r="T1017" s="486">
        <f>IF(R1017=1,SUM($R$6:R1017),0)</f>
        <v>0</v>
      </c>
      <c r="U1017" s="486">
        <f>IF(S1017=1,SUM($S$6:S1017),0)</f>
        <v>0</v>
      </c>
      <c r="V1017" s="486">
        <f t="shared" si="1018"/>
        <v>0</v>
      </c>
      <c r="W1017" s="486">
        <f t="shared" si="1019"/>
        <v>0</v>
      </c>
      <c r="X1017" s="486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2272</v>
      </c>
      <c r="D1018" s="105" t="s">
        <v>1622</v>
      </c>
      <c r="E1018" s="212" t="s">
        <v>46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5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5"/>
      <c r="Q1018" s="87">
        <f t="shared" si="1026"/>
        <v>77369</v>
      </c>
      <c r="R1018" s="486">
        <f t="shared" si="1016"/>
        <v>0</v>
      </c>
      <c r="S1018" s="486">
        <f t="shared" si="1017"/>
        <v>0</v>
      </c>
      <c r="T1018" s="486">
        <f>IF(R1018=1,SUM($R$6:R1018),0)</f>
        <v>0</v>
      </c>
      <c r="U1018" s="486">
        <f>IF(S1018=1,SUM($S$6:S1018),0)</f>
        <v>0</v>
      </c>
      <c r="V1018" s="486">
        <f t="shared" si="1018"/>
        <v>0</v>
      </c>
      <c r="W1018" s="486">
        <f t="shared" si="1019"/>
        <v>0</v>
      </c>
      <c r="X1018" s="486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2273</v>
      </c>
      <c r="D1019" s="105" t="s">
        <v>1623</v>
      </c>
      <c r="E1019" s="212" t="s">
        <v>46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5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5"/>
      <c r="Q1019" s="87">
        <f t="shared" si="1026"/>
        <v>160642</v>
      </c>
      <c r="R1019" s="486">
        <f t="shared" si="1016"/>
        <v>0</v>
      </c>
      <c r="S1019" s="486">
        <f t="shared" si="1017"/>
        <v>0</v>
      </c>
      <c r="T1019" s="486">
        <f>IF(R1019=1,SUM($R$6:R1019),0)</f>
        <v>0</v>
      </c>
      <c r="U1019" s="486">
        <f>IF(S1019=1,SUM($S$6:S1019),0)</f>
        <v>0</v>
      </c>
      <c r="V1019" s="486">
        <f t="shared" si="1018"/>
        <v>0</v>
      </c>
      <c r="W1019" s="486">
        <f t="shared" si="1019"/>
        <v>0</v>
      </c>
      <c r="X1019" s="486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2274</v>
      </c>
      <c r="D1020" s="105" t="s">
        <v>1624</v>
      </c>
      <c r="E1020" s="212" t="s">
        <v>46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5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5"/>
      <c r="Q1020" s="87">
        <f t="shared" si="1026"/>
        <v>160642</v>
      </c>
      <c r="R1020" s="486">
        <f t="shared" si="1016"/>
        <v>0</v>
      </c>
      <c r="S1020" s="486">
        <f t="shared" si="1017"/>
        <v>0</v>
      </c>
      <c r="T1020" s="486">
        <f>IF(R1020=1,SUM($R$6:R1020),0)</f>
        <v>0</v>
      </c>
      <c r="U1020" s="486">
        <f>IF(S1020=1,SUM($S$6:S1020),0)</f>
        <v>0</v>
      </c>
      <c r="V1020" s="486">
        <f t="shared" si="1018"/>
        <v>0</v>
      </c>
      <c r="W1020" s="486">
        <f t="shared" si="1019"/>
        <v>0</v>
      </c>
      <c r="X1020" s="486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2276</v>
      </c>
      <c r="D1021" s="105" t="s">
        <v>1626</v>
      </c>
      <c r="E1021" s="212" t="s">
        <v>46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5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5"/>
      <c r="Q1021" s="87">
        <f t="shared" si="1026"/>
        <v>91466</v>
      </c>
      <c r="R1021" s="486">
        <f t="shared" si="1016"/>
        <v>0</v>
      </c>
      <c r="S1021" s="486">
        <f t="shared" si="1017"/>
        <v>0</v>
      </c>
      <c r="T1021" s="486">
        <f>IF(R1021=1,SUM($R$6:R1021),0)</f>
        <v>0</v>
      </c>
      <c r="U1021" s="486">
        <f>IF(S1021=1,SUM($S$6:S1021),0)</f>
        <v>0</v>
      </c>
      <c r="V1021" s="486">
        <f t="shared" si="1018"/>
        <v>0</v>
      </c>
      <c r="W1021" s="486">
        <f t="shared" si="1019"/>
        <v>0</v>
      </c>
      <c r="X1021" s="486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2277</v>
      </c>
      <c r="D1022" s="105" t="s">
        <v>1627</v>
      </c>
      <c r="E1022" s="212" t="s">
        <v>46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5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5"/>
      <c r="Q1022" s="87">
        <f t="shared" si="1026"/>
        <v>91466</v>
      </c>
      <c r="R1022" s="486">
        <f t="shared" si="1016"/>
        <v>0</v>
      </c>
      <c r="S1022" s="486">
        <f t="shared" si="1017"/>
        <v>0</v>
      </c>
      <c r="T1022" s="486">
        <f>IF(R1022=1,SUM($R$6:R1022),0)</f>
        <v>0</v>
      </c>
      <c r="U1022" s="486">
        <f>IF(S1022=1,SUM($S$6:S1022),0)</f>
        <v>0</v>
      </c>
      <c r="V1022" s="486">
        <f t="shared" si="1018"/>
        <v>0</v>
      </c>
      <c r="W1022" s="486">
        <f t="shared" si="1019"/>
        <v>0</v>
      </c>
      <c r="X1022" s="486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2278</v>
      </c>
      <c r="D1023" s="105" t="s">
        <v>1628</v>
      </c>
      <c r="E1023" s="212" t="s">
        <v>46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5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5"/>
      <c r="Q1023" s="87">
        <f t="shared" si="1026"/>
        <v>221896</v>
      </c>
      <c r="R1023" s="486">
        <f t="shared" si="1016"/>
        <v>0</v>
      </c>
      <c r="S1023" s="486">
        <f t="shared" si="1017"/>
        <v>0</v>
      </c>
      <c r="T1023" s="486">
        <f>IF(R1023=1,SUM($R$6:R1023),0)</f>
        <v>0</v>
      </c>
      <c r="U1023" s="486">
        <f>IF(S1023=1,SUM($S$6:S1023),0)</f>
        <v>0</v>
      </c>
      <c r="V1023" s="486">
        <f t="shared" si="1018"/>
        <v>0</v>
      </c>
      <c r="W1023" s="486">
        <f t="shared" si="1019"/>
        <v>0</v>
      </c>
      <c r="X1023" s="486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1629</v>
      </c>
      <c r="D1024" s="105" t="s">
        <v>1629</v>
      </c>
      <c r="E1024" s="212" t="s">
        <v>46</v>
      </c>
      <c r="F1024" s="213" t="s">
        <v>14</v>
      </c>
      <c r="G1024" s="405"/>
      <c r="H1024" s="405"/>
      <c r="I1024" s="409">
        <v>66878</v>
      </c>
      <c r="J1024" s="447">
        <v>0.54496551724137932</v>
      </c>
      <c r="K1024" s="409">
        <f t="shared" si="1024"/>
        <v>103324.20386206897</v>
      </c>
      <c r="L1024" s="409">
        <f t="shared" ref="L1024:O1024" si="1079">IF($J1024&lt;0,(K1024*(1-$J1024)),(K1024*(1+$J1024)))</f>
        <v>159632.33206331512</v>
      </c>
      <c r="M1024" s="409">
        <f t="shared" si="1079"/>
        <v>246626.44847464727</v>
      </c>
      <c r="N1024" s="409">
        <f t="shared" si="1079"/>
        <v>381029.35853303783</v>
      </c>
      <c r="O1024" s="409">
        <f t="shared" si="1079"/>
        <v>588677.21999014576</v>
      </c>
      <c r="P1024" s="455"/>
      <c r="Q1024" s="87">
        <f t="shared" si="1026"/>
        <v>66878</v>
      </c>
      <c r="R1024" s="486">
        <f t="shared" si="1016"/>
        <v>0</v>
      </c>
      <c r="S1024" s="486">
        <f t="shared" si="1017"/>
        <v>0</v>
      </c>
      <c r="T1024" s="486">
        <f>IF(R1024=1,SUM($R$6:R1024),0)</f>
        <v>0</v>
      </c>
      <c r="U1024" s="486">
        <f>IF(S1024=1,SUM($S$6:S1024),0)</f>
        <v>0</v>
      </c>
      <c r="V1024" s="486">
        <f t="shared" si="1018"/>
        <v>0</v>
      </c>
      <c r="W1024" s="486">
        <f t="shared" si="1019"/>
        <v>0</v>
      </c>
      <c r="X1024" s="486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1630</v>
      </c>
      <c r="D1025" s="105" t="s">
        <v>1630</v>
      </c>
      <c r="E1025" s="212" t="s">
        <v>46</v>
      </c>
      <c r="F1025" s="213" t="s">
        <v>14</v>
      </c>
      <c r="G1025" s="405"/>
      <c r="H1025" s="405"/>
      <c r="I1025" s="409">
        <v>66878</v>
      </c>
      <c r="J1025" s="447">
        <v>0.54496551724137932</v>
      </c>
      <c r="K1025" s="409">
        <f t="shared" si="1024"/>
        <v>103324.20386206897</v>
      </c>
      <c r="L1025" s="409">
        <f t="shared" ref="L1025:O1025" si="1080">IF($J1025&lt;0,(K1025*(1-$J1025)),(K1025*(1+$J1025)))</f>
        <v>159632.33206331512</v>
      </c>
      <c r="M1025" s="409">
        <f t="shared" si="1080"/>
        <v>246626.44847464727</v>
      </c>
      <c r="N1025" s="409">
        <f t="shared" si="1080"/>
        <v>381029.35853303783</v>
      </c>
      <c r="O1025" s="409">
        <f t="shared" si="1080"/>
        <v>588677.21999014576</v>
      </c>
      <c r="P1025" s="455"/>
      <c r="Q1025" s="87">
        <f t="shared" si="1026"/>
        <v>66878</v>
      </c>
      <c r="R1025" s="486">
        <f t="shared" si="1016"/>
        <v>0</v>
      </c>
      <c r="S1025" s="486">
        <f t="shared" si="1017"/>
        <v>0</v>
      </c>
      <c r="T1025" s="486">
        <f>IF(R1025=1,SUM($R$6:R1025),0)</f>
        <v>0</v>
      </c>
      <c r="U1025" s="486">
        <f>IF(S1025=1,SUM($S$6:S1025),0)</f>
        <v>0</v>
      </c>
      <c r="V1025" s="486">
        <f t="shared" si="1018"/>
        <v>0</v>
      </c>
      <c r="W1025" s="486">
        <f t="shared" si="1019"/>
        <v>0</v>
      </c>
      <c r="X1025" s="486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1631</v>
      </c>
      <c r="D1026" s="105" t="s">
        <v>1631</v>
      </c>
      <c r="E1026" s="212" t="s">
        <v>46</v>
      </c>
      <c r="F1026" s="213" t="s">
        <v>14</v>
      </c>
      <c r="G1026" s="405"/>
      <c r="H1026" s="405"/>
      <c r="I1026" s="409">
        <v>66878</v>
      </c>
      <c r="J1026" s="447">
        <v>0.83622950819672126</v>
      </c>
      <c r="K1026" s="409">
        <f t="shared" si="1024"/>
        <v>122803.35704918033</v>
      </c>
      <c r="L1026" s="409">
        <f t="shared" ref="L1026:O1026" si="1081">IF($J1026&lt;0,(K1026*(1-$J1026)),(K1026*(1+$J1026)))</f>
        <v>225495.14791932274</v>
      </c>
      <c r="M1026" s="409">
        <f t="shared" si="1081"/>
        <v>414060.84456464491</v>
      </c>
      <c r="N1026" s="409">
        <f t="shared" si="1081"/>
        <v>760310.74097845692</v>
      </c>
      <c r="O1026" s="409">
        <f t="shared" si="1081"/>
        <v>1396105.0179835567</v>
      </c>
      <c r="P1026" s="455"/>
      <c r="Q1026" s="87">
        <f t="shared" si="1026"/>
        <v>66878</v>
      </c>
      <c r="R1026" s="486">
        <f t="shared" si="1016"/>
        <v>0</v>
      </c>
      <c r="S1026" s="486">
        <f t="shared" si="1017"/>
        <v>0</v>
      </c>
      <c r="T1026" s="486">
        <f>IF(R1026=1,SUM($R$6:R1026),0)</f>
        <v>0</v>
      </c>
      <c r="U1026" s="486">
        <f>IF(S1026=1,SUM($S$6:S1026),0)</f>
        <v>0</v>
      </c>
      <c r="V1026" s="486">
        <f t="shared" si="1018"/>
        <v>0</v>
      </c>
      <c r="W1026" s="486">
        <f t="shared" si="1019"/>
        <v>0</v>
      </c>
      <c r="X1026" s="486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1632</v>
      </c>
      <c r="D1027" s="105" t="s">
        <v>1632</v>
      </c>
      <c r="E1027" s="212" t="s">
        <v>46</v>
      </c>
      <c r="F1027" s="213" t="s">
        <v>14</v>
      </c>
      <c r="G1027" s="405"/>
      <c r="H1027" s="405"/>
      <c r="I1027" s="409">
        <v>76713</v>
      </c>
      <c r="J1027" s="447">
        <v>0.27882644628099174</v>
      </c>
      <c r="K1027" s="409">
        <f t="shared" si="1024"/>
        <v>98102.61317355372</v>
      </c>
      <c r="L1027" s="409">
        <f t="shared" ref="L1027:O1027" si="1082">IF($J1027&lt;0,(K1027*(1-$J1027)),(K1027*(1+$J1027)))</f>
        <v>125456.21617561451</v>
      </c>
      <c r="M1027" s="409">
        <f t="shared" si="1082"/>
        <v>160436.72709572097</v>
      </c>
      <c r="N1027" s="409">
        <f t="shared" si="1082"/>
        <v>205170.72956477414</v>
      </c>
      <c r="O1027" s="409">
        <f t="shared" si="1082"/>
        <v>262377.7549701985</v>
      </c>
      <c r="P1027" s="455"/>
      <c r="Q1027" s="87">
        <f t="shared" si="1026"/>
        <v>76713</v>
      </c>
      <c r="R1027" s="486">
        <f t="shared" si="1016"/>
        <v>0</v>
      </c>
      <c r="S1027" s="486">
        <f t="shared" si="1017"/>
        <v>0</v>
      </c>
      <c r="T1027" s="486">
        <f>IF(R1027=1,SUM($R$6:R1027),0)</f>
        <v>0</v>
      </c>
      <c r="U1027" s="486">
        <f>IF(S1027=1,SUM($S$6:S1027),0)</f>
        <v>0</v>
      </c>
      <c r="V1027" s="486">
        <f t="shared" si="1018"/>
        <v>0</v>
      </c>
      <c r="W1027" s="486">
        <f t="shared" si="1019"/>
        <v>0</v>
      </c>
      <c r="X1027" s="486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1633</v>
      </c>
      <c r="D1028" s="105" t="s">
        <v>1633</v>
      </c>
      <c r="E1028" s="212" t="s">
        <v>46</v>
      </c>
      <c r="F1028" s="213" t="s">
        <v>14</v>
      </c>
      <c r="G1028" s="405"/>
      <c r="H1028" s="405"/>
      <c r="I1028" s="409">
        <v>76713</v>
      </c>
      <c r="J1028" s="447">
        <v>0.27882644628099174</v>
      </c>
      <c r="K1028" s="409">
        <f t="shared" si="1024"/>
        <v>98102.61317355372</v>
      </c>
      <c r="L1028" s="409">
        <f t="shared" ref="L1028:O1028" si="1083">IF($J1028&lt;0,(K1028*(1-$J1028)),(K1028*(1+$J1028)))</f>
        <v>125456.21617561451</v>
      </c>
      <c r="M1028" s="409">
        <f t="shared" si="1083"/>
        <v>160436.72709572097</v>
      </c>
      <c r="N1028" s="409">
        <f t="shared" si="1083"/>
        <v>205170.72956477414</v>
      </c>
      <c r="O1028" s="409">
        <f t="shared" si="1083"/>
        <v>262377.7549701985</v>
      </c>
      <c r="P1028" s="455"/>
      <c r="Q1028" s="87">
        <f t="shared" si="1026"/>
        <v>76713</v>
      </c>
      <c r="R1028" s="486">
        <f t="shared" si="1016"/>
        <v>0</v>
      </c>
      <c r="S1028" s="486">
        <f t="shared" si="1017"/>
        <v>0</v>
      </c>
      <c r="T1028" s="486">
        <f>IF(R1028=1,SUM($R$6:R1028),0)</f>
        <v>0</v>
      </c>
      <c r="U1028" s="486">
        <f>IF(S1028=1,SUM($S$6:S1028),0)</f>
        <v>0</v>
      </c>
      <c r="V1028" s="486">
        <f t="shared" si="1018"/>
        <v>0</v>
      </c>
      <c r="W1028" s="486">
        <f t="shared" si="1019"/>
        <v>0</v>
      </c>
      <c r="X1028" s="486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1634</v>
      </c>
      <c r="D1029" s="105" t="s">
        <v>1634</v>
      </c>
      <c r="E1029" s="212" t="s">
        <v>46</v>
      </c>
      <c r="F1029" s="213" t="s">
        <v>14</v>
      </c>
      <c r="G1029" s="405"/>
      <c r="H1029" s="405"/>
      <c r="I1029" s="409">
        <v>76713</v>
      </c>
      <c r="J1029" s="447">
        <v>0.27882644628099174</v>
      </c>
      <c r="K1029" s="409">
        <f t="shared" si="1024"/>
        <v>98102.61317355372</v>
      </c>
      <c r="L1029" s="409">
        <f t="shared" ref="L1029:O1029" si="1084">IF($J1029&lt;0,(K1029*(1-$J1029)),(K1029*(1+$J1029)))</f>
        <v>125456.21617561451</v>
      </c>
      <c r="M1029" s="409">
        <f t="shared" si="1084"/>
        <v>160436.72709572097</v>
      </c>
      <c r="N1029" s="409">
        <f t="shared" si="1084"/>
        <v>205170.72956477414</v>
      </c>
      <c r="O1029" s="409">
        <f t="shared" si="1084"/>
        <v>262377.7549701985</v>
      </c>
      <c r="P1029" s="455"/>
      <c r="Q1029" s="87">
        <f t="shared" si="1026"/>
        <v>76713</v>
      </c>
      <c r="R1029" s="486">
        <f t="shared" si="1016"/>
        <v>0</v>
      </c>
      <c r="S1029" s="486">
        <f t="shared" si="1017"/>
        <v>0</v>
      </c>
      <c r="T1029" s="486">
        <f>IF(R1029=1,SUM($R$6:R1029),0)</f>
        <v>0</v>
      </c>
      <c r="U1029" s="486">
        <f>IF(S1029=1,SUM($S$6:S1029),0)</f>
        <v>0</v>
      </c>
      <c r="V1029" s="486">
        <f t="shared" si="1018"/>
        <v>0</v>
      </c>
      <c r="W1029" s="486">
        <f t="shared" si="1019"/>
        <v>0</v>
      </c>
      <c r="X1029" s="486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1635</v>
      </c>
      <c r="D1030" s="105" t="s">
        <v>1635</v>
      </c>
      <c r="E1030" s="212" t="s">
        <v>46</v>
      </c>
      <c r="F1030" s="213" t="s">
        <v>14</v>
      </c>
      <c r="G1030" s="405"/>
      <c r="H1030" s="405"/>
      <c r="I1030" s="409">
        <v>160642</v>
      </c>
      <c r="J1030" s="447">
        <v>-5.2818396226415092E-2</v>
      </c>
      <c r="K1030" s="409">
        <f t="shared" si="1024"/>
        <v>169126.85280660377</v>
      </c>
      <c r="L1030" s="409">
        <f t="shared" ref="L1030:O1030" si="1085">IF($J1030&lt;0,(K1030*(1-$J1030)),(K1030*(1+$J1030)))</f>
        <v>178059.86193066955</v>
      </c>
      <c r="M1030" s="409">
        <f t="shared" si="1085"/>
        <v>187464.69827014441</v>
      </c>
      <c r="N1030" s="409">
        <f t="shared" si="1085"/>
        <v>197366.28298184223</v>
      </c>
      <c r="O1030" s="409">
        <f t="shared" si="1085"/>
        <v>207790.85351811192</v>
      </c>
      <c r="P1030" s="455"/>
      <c r="Q1030" s="87">
        <f t="shared" si="1026"/>
        <v>160642</v>
      </c>
      <c r="R1030" s="486">
        <f t="shared" si="1016"/>
        <v>0</v>
      </c>
      <c r="S1030" s="486">
        <f t="shared" si="1017"/>
        <v>0</v>
      </c>
      <c r="T1030" s="486">
        <f>IF(R1030=1,SUM($R$6:R1030),0)</f>
        <v>0</v>
      </c>
      <c r="U1030" s="486">
        <f>IF(S1030=1,SUM($S$6:S1030),0)</f>
        <v>0</v>
      </c>
      <c r="V1030" s="486">
        <f t="shared" si="1018"/>
        <v>0</v>
      </c>
      <c r="W1030" s="486">
        <f t="shared" si="1019"/>
        <v>0</v>
      </c>
      <c r="X1030" s="486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1636</v>
      </c>
      <c r="D1031" s="105" t="s">
        <v>1636</v>
      </c>
      <c r="E1031" s="212" t="s">
        <v>46</v>
      </c>
      <c r="F1031" s="213" t="s">
        <v>14</v>
      </c>
      <c r="G1031" s="405"/>
      <c r="H1031" s="405"/>
      <c r="I1031" s="409">
        <v>160642</v>
      </c>
      <c r="J1031" s="447">
        <v>-5.2818396226415092E-2</v>
      </c>
      <c r="K1031" s="409">
        <f t="shared" si="1024"/>
        <v>169126.85280660377</v>
      </c>
      <c r="L1031" s="409">
        <f t="shared" ref="L1031:O1031" si="1086">IF($J1031&lt;0,(K1031*(1-$J1031)),(K1031*(1+$J1031)))</f>
        <v>178059.86193066955</v>
      </c>
      <c r="M1031" s="409">
        <f t="shared" si="1086"/>
        <v>187464.69827014441</v>
      </c>
      <c r="N1031" s="409">
        <f t="shared" si="1086"/>
        <v>197366.28298184223</v>
      </c>
      <c r="O1031" s="409">
        <f t="shared" si="1086"/>
        <v>207790.85351811192</v>
      </c>
      <c r="P1031" s="455"/>
      <c r="Q1031" s="87">
        <f t="shared" si="1026"/>
        <v>160642</v>
      </c>
      <c r="R1031" s="486">
        <f t="shared" ref="R1031:R1094" si="1087">IF(E1031="MDU-KD",1,0)</f>
        <v>0</v>
      </c>
      <c r="S1031" s="486">
        <f t="shared" ref="S1031:S1094" si="1088">IF(E1031="HDW",1,0)</f>
        <v>0</v>
      </c>
      <c r="T1031" s="486">
        <f>IF(R1031=1,SUM($R$6:R1031),0)</f>
        <v>0</v>
      </c>
      <c r="U1031" s="486">
        <f>IF(S1031=1,SUM($S$6:S1031),0)</f>
        <v>0</v>
      </c>
      <c r="V1031" s="486">
        <f t="shared" ref="V1031:V1094" si="1089">IF(T1031=0,U1031,T1031)</f>
        <v>0</v>
      </c>
      <c r="W1031" s="486">
        <f t="shared" ref="W1031:W1094" si="1090">IF(F1031=0,0,IF(LEFT(C1031,11)="Tiang Beton",1,0))</f>
        <v>0</v>
      </c>
      <c r="X1031" s="486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2275</v>
      </c>
      <c r="D1032" s="105" t="s">
        <v>1625</v>
      </c>
      <c r="E1032" s="212" t="s">
        <v>46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5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5"/>
      <c r="Q1032" s="87">
        <f t="shared" si="1026"/>
        <v>81959</v>
      </c>
      <c r="R1032" s="486">
        <f t="shared" si="1087"/>
        <v>0</v>
      </c>
      <c r="S1032" s="486">
        <f t="shared" si="1088"/>
        <v>0</v>
      </c>
      <c r="T1032" s="486">
        <f>IF(R1032=1,SUM($R$6:R1032),0)</f>
        <v>0</v>
      </c>
      <c r="U1032" s="486">
        <f>IF(S1032=1,SUM($S$6:S1032),0)</f>
        <v>0</v>
      </c>
      <c r="V1032" s="486">
        <f t="shared" si="1089"/>
        <v>0</v>
      </c>
      <c r="W1032" s="486">
        <f t="shared" si="1090"/>
        <v>0</v>
      </c>
      <c r="X1032" s="486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5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5"/>
      <c r="Q1033" s="87">
        <f t="shared" si="1026"/>
        <v>0</v>
      </c>
      <c r="R1033" s="486">
        <f t="shared" si="1087"/>
        <v>0</v>
      </c>
      <c r="S1033" s="486">
        <f t="shared" si="1088"/>
        <v>0</v>
      </c>
      <c r="T1033" s="486">
        <f>IF(R1033=1,SUM($R$6:R1033),0)</f>
        <v>0</v>
      </c>
      <c r="U1033" s="486">
        <f>IF(S1033=1,SUM($S$6:S1033),0)</f>
        <v>0</v>
      </c>
      <c r="V1033" s="486">
        <f t="shared" si="1089"/>
        <v>0</v>
      </c>
      <c r="W1033" s="486">
        <f t="shared" si="1090"/>
        <v>0</v>
      </c>
      <c r="X1033" s="486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5" t="s">
        <v>719</v>
      </c>
      <c r="C1034" s="426" t="s">
        <v>1637</v>
      </c>
      <c r="D1034" s="426"/>
      <c r="E1034" s="212"/>
      <c r="F1034" s="213"/>
      <c r="G1034" s="214"/>
      <c r="H1034" s="214"/>
      <c r="I1034" s="445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5"/>
      <c r="Q1034" s="87">
        <f t="shared" si="1026"/>
        <v>0</v>
      </c>
      <c r="R1034" s="486">
        <f t="shared" si="1087"/>
        <v>0</v>
      </c>
      <c r="S1034" s="486">
        <f t="shared" si="1088"/>
        <v>0</v>
      </c>
      <c r="T1034" s="486">
        <f>IF(R1034=1,SUM($R$6:R1034),0)</f>
        <v>0</v>
      </c>
      <c r="U1034" s="486">
        <f>IF(S1034=1,SUM($S$6:S1034),0)</f>
        <v>0</v>
      </c>
      <c r="V1034" s="486">
        <f t="shared" si="1089"/>
        <v>0</v>
      </c>
      <c r="W1034" s="486">
        <f t="shared" si="1090"/>
        <v>0</v>
      </c>
      <c r="X1034" s="486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2279</v>
      </c>
      <c r="D1035" s="105" t="s">
        <v>1362</v>
      </c>
      <c r="E1035" s="212" t="s">
        <v>46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5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5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486">
        <f t="shared" si="1087"/>
        <v>0</v>
      </c>
      <c r="S1035" s="486">
        <f t="shared" si="1088"/>
        <v>0</v>
      </c>
      <c r="T1035" s="486">
        <f>IF(R1035=1,SUM($R$6:R1035),0)</f>
        <v>0</v>
      </c>
      <c r="U1035" s="486">
        <f>IF(S1035=1,SUM($S$6:S1035),0)</f>
        <v>0</v>
      </c>
      <c r="V1035" s="486">
        <f t="shared" si="1089"/>
        <v>0</v>
      </c>
      <c r="W1035" s="486">
        <f t="shared" si="1090"/>
        <v>0</v>
      </c>
      <c r="X1035" s="486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2282</v>
      </c>
      <c r="D1036" s="105"/>
      <c r="E1036" s="212" t="s">
        <v>46</v>
      </c>
      <c r="F1036" s="213" t="s">
        <v>14</v>
      </c>
      <c r="G1036" s="214">
        <v>1539900</v>
      </c>
      <c r="H1036" s="214">
        <v>1539900</v>
      </c>
      <c r="I1036" s="443">
        <v>1217958</v>
      </c>
      <c r="J1036" s="446">
        <f t="shared" si="1094"/>
        <v>-0.20906682252094291</v>
      </c>
      <c r="K1036" s="443">
        <f t="shared" si="1095"/>
        <v>1472592.6090239626</v>
      </c>
      <c r="L1036" s="443">
        <f t="shared" ref="L1036:O1036" si="1098">IF($J1036&lt;0,(K1036*(1-$J1036)),(K1036*(1+$J1036)))</f>
        <v>1780462.8666604278</v>
      </c>
      <c r="M1036" s="443">
        <f t="shared" si="1098"/>
        <v>2152698.5808096528</v>
      </c>
      <c r="N1036" s="443">
        <f t="shared" si="1098"/>
        <v>2602756.4329448701</v>
      </c>
      <c r="O1036" s="443">
        <f t="shared" si="1098"/>
        <v>3146906.4501765976</v>
      </c>
      <c r="P1036" s="455"/>
      <c r="Q1036" s="87">
        <f t="shared" si="1097"/>
        <v>1217958</v>
      </c>
      <c r="R1036" s="486">
        <f t="shared" si="1087"/>
        <v>0</v>
      </c>
      <c r="S1036" s="486">
        <f t="shared" si="1088"/>
        <v>0</v>
      </c>
      <c r="T1036" s="486">
        <f>IF(R1036=1,SUM($R$6:R1036),0)</f>
        <v>0</v>
      </c>
      <c r="U1036" s="486">
        <f>IF(S1036=1,SUM($S$6:S1036),0)</f>
        <v>0</v>
      </c>
      <c r="V1036" s="486">
        <f t="shared" si="1089"/>
        <v>0</v>
      </c>
      <c r="W1036" s="486">
        <f t="shared" si="1090"/>
        <v>0</v>
      </c>
      <c r="X1036" s="486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2280</v>
      </c>
      <c r="D1037" s="105" t="s">
        <v>1363</v>
      </c>
      <c r="E1037" s="212" t="s">
        <v>46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5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5"/>
      <c r="Q1037" s="87">
        <f t="shared" si="1097"/>
        <v>1662923</v>
      </c>
      <c r="R1037" s="486">
        <f t="shared" si="1087"/>
        <v>0</v>
      </c>
      <c r="S1037" s="486">
        <f t="shared" si="1088"/>
        <v>0</v>
      </c>
      <c r="T1037" s="486">
        <f>IF(R1037=1,SUM($R$6:R1037),0)</f>
        <v>0</v>
      </c>
      <c r="U1037" s="486">
        <f>IF(S1037=1,SUM($S$6:S1037),0)</f>
        <v>0</v>
      </c>
      <c r="V1037" s="486">
        <f t="shared" si="1089"/>
        <v>0</v>
      </c>
      <c r="W1037" s="486">
        <f t="shared" si="1090"/>
        <v>0</v>
      </c>
      <c r="X1037" s="486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2281</v>
      </c>
      <c r="D1038" s="105" t="s">
        <v>1364</v>
      </c>
      <c r="E1038" s="212" t="s">
        <v>46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5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5"/>
      <c r="Q1038" s="87">
        <f t="shared" si="1097"/>
        <v>1741863</v>
      </c>
      <c r="R1038" s="486">
        <f t="shared" si="1087"/>
        <v>0</v>
      </c>
      <c r="S1038" s="486">
        <f t="shared" si="1088"/>
        <v>0</v>
      </c>
      <c r="T1038" s="486">
        <f>IF(R1038=1,SUM($R$6:R1038),0)</f>
        <v>0</v>
      </c>
      <c r="U1038" s="486">
        <f>IF(S1038=1,SUM($S$6:S1038),0)</f>
        <v>0</v>
      </c>
      <c r="V1038" s="486">
        <f t="shared" si="1089"/>
        <v>0</v>
      </c>
      <c r="W1038" s="486">
        <f t="shared" si="1090"/>
        <v>0</v>
      </c>
      <c r="X1038" s="486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831</v>
      </c>
      <c r="D1039" s="105" t="s">
        <v>831</v>
      </c>
      <c r="E1039" s="212" t="s">
        <v>46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5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5"/>
      <c r="Q1039" s="87">
        <f t="shared" si="1097"/>
        <v>851841</v>
      </c>
      <c r="R1039" s="486">
        <f t="shared" si="1087"/>
        <v>0</v>
      </c>
      <c r="S1039" s="486">
        <f t="shared" si="1088"/>
        <v>0</v>
      </c>
      <c r="T1039" s="486">
        <f>IF(R1039=1,SUM($R$6:R1039),0)</f>
        <v>0</v>
      </c>
      <c r="U1039" s="486">
        <f>IF(S1039=1,SUM($S$6:S1039),0)</f>
        <v>0</v>
      </c>
      <c r="V1039" s="486">
        <f t="shared" si="1089"/>
        <v>0</v>
      </c>
      <c r="W1039" s="486">
        <f t="shared" si="1090"/>
        <v>0</v>
      </c>
      <c r="X1039" s="486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5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5"/>
      <c r="Q1040" s="87">
        <f t="shared" si="1097"/>
        <v>0</v>
      </c>
      <c r="R1040" s="486">
        <f t="shared" si="1087"/>
        <v>0</v>
      </c>
      <c r="S1040" s="486">
        <f t="shared" si="1088"/>
        <v>0</v>
      </c>
      <c r="T1040" s="486">
        <f>IF(R1040=1,SUM($R$6:R1040),0)</f>
        <v>0</v>
      </c>
      <c r="U1040" s="486">
        <f>IF(S1040=1,SUM($S$6:S1040),0)</f>
        <v>0</v>
      </c>
      <c r="V1040" s="486">
        <f t="shared" si="1089"/>
        <v>0</v>
      </c>
      <c r="W1040" s="486">
        <f t="shared" si="1090"/>
        <v>0</v>
      </c>
      <c r="X1040" s="486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5" t="s">
        <v>719</v>
      </c>
      <c r="C1041" s="426" t="s">
        <v>1638</v>
      </c>
      <c r="D1041" s="426"/>
      <c r="E1041" s="212"/>
      <c r="F1041" s="213"/>
      <c r="G1041" s="214"/>
      <c r="H1041" s="214"/>
      <c r="I1041" s="445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5"/>
      <c r="Q1041" s="87">
        <f t="shared" si="1097"/>
        <v>0</v>
      </c>
      <c r="R1041" s="486">
        <f t="shared" si="1087"/>
        <v>0</v>
      </c>
      <c r="S1041" s="486">
        <f t="shared" si="1088"/>
        <v>0</v>
      </c>
      <c r="T1041" s="486">
        <f>IF(R1041=1,SUM($R$6:R1041),0)</f>
        <v>0</v>
      </c>
      <c r="U1041" s="486">
        <f>IF(S1041=1,SUM($S$6:S1041),0)</f>
        <v>0</v>
      </c>
      <c r="V1041" s="486">
        <f t="shared" si="1089"/>
        <v>0</v>
      </c>
      <c r="W1041" s="486">
        <f t="shared" si="1090"/>
        <v>0</v>
      </c>
      <c r="X1041" s="486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828</v>
      </c>
      <c r="D1042" s="105" t="s">
        <v>828</v>
      </c>
      <c r="E1042" s="212" t="s">
        <v>46</v>
      </c>
      <c r="F1042" s="213" t="s">
        <v>14</v>
      </c>
      <c r="G1042" s="214">
        <v>614700</v>
      </c>
      <c r="H1042" s="214">
        <v>614700</v>
      </c>
      <c r="I1042" s="443">
        <v>597094</v>
      </c>
      <c r="J1042" s="446">
        <f t="shared" si="1094"/>
        <v>-2.8641613795347323E-2</v>
      </c>
      <c r="K1042" s="443">
        <f t="shared" si="1095"/>
        <v>614195.73574751918</v>
      </c>
      <c r="L1042" s="443">
        <f t="shared" ref="L1042:O1042" si="1104">IF($J1042&lt;0,(K1042*(1-$J1042)),(K1042*(1+$J1042)))</f>
        <v>631787.29280554887</v>
      </c>
      <c r="M1042" s="443">
        <f t="shared" si="1104"/>
        <v>649882.70044689346</v>
      </c>
      <c r="N1042" s="443">
        <f t="shared" si="1104"/>
        <v>668496.38976537075</v>
      </c>
      <c r="O1042" s="443">
        <f t="shared" si="1104"/>
        <v>687643.20518461452</v>
      </c>
      <c r="P1042" s="455"/>
      <c r="Q1042" s="87">
        <f t="shared" si="1097"/>
        <v>597094</v>
      </c>
      <c r="R1042" s="486">
        <f t="shared" si="1087"/>
        <v>0</v>
      </c>
      <c r="S1042" s="486">
        <f t="shared" si="1088"/>
        <v>0</v>
      </c>
      <c r="T1042" s="486">
        <f>IF(R1042=1,SUM($R$6:R1042),0)</f>
        <v>0</v>
      </c>
      <c r="U1042" s="486">
        <f>IF(S1042=1,SUM($S$6:S1042),0)</f>
        <v>0</v>
      </c>
      <c r="V1042" s="486">
        <f t="shared" si="1089"/>
        <v>0</v>
      </c>
      <c r="W1042" s="486">
        <f t="shared" si="1090"/>
        <v>0</v>
      </c>
      <c r="X1042" s="486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829</v>
      </c>
      <c r="D1043" s="105" t="s">
        <v>829</v>
      </c>
      <c r="E1043" s="212" t="s">
        <v>46</v>
      </c>
      <c r="F1043" s="213" t="s">
        <v>14</v>
      </c>
      <c r="G1043" s="214">
        <v>829000</v>
      </c>
      <c r="H1043" s="214">
        <v>829000</v>
      </c>
      <c r="I1043" s="443">
        <v>774131</v>
      </c>
      <c r="J1043" s="446">
        <f t="shared" si="1094"/>
        <v>-6.6186972255729795E-2</v>
      </c>
      <c r="K1043" s="443">
        <f t="shared" si="1095"/>
        <v>825368.38701930037</v>
      </c>
      <c r="L1043" s="443">
        <f t="shared" ref="L1043:O1043" si="1105">IF($J1043&lt;0,(K1043*(1-$J1043)),(K1043*(1+$J1043)))</f>
        <v>879997.02155170322</v>
      </c>
      <c r="M1043" s="443">
        <f t="shared" si="1105"/>
        <v>938241.36000227067</v>
      </c>
      <c r="N1043" s="443">
        <f t="shared" si="1105"/>
        <v>1000340.7148659191</v>
      </c>
      <c r="O1043" s="443">
        <f t="shared" si="1105"/>
        <v>1066550.2380070265</v>
      </c>
      <c r="P1043" s="455"/>
      <c r="Q1043" s="87">
        <f t="shared" si="1097"/>
        <v>774131</v>
      </c>
      <c r="R1043" s="486">
        <f t="shared" si="1087"/>
        <v>0</v>
      </c>
      <c r="S1043" s="486">
        <f t="shared" si="1088"/>
        <v>0</v>
      </c>
      <c r="T1043" s="486">
        <f>IF(R1043=1,SUM($R$6:R1043),0)</f>
        <v>0</v>
      </c>
      <c r="U1043" s="486">
        <f>IF(S1043=1,SUM($S$6:S1043),0)</f>
        <v>0</v>
      </c>
      <c r="V1043" s="486">
        <f t="shared" si="1089"/>
        <v>0</v>
      </c>
      <c r="W1043" s="486">
        <f t="shared" si="1090"/>
        <v>0</v>
      </c>
      <c r="X1043" s="486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1639</v>
      </c>
      <c r="D1044" s="105" t="s">
        <v>1639</v>
      </c>
      <c r="E1044" s="212" t="s">
        <v>46</v>
      </c>
      <c r="F1044" s="213" t="s">
        <v>14</v>
      </c>
      <c r="G1044" s="405"/>
      <c r="H1044" s="405"/>
      <c r="I1044" s="409">
        <v>480412</v>
      </c>
      <c r="J1044" s="447">
        <v>-2.8641613795347323E-2</v>
      </c>
      <c r="K1044" s="409">
        <f t="shared" si="1095"/>
        <v>494171.77496665041</v>
      </c>
      <c r="L1044" s="409">
        <f t="shared" ref="L1044:O1044" si="1106">IF($J1044&lt;0,(K1044*(1-$J1044)),(K1044*(1+$J1044)))</f>
        <v>508325.65209380654</v>
      </c>
      <c r="M1044" s="409">
        <f t="shared" si="1106"/>
        <v>522884.91910334543</v>
      </c>
      <c r="N1044" s="409">
        <f t="shared" si="1106"/>
        <v>537861.18701571494</v>
      </c>
      <c r="O1044" s="409">
        <f t="shared" si="1106"/>
        <v>553266.39940972615</v>
      </c>
      <c r="P1044" s="455"/>
      <c r="Q1044" s="87">
        <f t="shared" si="1097"/>
        <v>480412</v>
      </c>
      <c r="R1044" s="486">
        <f t="shared" si="1087"/>
        <v>0</v>
      </c>
      <c r="S1044" s="486">
        <f t="shared" si="1088"/>
        <v>0</v>
      </c>
      <c r="T1044" s="486">
        <f>IF(R1044=1,SUM($R$6:R1044),0)</f>
        <v>0</v>
      </c>
      <c r="U1044" s="486">
        <f>IF(S1044=1,SUM($S$6:S1044),0)</f>
        <v>0</v>
      </c>
      <c r="V1044" s="486">
        <f t="shared" si="1089"/>
        <v>0</v>
      </c>
      <c r="W1044" s="486">
        <f t="shared" si="1090"/>
        <v>0</v>
      </c>
      <c r="X1044" s="486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1640</v>
      </c>
      <c r="D1045" s="105" t="s">
        <v>1640</v>
      </c>
      <c r="E1045" s="212" t="s">
        <v>46</v>
      </c>
      <c r="F1045" s="213" t="s">
        <v>14</v>
      </c>
      <c r="G1045" s="405"/>
      <c r="H1045" s="405"/>
      <c r="I1045" s="409">
        <v>597094</v>
      </c>
      <c r="J1045" s="447">
        <v>-2.8641613795347323E-2</v>
      </c>
      <c r="K1045" s="409">
        <f t="shared" si="1095"/>
        <v>614195.73574751918</v>
      </c>
      <c r="L1045" s="409">
        <f t="shared" ref="L1045:O1045" si="1107">IF($J1045&lt;0,(K1045*(1-$J1045)),(K1045*(1+$J1045)))</f>
        <v>631787.29280554887</v>
      </c>
      <c r="M1045" s="409">
        <f t="shared" si="1107"/>
        <v>649882.70044689346</v>
      </c>
      <c r="N1045" s="409">
        <f t="shared" si="1107"/>
        <v>668496.38976537075</v>
      </c>
      <c r="O1045" s="409">
        <f t="shared" si="1107"/>
        <v>687643.20518461452</v>
      </c>
      <c r="P1045" s="455"/>
      <c r="Q1045" s="87">
        <f t="shared" si="1097"/>
        <v>597094</v>
      </c>
      <c r="R1045" s="486">
        <f t="shared" si="1087"/>
        <v>0</v>
      </c>
      <c r="S1045" s="486">
        <f t="shared" si="1088"/>
        <v>0</v>
      </c>
      <c r="T1045" s="486">
        <f>IF(R1045=1,SUM($R$6:R1045),0)</f>
        <v>0</v>
      </c>
      <c r="U1045" s="486">
        <f>IF(S1045=1,SUM($S$6:S1045),0)</f>
        <v>0</v>
      </c>
      <c r="V1045" s="486">
        <f t="shared" si="1089"/>
        <v>0</v>
      </c>
      <c r="W1045" s="486">
        <f t="shared" si="1090"/>
        <v>0</v>
      </c>
      <c r="X1045" s="486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1641</v>
      </c>
      <c r="D1046" s="105" t="s">
        <v>1641</v>
      </c>
      <c r="E1046" s="212" t="s">
        <v>46</v>
      </c>
      <c r="F1046" s="213" t="s">
        <v>14</v>
      </c>
      <c r="G1046" s="405"/>
      <c r="H1046" s="405"/>
      <c r="I1046" s="409">
        <v>718397</v>
      </c>
      <c r="J1046" s="447">
        <v>-6.6186972255729795E-2</v>
      </c>
      <c r="K1046" s="409">
        <f t="shared" si="1095"/>
        <v>765945.52230759955</v>
      </c>
      <c r="L1046" s="409">
        <f t="shared" ref="L1046:O1046" si="1108">IF($J1046&lt;0,(K1046*(1-$J1046)),(K1046*(1+$J1046)))</f>
        <v>816641.13734197314</v>
      </c>
      <c r="M1046" s="409">
        <f t="shared" si="1108"/>
        <v>870692.14164211391</v>
      </c>
      <c r="N1046" s="409">
        <f t="shared" si="1108"/>
        <v>928320.61826426245</v>
      </c>
      <c r="O1046" s="409">
        <f t="shared" si="1108"/>
        <v>989763.3492697411</v>
      </c>
      <c r="P1046" s="455"/>
      <c r="Q1046" s="87">
        <f t="shared" si="1097"/>
        <v>718397</v>
      </c>
      <c r="R1046" s="486">
        <f t="shared" si="1087"/>
        <v>0</v>
      </c>
      <c r="S1046" s="486">
        <f t="shared" si="1088"/>
        <v>0</v>
      </c>
      <c r="T1046" s="486">
        <f>IF(R1046=1,SUM($R$6:R1046),0)</f>
        <v>0</v>
      </c>
      <c r="U1046" s="486">
        <f>IF(S1046=1,SUM($S$6:S1046),0)</f>
        <v>0</v>
      </c>
      <c r="V1046" s="486">
        <f t="shared" si="1089"/>
        <v>0</v>
      </c>
      <c r="W1046" s="486">
        <f t="shared" si="1090"/>
        <v>0</v>
      </c>
      <c r="X1046" s="486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1642</v>
      </c>
      <c r="D1047" s="105" t="s">
        <v>1642</v>
      </c>
      <c r="E1047" s="212" t="s">
        <v>46</v>
      </c>
      <c r="F1047" s="213" t="s">
        <v>14</v>
      </c>
      <c r="G1047" s="405"/>
      <c r="H1047" s="405"/>
      <c r="I1047" s="409">
        <v>774131</v>
      </c>
      <c r="J1047" s="447">
        <v>-6.6186972255729795E-2</v>
      </c>
      <c r="K1047" s="409">
        <f t="shared" si="1095"/>
        <v>825368.38701930037</v>
      </c>
      <c r="L1047" s="409">
        <f t="shared" ref="L1047:O1047" si="1109">IF($J1047&lt;0,(K1047*(1-$J1047)),(K1047*(1+$J1047)))</f>
        <v>879997.02155170322</v>
      </c>
      <c r="M1047" s="409">
        <f t="shared" si="1109"/>
        <v>938241.36000227067</v>
      </c>
      <c r="N1047" s="409">
        <f t="shared" si="1109"/>
        <v>1000340.7148659191</v>
      </c>
      <c r="O1047" s="409">
        <f t="shared" si="1109"/>
        <v>1066550.2380070265</v>
      </c>
      <c r="P1047" s="455"/>
      <c r="Q1047" s="87">
        <f t="shared" si="1097"/>
        <v>774131</v>
      </c>
      <c r="R1047" s="486">
        <f t="shared" si="1087"/>
        <v>0</v>
      </c>
      <c r="S1047" s="486">
        <f t="shared" si="1088"/>
        <v>0</v>
      </c>
      <c r="T1047" s="486">
        <f>IF(R1047=1,SUM($R$6:R1047),0)</f>
        <v>0</v>
      </c>
      <c r="U1047" s="486">
        <f>IF(S1047=1,SUM($S$6:S1047),0)</f>
        <v>0</v>
      </c>
      <c r="V1047" s="486">
        <f t="shared" si="1089"/>
        <v>0</v>
      </c>
      <c r="W1047" s="486">
        <f t="shared" si="1090"/>
        <v>0</v>
      </c>
      <c r="X1047" s="486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1643</v>
      </c>
      <c r="D1048" s="105" t="s">
        <v>1643</v>
      </c>
      <c r="E1048" s="212" t="s">
        <v>46</v>
      </c>
      <c r="F1048" s="213" t="s">
        <v>14</v>
      </c>
      <c r="G1048" s="405"/>
      <c r="H1048" s="405"/>
      <c r="I1048" s="409">
        <v>223943</v>
      </c>
      <c r="J1048" s="447">
        <v>-2.8641613795347323E-2</v>
      </c>
      <c r="K1048" s="409">
        <f t="shared" si="1095"/>
        <v>230357.08891817147</v>
      </c>
      <c r="L1048" s="409">
        <f t="shared" ref="L1048:O1048" si="1110">IF($J1048&lt;0,(K1048*(1-$J1048)),(K1048*(1+$J1048)))</f>
        <v>236954.88769398624</v>
      </c>
      <c r="M1048" s="409">
        <f t="shared" si="1110"/>
        <v>243741.65807423729</v>
      </c>
      <c r="N1048" s="409">
        <f t="shared" si="1110"/>
        <v>250722.81251063719</v>
      </c>
      <c r="O1048" s="409">
        <f t="shared" si="1110"/>
        <v>257903.91847625014</v>
      </c>
      <c r="P1048" s="455"/>
      <c r="Q1048" s="87">
        <f t="shared" si="1097"/>
        <v>223943</v>
      </c>
      <c r="R1048" s="486">
        <f t="shared" si="1087"/>
        <v>0</v>
      </c>
      <c r="S1048" s="486">
        <f t="shared" si="1088"/>
        <v>0</v>
      </c>
      <c r="T1048" s="486">
        <f>IF(R1048=1,SUM($R$6:R1048),0)</f>
        <v>0</v>
      </c>
      <c r="U1048" s="486">
        <f>IF(S1048=1,SUM($S$6:S1048),0)</f>
        <v>0</v>
      </c>
      <c r="V1048" s="486">
        <f t="shared" si="1089"/>
        <v>0</v>
      </c>
      <c r="W1048" s="486">
        <f t="shared" si="1090"/>
        <v>0</v>
      </c>
      <c r="X1048" s="486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1644</v>
      </c>
      <c r="D1049" s="105" t="s">
        <v>1644</v>
      </c>
      <c r="E1049" s="212" t="s">
        <v>46</v>
      </c>
      <c r="F1049" s="213" t="s">
        <v>14</v>
      </c>
      <c r="G1049" s="405"/>
      <c r="H1049" s="405"/>
      <c r="I1049" s="409">
        <v>196483</v>
      </c>
      <c r="J1049" s="447">
        <v>-2.8641613795347323E-2</v>
      </c>
      <c r="K1049" s="409">
        <f t="shared" si="1095"/>
        <v>202110.59020335122</v>
      </c>
      <c r="L1049" s="409">
        <f t="shared" ref="L1049:O1049" si="1111">IF($J1049&lt;0,(K1049*(1-$J1049)),(K1049*(1+$J1049)))</f>
        <v>207899.36367190533</v>
      </c>
      <c r="M1049" s="409">
        <f t="shared" si="1111"/>
        <v>213853.93695449451</v>
      </c>
      <c r="N1049" s="409">
        <f t="shared" si="1111"/>
        <v>219979.05882535971</v>
      </c>
      <c r="O1049" s="409">
        <f t="shared" si="1111"/>
        <v>226279.61407129967</v>
      </c>
      <c r="P1049" s="455"/>
      <c r="Q1049" s="87">
        <f t="shared" si="1097"/>
        <v>196483</v>
      </c>
      <c r="R1049" s="486">
        <f t="shared" si="1087"/>
        <v>0</v>
      </c>
      <c r="S1049" s="486">
        <f t="shared" si="1088"/>
        <v>0</v>
      </c>
      <c r="T1049" s="486">
        <f>IF(R1049=1,SUM($R$6:R1049),0)</f>
        <v>0</v>
      </c>
      <c r="U1049" s="486">
        <f>IF(S1049=1,SUM($S$6:S1049),0)</f>
        <v>0</v>
      </c>
      <c r="V1049" s="486">
        <f t="shared" si="1089"/>
        <v>0</v>
      </c>
      <c r="W1049" s="486">
        <f t="shared" si="1090"/>
        <v>0</v>
      </c>
      <c r="X1049" s="486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2287</v>
      </c>
      <c r="D1050" s="105"/>
      <c r="E1050" s="212" t="s">
        <v>46</v>
      </c>
      <c r="F1050" s="213" t="s">
        <v>14</v>
      </c>
      <c r="G1050" s="214">
        <v>614700</v>
      </c>
      <c r="H1050" s="214">
        <v>614700</v>
      </c>
      <c r="I1050" s="443">
        <v>597094</v>
      </c>
      <c r="J1050" s="446">
        <f t="shared" si="1094"/>
        <v>-2.8641613795347323E-2</v>
      </c>
      <c r="K1050" s="443">
        <f t="shared" si="1095"/>
        <v>614195.73574751918</v>
      </c>
      <c r="L1050" s="443">
        <f t="shared" ref="L1050:O1050" si="1112">IF($J1050&lt;0,(K1050*(1-$J1050)),(K1050*(1+$J1050)))</f>
        <v>631787.29280554887</v>
      </c>
      <c r="M1050" s="443">
        <f t="shared" si="1112"/>
        <v>649882.70044689346</v>
      </c>
      <c r="N1050" s="443">
        <f t="shared" si="1112"/>
        <v>668496.38976537075</v>
      </c>
      <c r="O1050" s="443">
        <f t="shared" si="1112"/>
        <v>687643.20518461452</v>
      </c>
      <c r="P1050" s="455"/>
      <c r="Q1050" s="87">
        <f t="shared" si="1097"/>
        <v>597094</v>
      </c>
      <c r="R1050" s="486">
        <f t="shared" si="1087"/>
        <v>0</v>
      </c>
      <c r="S1050" s="486">
        <f t="shared" si="1088"/>
        <v>0</v>
      </c>
      <c r="T1050" s="486">
        <f>IF(R1050=1,SUM($R$6:R1050),0)</f>
        <v>0</v>
      </c>
      <c r="U1050" s="486">
        <f>IF(S1050=1,SUM($S$6:S1050),0)</f>
        <v>0</v>
      </c>
      <c r="V1050" s="486">
        <f t="shared" si="1089"/>
        <v>0</v>
      </c>
      <c r="W1050" s="486">
        <f t="shared" si="1090"/>
        <v>0</v>
      </c>
      <c r="X1050" s="486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2288</v>
      </c>
      <c r="D1051" s="105"/>
      <c r="E1051" s="212" t="s">
        <v>46</v>
      </c>
      <c r="F1051" s="213" t="s">
        <v>14</v>
      </c>
      <c r="G1051" s="214">
        <v>829000</v>
      </c>
      <c r="H1051" s="214">
        <v>829000</v>
      </c>
      <c r="I1051" s="443">
        <v>774131</v>
      </c>
      <c r="J1051" s="446">
        <f t="shared" si="1094"/>
        <v>-6.6186972255729795E-2</v>
      </c>
      <c r="K1051" s="443">
        <f t="shared" si="1095"/>
        <v>825368.38701930037</v>
      </c>
      <c r="L1051" s="443">
        <f t="shared" ref="L1051:O1051" si="1113">IF($J1051&lt;0,(K1051*(1-$J1051)),(K1051*(1+$J1051)))</f>
        <v>879997.02155170322</v>
      </c>
      <c r="M1051" s="443">
        <f t="shared" si="1113"/>
        <v>938241.36000227067</v>
      </c>
      <c r="N1051" s="443">
        <f t="shared" si="1113"/>
        <v>1000340.7148659191</v>
      </c>
      <c r="O1051" s="443">
        <f t="shared" si="1113"/>
        <v>1066550.2380070265</v>
      </c>
      <c r="P1051" s="455"/>
      <c r="Q1051" s="87">
        <f t="shared" si="1097"/>
        <v>774131</v>
      </c>
      <c r="R1051" s="486">
        <f t="shared" si="1087"/>
        <v>0</v>
      </c>
      <c r="S1051" s="486">
        <f t="shared" si="1088"/>
        <v>0</v>
      </c>
      <c r="T1051" s="486">
        <f>IF(R1051=1,SUM($R$6:R1051),0)</f>
        <v>0</v>
      </c>
      <c r="U1051" s="486">
        <f>IF(S1051=1,SUM($S$6:S1051),0)</f>
        <v>0</v>
      </c>
      <c r="V1051" s="486">
        <f t="shared" si="1089"/>
        <v>0</v>
      </c>
      <c r="W1051" s="486">
        <f t="shared" si="1090"/>
        <v>0</v>
      </c>
      <c r="X1051" s="486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2370</v>
      </c>
      <c r="D1052" s="105"/>
      <c r="E1052" s="212" t="s">
        <v>46</v>
      </c>
      <c r="F1052" s="213" t="s">
        <v>14</v>
      </c>
      <c r="G1052" s="214">
        <v>601800</v>
      </c>
      <c r="H1052" s="214">
        <v>601800</v>
      </c>
      <c r="I1052" s="443">
        <v>597094</v>
      </c>
      <c r="J1052" s="446">
        <f t="shared" si="1094"/>
        <v>-7.8198737121967423E-3</v>
      </c>
      <c r="K1052" s="443">
        <f t="shared" si="1095"/>
        <v>601763.19967431051</v>
      </c>
      <c r="L1052" s="443">
        <f t="shared" ref="L1052:O1052" si="1114">IF($J1052&lt;0,(K1052*(1-$J1052)),(K1052*(1+$J1052)))</f>
        <v>606468.91190041113</v>
      </c>
      <c r="M1052" s="443">
        <f t="shared" si="1114"/>
        <v>611211.42220184579</v>
      </c>
      <c r="N1052" s="443">
        <f t="shared" si="1114"/>
        <v>615991.01833491644</v>
      </c>
      <c r="O1052" s="443">
        <f t="shared" si="1114"/>
        <v>620807.99030614307</v>
      </c>
      <c r="P1052" s="455"/>
      <c r="Q1052" s="87">
        <f t="shared" si="1097"/>
        <v>597094</v>
      </c>
      <c r="R1052" s="486">
        <f t="shared" si="1087"/>
        <v>0</v>
      </c>
      <c r="S1052" s="486">
        <f t="shared" si="1088"/>
        <v>0</v>
      </c>
      <c r="T1052" s="486">
        <f>IF(R1052=1,SUM($R$6:R1052),0)</f>
        <v>0</v>
      </c>
      <c r="U1052" s="486">
        <f>IF(S1052=1,SUM($S$6:S1052),0)</f>
        <v>0</v>
      </c>
      <c r="V1052" s="486">
        <f t="shared" si="1089"/>
        <v>0</v>
      </c>
      <c r="W1052" s="486">
        <f t="shared" si="1090"/>
        <v>0</v>
      </c>
      <c r="X1052" s="486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2369</v>
      </c>
      <c r="D1053" s="105"/>
      <c r="E1053" s="212" t="s">
        <v>46</v>
      </c>
      <c r="F1053" s="213" t="s">
        <v>14</v>
      </c>
      <c r="G1053" s="214">
        <v>816100</v>
      </c>
      <c r="H1053" s="214">
        <v>816100</v>
      </c>
      <c r="I1053" s="443">
        <v>774131</v>
      </c>
      <c r="J1053" s="446">
        <f t="shared" si="1094"/>
        <v>-5.1426295797083688E-2</v>
      </c>
      <c r="K1053" s="443">
        <f t="shared" si="1095"/>
        <v>813941.68979169219</v>
      </c>
      <c r="L1053" s="443">
        <f t="shared" ref="L1053:O1053" si="1115">IF($J1053&lt;0,(K1053*(1-$J1053)),(K1053*(1+$J1053)))</f>
        <v>855799.6958924979</v>
      </c>
      <c r="M1053" s="443">
        <f t="shared" si="1115"/>
        <v>899810.30419651978</v>
      </c>
      <c r="N1053" s="443">
        <f t="shared" si="1115"/>
        <v>946084.2150613938</v>
      </c>
      <c r="O1053" s="443">
        <f t="shared" si="1115"/>
        <v>994737.82175409282</v>
      </c>
      <c r="P1053" s="455"/>
      <c r="Q1053" s="87">
        <f t="shared" si="1097"/>
        <v>774131</v>
      </c>
      <c r="R1053" s="486">
        <f t="shared" si="1087"/>
        <v>0</v>
      </c>
      <c r="S1053" s="486">
        <f t="shared" si="1088"/>
        <v>0</v>
      </c>
      <c r="T1053" s="486">
        <f>IF(R1053=1,SUM($R$6:R1053),0)</f>
        <v>0</v>
      </c>
      <c r="U1053" s="486">
        <f>IF(S1053=1,SUM($S$6:S1053),0)</f>
        <v>0</v>
      </c>
      <c r="V1053" s="486">
        <f t="shared" si="1089"/>
        <v>0</v>
      </c>
      <c r="W1053" s="486">
        <f t="shared" si="1090"/>
        <v>0</v>
      </c>
      <c r="X1053" s="486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5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5"/>
      <c r="Q1054" s="87">
        <f t="shared" si="1097"/>
        <v>0</v>
      </c>
      <c r="R1054" s="486">
        <f t="shared" si="1087"/>
        <v>0</v>
      </c>
      <c r="S1054" s="486">
        <f t="shared" si="1088"/>
        <v>0</v>
      </c>
      <c r="T1054" s="486">
        <f>IF(R1054=1,SUM($R$6:R1054),0)</f>
        <v>0</v>
      </c>
      <c r="U1054" s="486">
        <f>IF(S1054=1,SUM($S$6:S1054),0)</f>
        <v>0</v>
      </c>
      <c r="V1054" s="486">
        <f t="shared" si="1089"/>
        <v>0</v>
      </c>
      <c r="W1054" s="486">
        <f t="shared" si="1090"/>
        <v>0</v>
      </c>
      <c r="X1054" s="486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719</v>
      </c>
      <c r="C1055" s="426" t="s">
        <v>590</v>
      </c>
      <c r="D1055" s="426"/>
      <c r="E1055" s="212" t="s">
        <v>47</v>
      </c>
      <c r="F1055" s="213"/>
      <c r="G1055" s="214"/>
      <c r="H1055" s="214"/>
      <c r="I1055" s="445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5"/>
      <c r="Q1055" s="87">
        <f t="shared" si="1097"/>
        <v>0</v>
      </c>
      <c r="R1055" s="486">
        <f t="shared" si="1087"/>
        <v>0</v>
      </c>
      <c r="S1055" s="486">
        <f t="shared" si="1088"/>
        <v>0</v>
      </c>
      <c r="T1055" s="486">
        <f>IF(R1055=1,SUM($R$6:R1055),0)</f>
        <v>0</v>
      </c>
      <c r="U1055" s="486">
        <f>IF(S1055=1,SUM($S$6:S1055),0)</f>
        <v>0</v>
      </c>
      <c r="V1055" s="486">
        <f t="shared" si="1089"/>
        <v>0</v>
      </c>
      <c r="W1055" s="486">
        <f t="shared" si="1090"/>
        <v>0</v>
      </c>
      <c r="X1055" s="486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591</v>
      </c>
      <c r="D1056" s="105" t="s">
        <v>2012</v>
      </c>
      <c r="E1056" s="212" t="s">
        <v>46</v>
      </c>
      <c r="F1056" s="213" t="s">
        <v>275</v>
      </c>
      <c r="G1056" s="214">
        <v>475700</v>
      </c>
      <c r="H1056" s="214">
        <v>475700</v>
      </c>
      <c r="I1056" s="167">
        <v>561600</v>
      </c>
      <c r="J1056" s="445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5"/>
      <c r="Q1056" s="87">
        <f t="shared" si="1097"/>
        <v>561600</v>
      </c>
      <c r="R1056" s="486">
        <f t="shared" si="1087"/>
        <v>0</v>
      </c>
      <c r="S1056" s="486">
        <f t="shared" si="1088"/>
        <v>0</v>
      </c>
      <c r="T1056" s="486">
        <f>IF(R1056=1,SUM($R$6:R1056),0)</f>
        <v>0</v>
      </c>
      <c r="U1056" s="486">
        <f>IF(S1056=1,SUM($S$6:S1056),0)</f>
        <v>0</v>
      </c>
      <c r="V1056" s="486">
        <f t="shared" si="1089"/>
        <v>0</v>
      </c>
      <c r="W1056" s="486">
        <f t="shared" si="1090"/>
        <v>0</v>
      </c>
      <c r="X1056" s="486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276</v>
      </c>
      <c r="D1057" s="105" t="s">
        <v>2013</v>
      </c>
      <c r="E1057" s="212" t="s">
        <v>46</v>
      </c>
      <c r="F1057" s="213" t="s">
        <v>275</v>
      </c>
      <c r="G1057" s="214">
        <v>475700</v>
      </c>
      <c r="H1057" s="214">
        <v>475700</v>
      </c>
      <c r="I1057" s="167">
        <v>561600</v>
      </c>
      <c r="J1057" s="445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5"/>
      <c r="Q1057" s="87">
        <f t="shared" si="1097"/>
        <v>561600</v>
      </c>
      <c r="R1057" s="486">
        <f t="shared" si="1087"/>
        <v>0</v>
      </c>
      <c r="S1057" s="486">
        <f t="shared" si="1088"/>
        <v>0</v>
      </c>
      <c r="T1057" s="486">
        <f>IF(R1057=1,SUM($R$6:R1057),0)</f>
        <v>0</v>
      </c>
      <c r="U1057" s="486">
        <f>IF(S1057=1,SUM($S$6:S1057),0)</f>
        <v>0</v>
      </c>
      <c r="V1057" s="486">
        <f t="shared" si="1089"/>
        <v>0</v>
      </c>
      <c r="W1057" s="486">
        <f t="shared" si="1090"/>
        <v>0</v>
      </c>
      <c r="X1057" s="486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277</v>
      </c>
      <c r="D1058" s="105" t="s">
        <v>2014</v>
      </c>
      <c r="E1058" s="212" t="s">
        <v>46</v>
      </c>
      <c r="F1058" s="213" t="s">
        <v>275</v>
      </c>
      <c r="G1058" s="214">
        <v>371300</v>
      </c>
      <c r="H1058" s="214">
        <v>371300</v>
      </c>
      <c r="I1058" s="167">
        <v>552900</v>
      </c>
      <c r="J1058" s="445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5"/>
      <c r="Q1058" s="87">
        <f t="shared" si="1097"/>
        <v>552900</v>
      </c>
      <c r="R1058" s="486">
        <f t="shared" si="1087"/>
        <v>0</v>
      </c>
      <c r="S1058" s="486">
        <f t="shared" si="1088"/>
        <v>0</v>
      </c>
      <c r="T1058" s="486">
        <f>IF(R1058=1,SUM($R$6:R1058),0)</f>
        <v>0</v>
      </c>
      <c r="U1058" s="486">
        <f>IF(S1058=1,SUM($S$6:S1058),0)</f>
        <v>0</v>
      </c>
      <c r="V1058" s="486">
        <f t="shared" si="1089"/>
        <v>0</v>
      </c>
      <c r="W1058" s="486">
        <f t="shared" si="1090"/>
        <v>0</v>
      </c>
      <c r="X1058" s="486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278</v>
      </c>
      <c r="D1059" s="105" t="s">
        <v>2015</v>
      </c>
      <c r="E1059" s="212" t="s">
        <v>46</v>
      </c>
      <c r="F1059" s="213" t="s">
        <v>275</v>
      </c>
      <c r="G1059" s="214">
        <v>351700</v>
      </c>
      <c r="H1059" s="214">
        <v>351700</v>
      </c>
      <c r="I1059" s="167">
        <v>551000</v>
      </c>
      <c r="J1059" s="445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5"/>
      <c r="Q1059" s="87">
        <f t="shared" si="1097"/>
        <v>551000</v>
      </c>
      <c r="R1059" s="486">
        <f t="shared" si="1087"/>
        <v>0</v>
      </c>
      <c r="S1059" s="486">
        <f t="shared" si="1088"/>
        <v>0</v>
      </c>
      <c r="T1059" s="486">
        <f>IF(R1059=1,SUM($R$6:R1059),0)</f>
        <v>0</v>
      </c>
      <c r="U1059" s="486">
        <f>IF(S1059=1,SUM($S$6:S1059),0)</f>
        <v>0</v>
      </c>
      <c r="V1059" s="486">
        <f t="shared" si="1089"/>
        <v>0</v>
      </c>
      <c r="W1059" s="486">
        <f t="shared" si="1090"/>
        <v>0</v>
      </c>
      <c r="X1059" s="486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279</v>
      </c>
      <c r="D1060" s="105" t="s">
        <v>2016</v>
      </c>
      <c r="E1060" s="212" t="s">
        <v>46</v>
      </c>
      <c r="F1060" s="213" t="s">
        <v>275</v>
      </c>
      <c r="G1060" s="214">
        <v>300100</v>
      </c>
      <c r="H1060" s="214">
        <v>300100</v>
      </c>
      <c r="I1060" s="167">
        <v>522350</v>
      </c>
      <c r="J1060" s="445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5"/>
      <c r="Q1060" s="87">
        <f t="shared" si="1097"/>
        <v>522350</v>
      </c>
      <c r="R1060" s="486">
        <f t="shared" si="1087"/>
        <v>0</v>
      </c>
      <c r="S1060" s="486">
        <f t="shared" si="1088"/>
        <v>0</v>
      </c>
      <c r="T1060" s="486">
        <f>IF(R1060=1,SUM($R$6:R1060),0)</f>
        <v>0</v>
      </c>
      <c r="U1060" s="486">
        <f>IF(S1060=1,SUM($S$6:S1060),0)</f>
        <v>0</v>
      </c>
      <c r="V1060" s="486">
        <f t="shared" si="1089"/>
        <v>0</v>
      </c>
      <c r="W1060" s="486">
        <f t="shared" si="1090"/>
        <v>0</v>
      </c>
      <c r="X1060" s="486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280</v>
      </c>
      <c r="D1061" s="105" t="s">
        <v>2017</v>
      </c>
      <c r="E1061" s="212" t="s">
        <v>46</v>
      </c>
      <c r="F1061" s="213" t="s">
        <v>275</v>
      </c>
      <c r="G1061" s="214">
        <v>290900</v>
      </c>
      <c r="H1061" s="214">
        <v>290900</v>
      </c>
      <c r="I1061" s="167">
        <v>520500</v>
      </c>
      <c r="J1061" s="445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5"/>
      <c r="Q1061" s="87">
        <f t="shared" si="1097"/>
        <v>520500</v>
      </c>
      <c r="R1061" s="486">
        <f t="shared" si="1087"/>
        <v>0</v>
      </c>
      <c r="S1061" s="486">
        <f t="shared" si="1088"/>
        <v>0</v>
      </c>
      <c r="T1061" s="486">
        <f>IF(R1061=1,SUM($R$6:R1061),0)</f>
        <v>0</v>
      </c>
      <c r="U1061" s="486">
        <f>IF(S1061=1,SUM($S$6:S1061),0)</f>
        <v>0</v>
      </c>
      <c r="V1061" s="486">
        <f t="shared" si="1089"/>
        <v>0</v>
      </c>
      <c r="W1061" s="486">
        <f t="shared" si="1090"/>
        <v>0</v>
      </c>
      <c r="X1061" s="486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281</v>
      </c>
      <c r="D1062" s="105" t="s">
        <v>2018</v>
      </c>
      <c r="E1062" s="212" t="s">
        <v>46</v>
      </c>
      <c r="F1062" s="213" t="s">
        <v>275</v>
      </c>
      <c r="G1062" s="214">
        <v>290600</v>
      </c>
      <c r="H1062" s="214">
        <v>290600</v>
      </c>
      <c r="I1062" s="167">
        <v>517750</v>
      </c>
      <c r="J1062" s="445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5"/>
      <c r="Q1062" s="87">
        <f t="shared" si="1097"/>
        <v>517750</v>
      </c>
      <c r="R1062" s="486">
        <f t="shared" si="1087"/>
        <v>0</v>
      </c>
      <c r="S1062" s="486">
        <f t="shared" si="1088"/>
        <v>0</v>
      </c>
      <c r="T1062" s="486">
        <f>IF(R1062=1,SUM($R$6:R1062),0)</f>
        <v>0</v>
      </c>
      <c r="U1062" s="486">
        <f>IF(S1062=1,SUM($S$6:S1062),0)</f>
        <v>0</v>
      </c>
      <c r="V1062" s="486">
        <f t="shared" si="1089"/>
        <v>0</v>
      </c>
      <c r="W1062" s="486">
        <f t="shared" si="1090"/>
        <v>0</v>
      </c>
      <c r="X1062" s="486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282</v>
      </c>
      <c r="D1063" s="105" t="s">
        <v>2019</v>
      </c>
      <c r="E1063" s="212" t="s">
        <v>46</v>
      </c>
      <c r="F1063" s="213" t="s">
        <v>275</v>
      </c>
      <c r="G1063" s="214">
        <v>247000</v>
      </c>
      <c r="H1063" s="214">
        <v>247000</v>
      </c>
      <c r="I1063" s="167">
        <v>503900</v>
      </c>
      <c r="J1063" s="445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5"/>
      <c r="Q1063" s="87">
        <f t="shared" si="1097"/>
        <v>503900</v>
      </c>
      <c r="R1063" s="486">
        <f t="shared" si="1087"/>
        <v>0</v>
      </c>
      <c r="S1063" s="486">
        <f t="shared" si="1088"/>
        <v>0</v>
      </c>
      <c r="T1063" s="486">
        <f>IF(R1063=1,SUM($R$6:R1063),0)</f>
        <v>0</v>
      </c>
      <c r="U1063" s="486">
        <f>IF(S1063=1,SUM($S$6:S1063),0)</f>
        <v>0</v>
      </c>
      <c r="V1063" s="486">
        <f t="shared" si="1089"/>
        <v>0</v>
      </c>
      <c r="W1063" s="486">
        <f t="shared" si="1090"/>
        <v>0</v>
      </c>
      <c r="X1063" s="486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283</v>
      </c>
      <c r="D1064" s="105" t="s">
        <v>2020</v>
      </c>
      <c r="E1064" s="212" t="s">
        <v>46</v>
      </c>
      <c r="F1064" s="213" t="s">
        <v>275</v>
      </c>
      <c r="G1064" s="214">
        <v>276000</v>
      </c>
      <c r="H1064" s="214">
        <v>276000</v>
      </c>
      <c r="I1064" s="167">
        <v>529750</v>
      </c>
      <c r="J1064" s="445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5"/>
      <c r="Q1064" s="87">
        <f t="shared" si="1097"/>
        <v>529750</v>
      </c>
      <c r="R1064" s="486">
        <f t="shared" si="1087"/>
        <v>0</v>
      </c>
      <c r="S1064" s="486">
        <f t="shared" si="1088"/>
        <v>0</v>
      </c>
      <c r="T1064" s="486">
        <f>IF(R1064=1,SUM($R$6:R1064),0)</f>
        <v>0</v>
      </c>
      <c r="U1064" s="486">
        <f>IF(S1064=1,SUM($S$6:S1064),0)</f>
        <v>0</v>
      </c>
      <c r="V1064" s="486">
        <f t="shared" si="1089"/>
        <v>0</v>
      </c>
      <c r="W1064" s="486">
        <f t="shared" si="1090"/>
        <v>0</v>
      </c>
      <c r="X1064" s="486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284</v>
      </c>
      <c r="D1065" s="105"/>
      <c r="E1065" s="212" t="s">
        <v>46</v>
      </c>
      <c r="F1065" s="213" t="s">
        <v>275</v>
      </c>
      <c r="G1065" s="214">
        <v>268100</v>
      </c>
      <c r="H1065" s="214">
        <v>268100</v>
      </c>
      <c r="I1065" s="444">
        <v>268100</v>
      </c>
      <c r="J1065" s="449">
        <v>0.91938405797101452</v>
      </c>
      <c r="K1065" s="444">
        <f t="shared" si="1095"/>
        <v>514586.86594202905</v>
      </c>
      <c r="L1065" s="444">
        <f t="shared" ref="L1065:O1065" si="1127">IF($J1065&lt;0,(K1065*(1-$J1065)),(K1065*(1+$J1065)))</f>
        <v>987689.82693039824</v>
      </c>
      <c r="M1065" s="444">
        <f t="shared" si="1127"/>
        <v>1895756.1080303569</v>
      </c>
      <c r="N1065" s="444">
        <f t="shared" si="1127"/>
        <v>3638684.0515546435</v>
      </c>
      <c r="O1065" s="444">
        <f t="shared" si="1127"/>
        <v>6984032.1605473645</v>
      </c>
      <c r="P1065" s="455"/>
      <c r="Q1065" s="87">
        <f t="shared" si="1097"/>
        <v>268100</v>
      </c>
      <c r="R1065" s="486">
        <f t="shared" si="1087"/>
        <v>0</v>
      </c>
      <c r="S1065" s="486">
        <f t="shared" si="1088"/>
        <v>0</v>
      </c>
      <c r="T1065" s="486">
        <f>IF(R1065=1,SUM($R$6:R1065),0)</f>
        <v>0</v>
      </c>
      <c r="U1065" s="486">
        <f>IF(S1065=1,SUM($S$6:S1065),0)</f>
        <v>0</v>
      </c>
      <c r="V1065" s="486">
        <f t="shared" si="1089"/>
        <v>0</v>
      </c>
      <c r="W1065" s="486">
        <f t="shared" si="1090"/>
        <v>0</v>
      </c>
      <c r="X1065" s="486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285</v>
      </c>
      <c r="D1066" s="105" t="s">
        <v>2021</v>
      </c>
      <c r="E1066" s="212" t="s">
        <v>46</v>
      </c>
      <c r="F1066" s="213" t="s">
        <v>275</v>
      </c>
      <c r="G1066" s="214">
        <v>222400</v>
      </c>
      <c r="H1066" s="214">
        <v>222400</v>
      </c>
      <c r="I1066" s="167">
        <v>522350</v>
      </c>
      <c r="J1066" s="445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5"/>
      <c r="Q1066" s="87">
        <f t="shared" si="1097"/>
        <v>522350</v>
      </c>
      <c r="R1066" s="486">
        <f t="shared" si="1087"/>
        <v>0</v>
      </c>
      <c r="S1066" s="486">
        <f t="shared" si="1088"/>
        <v>0</v>
      </c>
      <c r="T1066" s="486">
        <f>IF(R1066=1,SUM($R$6:R1066),0)</f>
        <v>0</v>
      </c>
      <c r="U1066" s="486">
        <f>IF(S1066=1,SUM($S$6:S1066),0)</f>
        <v>0</v>
      </c>
      <c r="V1066" s="486">
        <f t="shared" si="1089"/>
        <v>0</v>
      </c>
      <c r="W1066" s="486">
        <f t="shared" si="1090"/>
        <v>0</v>
      </c>
      <c r="X1066" s="486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286</v>
      </c>
      <c r="D1067" s="105" t="s">
        <v>2022</v>
      </c>
      <c r="E1067" s="212" t="s">
        <v>46</v>
      </c>
      <c r="F1067" s="213" t="s">
        <v>275</v>
      </c>
      <c r="G1067" s="214">
        <v>222400</v>
      </c>
      <c r="H1067" s="214">
        <v>222400</v>
      </c>
      <c r="I1067" s="167">
        <v>335750</v>
      </c>
      <c r="J1067" s="445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5"/>
      <c r="Q1067" s="87">
        <f t="shared" si="1097"/>
        <v>335750</v>
      </c>
      <c r="R1067" s="486">
        <f t="shared" si="1087"/>
        <v>0</v>
      </c>
      <c r="S1067" s="486">
        <f t="shared" si="1088"/>
        <v>0</v>
      </c>
      <c r="T1067" s="486">
        <f>IF(R1067=1,SUM($R$6:R1067),0)</f>
        <v>0</v>
      </c>
      <c r="U1067" s="486">
        <f>IF(S1067=1,SUM($S$6:S1067),0)</f>
        <v>0</v>
      </c>
      <c r="V1067" s="486">
        <f t="shared" si="1089"/>
        <v>0</v>
      </c>
      <c r="W1067" s="486">
        <f t="shared" si="1090"/>
        <v>0</v>
      </c>
      <c r="X1067" s="486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287</v>
      </c>
      <c r="D1068" s="105" t="s">
        <v>2023</v>
      </c>
      <c r="E1068" s="212" t="s">
        <v>46</v>
      </c>
      <c r="F1068" s="213" t="s">
        <v>275</v>
      </c>
      <c r="G1068" s="214">
        <v>197300</v>
      </c>
      <c r="H1068" s="214">
        <v>197300</v>
      </c>
      <c r="I1068" s="167">
        <v>333000</v>
      </c>
      <c r="J1068" s="445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5"/>
      <c r="Q1068" s="87">
        <f t="shared" si="1097"/>
        <v>333000</v>
      </c>
      <c r="R1068" s="486">
        <f t="shared" si="1087"/>
        <v>0</v>
      </c>
      <c r="S1068" s="486">
        <f t="shared" si="1088"/>
        <v>0</v>
      </c>
      <c r="T1068" s="486">
        <f>IF(R1068=1,SUM($R$6:R1068),0)</f>
        <v>0</v>
      </c>
      <c r="U1068" s="486">
        <f>IF(S1068=1,SUM($S$6:S1068),0)</f>
        <v>0</v>
      </c>
      <c r="V1068" s="486">
        <f t="shared" si="1089"/>
        <v>0</v>
      </c>
      <c r="W1068" s="486">
        <f t="shared" si="1090"/>
        <v>0</v>
      </c>
      <c r="X1068" s="486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288</v>
      </c>
      <c r="D1069" s="105" t="s">
        <v>2024</v>
      </c>
      <c r="E1069" s="212" t="s">
        <v>46</v>
      </c>
      <c r="F1069" s="213" t="s">
        <v>275</v>
      </c>
      <c r="G1069" s="214">
        <v>149200</v>
      </c>
      <c r="H1069" s="214">
        <v>149200</v>
      </c>
      <c r="I1069" s="167">
        <v>320750</v>
      </c>
      <c r="J1069" s="445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5"/>
      <c r="Q1069" s="87">
        <f t="shared" si="1097"/>
        <v>320750</v>
      </c>
      <c r="R1069" s="486">
        <f t="shared" si="1087"/>
        <v>0</v>
      </c>
      <c r="S1069" s="486">
        <f t="shared" si="1088"/>
        <v>0</v>
      </c>
      <c r="T1069" s="486">
        <f>IF(R1069=1,SUM($R$6:R1069),0)</f>
        <v>0</v>
      </c>
      <c r="U1069" s="486">
        <f>IF(S1069=1,SUM($S$6:S1069),0)</f>
        <v>0</v>
      </c>
      <c r="V1069" s="486">
        <f t="shared" si="1089"/>
        <v>0</v>
      </c>
      <c r="W1069" s="486">
        <f t="shared" si="1090"/>
        <v>0</v>
      </c>
      <c r="X1069" s="486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289</v>
      </c>
      <c r="D1070" s="105" t="s">
        <v>2025</v>
      </c>
      <c r="E1070" s="212" t="s">
        <v>46</v>
      </c>
      <c r="F1070" s="213" t="s">
        <v>275</v>
      </c>
      <c r="G1070" s="214">
        <v>390200</v>
      </c>
      <c r="H1070" s="214">
        <v>390200</v>
      </c>
      <c r="I1070" s="167">
        <v>463250</v>
      </c>
      <c r="J1070" s="445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5"/>
      <c r="Q1070" s="87">
        <f t="shared" si="1097"/>
        <v>463250</v>
      </c>
      <c r="R1070" s="486">
        <f t="shared" si="1087"/>
        <v>0</v>
      </c>
      <c r="S1070" s="486">
        <f t="shared" si="1088"/>
        <v>0</v>
      </c>
      <c r="T1070" s="486">
        <f>IF(R1070=1,SUM($R$6:R1070),0)</f>
        <v>0</v>
      </c>
      <c r="U1070" s="486">
        <f>IF(S1070=1,SUM($S$6:S1070),0)</f>
        <v>0</v>
      </c>
      <c r="V1070" s="486">
        <f t="shared" si="1089"/>
        <v>0</v>
      </c>
      <c r="W1070" s="486">
        <f t="shared" si="1090"/>
        <v>0</v>
      </c>
      <c r="X1070" s="486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291</v>
      </c>
      <c r="D1071" s="105" t="s">
        <v>2026</v>
      </c>
      <c r="E1071" s="212" t="s">
        <v>46</v>
      </c>
      <c r="F1071" s="213" t="s">
        <v>275</v>
      </c>
      <c r="G1071" s="214">
        <v>307600</v>
      </c>
      <c r="H1071" s="214">
        <v>307600</v>
      </c>
      <c r="I1071" s="167">
        <v>454600</v>
      </c>
      <c r="J1071" s="445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5"/>
      <c r="Q1071" s="87">
        <f t="shared" si="1097"/>
        <v>454600</v>
      </c>
      <c r="R1071" s="486">
        <f t="shared" si="1087"/>
        <v>0</v>
      </c>
      <c r="S1071" s="486">
        <f t="shared" si="1088"/>
        <v>0</v>
      </c>
      <c r="T1071" s="486">
        <f>IF(R1071=1,SUM($R$6:R1071),0)</f>
        <v>0</v>
      </c>
      <c r="U1071" s="486">
        <f>IF(S1071=1,SUM($S$6:S1071),0)</f>
        <v>0</v>
      </c>
      <c r="V1071" s="486">
        <f t="shared" si="1089"/>
        <v>0</v>
      </c>
      <c r="W1071" s="486">
        <f t="shared" si="1090"/>
        <v>0</v>
      </c>
      <c r="X1071" s="486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293</v>
      </c>
      <c r="D1072" s="105" t="s">
        <v>2027</v>
      </c>
      <c r="E1072" s="212" t="s">
        <v>46</v>
      </c>
      <c r="F1072" s="213" t="s">
        <v>275</v>
      </c>
      <c r="G1072" s="214">
        <v>261600</v>
      </c>
      <c r="H1072" s="214">
        <v>261600</v>
      </c>
      <c r="I1072" s="167">
        <v>430000</v>
      </c>
      <c r="J1072" s="445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5"/>
      <c r="Q1072" s="87">
        <f t="shared" si="1097"/>
        <v>430000</v>
      </c>
      <c r="R1072" s="486">
        <f t="shared" si="1087"/>
        <v>0</v>
      </c>
      <c r="S1072" s="486">
        <f t="shared" si="1088"/>
        <v>0</v>
      </c>
      <c r="T1072" s="486">
        <f>IF(R1072=1,SUM($R$6:R1072),0)</f>
        <v>0</v>
      </c>
      <c r="U1072" s="486">
        <f>IF(S1072=1,SUM($S$6:S1072),0)</f>
        <v>0</v>
      </c>
      <c r="V1072" s="486">
        <f t="shared" si="1089"/>
        <v>0</v>
      </c>
      <c r="W1072" s="486">
        <f t="shared" si="1090"/>
        <v>0</v>
      </c>
      <c r="X1072" s="486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295</v>
      </c>
      <c r="D1073" s="105" t="s">
        <v>2028</v>
      </c>
      <c r="E1073" s="212" t="s">
        <v>46</v>
      </c>
      <c r="F1073" s="213" t="s">
        <v>275</v>
      </c>
      <c r="G1073" s="214">
        <v>198700</v>
      </c>
      <c r="H1073" s="214">
        <v>198700</v>
      </c>
      <c r="I1073" s="167">
        <v>416150</v>
      </c>
      <c r="J1073" s="445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5"/>
      <c r="Q1073" s="87">
        <f t="shared" si="1097"/>
        <v>416150</v>
      </c>
      <c r="R1073" s="486">
        <f t="shared" si="1087"/>
        <v>0</v>
      </c>
      <c r="S1073" s="486">
        <f t="shared" si="1088"/>
        <v>0</v>
      </c>
      <c r="T1073" s="486">
        <f>IF(R1073=1,SUM($R$6:R1073),0)</f>
        <v>0</v>
      </c>
      <c r="U1073" s="486">
        <f>IF(S1073=1,SUM($S$6:S1073),0)</f>
        <v>0</v>
      </c>
      <c r="V1073" s="486">
        <f t="shared" si="1089"/>
        <v>0</v>
      </c>
      <c r="W1073" s="486">
        <f t="shared" si="1090"/>
        <v>0</v>
      </c>
      <c r="X1073" s="486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290</v>
      </c>
      <c r="D1074" s="105" t="s">
        <v>2029</v>
      </c>
      <c r="E1074" s="212" t="s">
        <v>46</v>
      </c>
      <c r="F1074" s="213" t="s">
        <v>275</v>
      </c>
      <c r="G1074" s="214">
        <v>272600</v>
      </c>
      <c r="H1074" s="214">
        <v>272600</v>
      </c>
      <c r="I1074" s="167">
        <v>346850</v>
      </c>
      <c r="J1074" s="445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5"/>
      <c r="Q1074" s="87">
        <f t="shared" si="1097"/>
        <v>346850</v>
      </c>
      <c r="R1074" s="486">
        <f t="shared" si="1087"/>
        <v>0</v>
      </c>
      <c r="S1074" s="486">
        <f t="shared" si="1088"/>
        <v>0</v>
      </c>
      <c r="T1074" s="486">
        <f>IF(R1074=1,SUM($R$6:R1074),0)</f>
        <v>0</v>
      </c>
      <c r="U1074" s="486">
        <f>IF(S1074=1,SUM($S$6:S1074),0)</f>
        <v>0</v>
      </c>
      <c r="V1074" s="486">
        <f t="shared" si="1089"/>
        <v>0</v>
      </c>
      <c r="W1074" s="486">
        <f t="shared" si="1090"/>
        <v>0</v>
      </c>
      <c r="X1074" s="486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292</v>
      </c>
      <c r="D1075" s="105" t="s">
        <v>2030</v>
      </c>
      <c r="E1075" s="212" t="s">
        <v>46</v>
      </c>
      <c r="F1075" s="213" t="s">
        <v>275</v>
      </c>
      <c r="G1075" s="214">
        <v>243400</v>
      </c>
      <c r="H1075" s="214">
        <v>243400</v>
      </c>
      <c r="I1075" s="167">
        <v>341300</v>
      </c>
      <c r="J1075" s="445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5"/>
      <c r="Q1075" s="87">
        <f t="shared" si="1097"/>
        <v>341300</v>
      </c>
      <c r="R1075" s="486">
        <f t="shared" si="1087"/>
        <v>0</v>
      </c>
      <c r="S1075" s="486">
        <f t="shared" si="1088"/>
        <v>0</v>
      </c>
      <c r="T1075" s="486">
        <f>IF(R1075=1,SUM($R$6:R1075),0)</f>
        <v>0</v>
      </c>
      <c r="U1075" s="486">
        <f>IF(S1075=1,SUM($S$6:S1075),0)</f>
        <v>0</v>
      </c>
      <c r="V1075" s="486">
        <f t="shared" si="1089"/>
        <v>0</v>
      </c>
      <c r="W1075" s="486">
        <f t="shared" si="1090"/>
        <v>0</v>
      </c>
      <c r="X1075" s="486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294</v>
      </c>
      <c r="D1076" s="105" t="s">
        <v>2031</v>
      </c>
      <c r="E1076" s="212" t="s">
        <v>46</v>
      </c>
      <c r="F1076" s="213" t="s">
        <v>275</v>
      </c>
      <c r="G1076" s="214">
        <v>179300</v>
      </c>
      <c r="H1076" s="214">
        <v>179300</v>
      </c>
      <c r="I1076" s="167">
        <v>337600</v>
      </c>
      <c r="J1076" s="445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5"/>
      <c r="Q1076" s="87">
        <f t="shared" si="1097"/>
        <v>337600</v>
      </c>
      <c r="R1076" s="486">
        <f t="shared" si="1087"/>
        <v>0</v>
      </c>
      <c r="S1076" s="486">
        <f t="shared" si="1088"/>
        <v>0</v>
      </c>
      <c r="T1076" s="486">
        <f>IF(R1076=1,SUM($R$6:R1076),0)</f>
        <v>0</v>
      </c>
      <c r="U1076" s="486">
        <f>IF(S1076=1,SUM($S$6:S1076),0)</f>
        <v>0</v>
      </c>
      <c r="V1076" s="486">
        <f t="shared" si="1089"/>
        <v>0</v>
      </c>
      <c r="W1076" s="486">
        <f t="shared" si="1090"/>
        <v>0</v>
      </c>
      <c r="X1076" s="486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296</v>
      </c>
      <c r="D1077" s="105" t="s">
        <v>2032</v>
      </c>
      <c r="E1077" s="212" t="s">
        <v>46</v>
      </c>
      <c r="F1077" s="213" t="s">
        <v>275</v>
      </c>
      <c r="G1077" s="214">
        <v>151900</v>
      </c>
      <c r="H1077" s="214">
        <v>151900</v>
      </c>
      <c r="I1077" s="167">
        <v>328400</v>
      </c>
      <c r="J1077" s="445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5"/>
      <c r="Q1077" s="87">
        <f t="shared" si="1097"/>
        <v>328400</v>
      </c>
      <c r="R1077" s="486">
        <f t="shared" si="1087"/>
        <v>0</v>
      </c>
      <c r="S1077" s="486">
        <f t="shared" si="1088"/>
        <v>0</v>
      </c>
      <c r="T1077" s="486">
        <f>IF(R1077=1,SUM($R$6:R1077),0)</f>
        <v>0</v>
      </c>
      <c r="U1077" s="486">
        <f>IF(S1077=1,SUM($S$6:S1077),0)</f>
        <v>0</v>
      </c>
      <c r="V1077" s="486">
        <f t="shared" si="1089"/>
        <v>0</v>
      </c>
      <c r="W1077" s="486">
        <f t="shared" si="1090"/>
        <v>0</v>
      </c>
      <c r="X1077" s="486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592</v>
      </c>
      <c r="D1078" s="105" t="s">
        <v>2033</v>
      </c>
      <c r="E1078" s="212" t="s">
        <v>46</v>
      </c>
      <c r="F1078" s="213" t="s">
        <v>275</v>
      </c>
      <c r="G1078" s="214">
        <v>136485.10978061482</v>
      </c>
      <c r="H1078" s="214">
        <v>136485.10978061482</v>
      </c>
      <c r="I1078" s="167">
        <v>268800</v>
      </c>
      <c r="J1078" s="445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5"/>
      <c r="Q1078" s="87">
        <f t="shared" si="1097"/>
        <v>268800</v>
      </c>
      <c r="R1078" s="486">
        <f t="shared" si="1087"/>
        <v>0</v>
      </c>
      <c r="S1078" s="486">
        <f t="shared" si="1088"/>
        <v>0</v>
      </c>
      <c r="T1078" s="486">
        <f>IF(R1078=1,SUM($R$6:R1078),0)</f>
        <v>0</v>
      </c>
      <c r="U1078" s="486">
        <f>IF(S1078=1,SUM($S$6:S1078),0)</f>
        <v>0</v>
      </c>
      <c r="V1078" s="486">
        <f t="shared" si="1089"/>
        <v>0</v>
      </c>
      <c r="W1078" s="486">
        <f t="shared" si="1090"/>
        <v>0</v>
      </c>
      <c r="X1078" s="486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593</v>
      </c>
      <c r="D1079" s="105" t="s">
        <v>2034</v>
      </c>
      <c r="E1079" s="212" t="s">
        <v>46</v>
      </c>
      <c r="F1079" s="213" t="s">
        <v>275</v>
      </c>
      <c r="G1079" s="214">
        <v>125481.16630030893</v>
      </c>
      <c r="H1079" s="214">
        <v>125481.16630030893</v>
      </c>
      <c r="I1079" s="167">
        <v>261100</v>
      </c>
      <c r="J1079" s="445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5"/>
      <c r="Q1079" s="87">
        <f t="shared" si="1097"/>
        <v>261100</v>
      </c>
      <c r="R1079" s="486">
        <f t="shared" si="1087"/>
        <v>0</v>
      </c>
      <c r="S1079" s="486">
        <f t="shared" si="1088"/>
        <v>0</v>
      </c>
      <c r="T1079" s="486">
        <f>IF(R1079=1,SUM($R$6:R1079),0)</f>
        <v>0</v>
      </c>
      <c r="U1079" s="486">
        <f>IF(S1079=1,SUM($S$6:S1079),0)</f>
        <v>0</v>
      </c>
      <c r="V1079" s="486">
        <f t="shared" si="1089"/>
        <v>0</v>
      </c>
      <c r="W1079" s="486">
        <f t="shared" si="1090"/>
        <v>0</v>
      </c>
      <c r="X1079" s="486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439</v>
      </c>
      <c r="D1080" s="105" t="s">
        <v>2035</v>
      </c>
      <c r="E1080" s="212" t="s">
        <v>46</v>
      </c>
      <c r="F1080" s="213" t="s">
        <v>275</v>
      </c>
      <c r="G1080" s="214">
        <v>115200</v>
      </c>
      <c r="H1080" s="214">
        <v>115200</v>
      </c>
      <c r="I1080" s="167">
        <v>286400</v>
      </c>
      <c r="J1080" s="445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5"/>
      <c r="Q1080" s="87">
        <f t="shared" si="1097"/>
        <v>286400</v>
      </c>
      <c r="R1080" s="486">
        <f t="shared" si="1087"/>
        <v>0</v>
      </c>
      <c r="S1080" s="486">
        <f t="shared" si="1088"/>
        <v>0</v>
      </c>
      <c r="T1080" s="486">
        <f>IF(R1080=1,SUM($R$6:R1080),0)</f>
        <v>0</v>
      </c>
      <c r="U1080" s="486">
        <f>IF(S1080=1,SUM($S$6:S1080),0)</f>
        <v>0</v>
      </c>
      <c r="V1080" s="486">
        <f t="shared" si="1089"/>
        <v>0</v>
      </c>
      <c r="W1080" s="486">
        <f t="shared" si="1090"/>
        <v>0</v>
      </c>
      <c r="X1080" s="486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440</v>
      </c>
      <c r="D1081" s="105" t="s">
        <v>2036</v>
      </c>
      <c r="E1081" s="212" t="s">
        <v>46</v>
      </c>
      <c r="F1081" s="213" t="s">
        <v>275</v>
      </c>
      <c r="G1081" s="214">
        <v>115000</v>
      </c>
      <c r="H1081" s="214">
        <v>115000</v>
      </c>
      <c r="I1081" s="167">
        <v>250150</v>
      </c>
      <c r="J1081" s="445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5"/>
      <c r="Q1081" s="87">
        <f t="shared" si="1097"/>
        <v>250150</v>
      </c>
      <c r="R1081" s="486">
        <f t="shared" si="1087"/>
        <v>0</v>
      </c>
      <c r="S1081" s="486">
        <f t="shared" si="1088"/>
        <v>0</v>
      </c>
      <c r="T1081" s="486">
        <f>IF(R1081=1,SUM($R$6:R1081),0)</f>
        <v>0</v>
      </c>
      <c r="U1081" s="486">
        <f>IF(S1081=1,SUM($S$6:S1081),0)</f>
        <v>0</v>
      </c>
      <c r="V1081" s="486">
        <f t="shared" si="1089"/>
        <v>0</v>
      </c>
      <c r="W1081" s="486">
        <f t="shared" si="1090"/>
        <v>0</v>
      </c>
      <c r="X1081" s="486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441</v>
      </c>
      <c r="D1082" s="105" t="s">
        <v>2037</v>
      </c>
      <c r="E1082" s="212" t="s">
        <v>46</v>
      </c>
      <c r="F1082" s="213" t="s">
        <v>275</v>
      </c>
      <c r="G1082" s="214">
        <v>101800</v>
      </c>
      <c r="H1082" s="214">
        <v>101800</v>
      </c>
      <c r="I1082" s="167">
        <v>245250</v>
      </c>
      <c r="J1082" s="445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5"/>
      <c r="Q1082" s="87">
        <f t="shared" si="1097"/>
        <v>245250</v>
      </c>
      <c r="R1082" s="486">
        <f t="shared" si="1087"/>
        <v>0</v>
      </c>
      <c r="S1082" s="486">
        <f t="shared" si="1088"/>
        <v>0</v>
      </c>
      <c r="T1082" s="486">
        <f>IF(R1082=1,SUM($R$6:R1082),0)</f>
        <v>0</v>
      </c>
      <c r="U1082" s="486">
        <f>IF(S1082=1,SUM($S$6:S1082),0)</f>
        <v>0</v>
      </c>
      <c r="V1082" s="486">
        <f t="shared" si="1089"/>
        <v>0</v>
      </c>
      <c r="W1082" s="486">
        <f t="shared" si="1090"/>
        <v>0</v>
      </c>
      <c r="X1082" s="486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297</v>
      </c>
      <c r="D1083" s="105" t="s">
        <v>2038</v>
      </c>
      <c r="E1083" s="212" t="s">
        <v>46</v>
      </c>
      <c r="F1083" s="213" t="s">
        <v>275</v>
      </c>
      <c r="G1083" s="214">
        <v>523270.00000000006</v>
      </c>
      <c r="H1083" s="214">
        <v>523270.00000000006</v>
      </c>
      <c r="I1083" s="167">
        <v>561600</v>
      </c>
      <c r="J1083" s="445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5"/>
      <c r="Q1083" s="87">
        <f t="shared" si="1097"/>
        <v>561600</v>
      </c>
      <c r="R1083" s="486">
        <f t="shared" si="1087"/>
        <v>0</v>
      </c>
      <c r="S1083" s="486">
        <f t="shared" si="1088"/>
        <v>0</v>
      </c>
      <c r="T1083" s="486">
        <f>IF(R1083=1,SUM($R$6:R1083),0)</f>
        <v>0</v>
      </c>
      <c r="U1083" s="486">
        <f>IF(S1083=1,SUM($S$6:S1083),0)</f>
        <v>0</v>
      </c>
      <c r="V1083" s="486">
        <f t="shared" si="1089"/>
        <v>0</v>
      </c>
      <c r="W1083" s="486">
        <f t="shared" si="1090"/>
        <v>0</v>
      </c>
      <c r="X1083" s="486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298</v>
      </c>
      <c r="D1084" s="105" t="s">
        <v>2039</v>
      </c>
      <c r="E1084" s="212" t="s">
        <v>46</v>
      </c>
      <c r="F1084" s="213" t="s">
        <v>275</v>
      </c>
      <c r="G1084" s="214">
        <v>523270.00000000006</v>
      </c>
      <c r="H1084" s="214">
        <v>523270.00000000006</v>
      </c>
      <c r="I1084" s="167">
        <v>561600</v>
      </c>
      <c r="J1084" s="445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5"/>
      <c r="Q1084" s="87">
        <f t="shared" si="1097"/>
        <v>561600</v>
      </c>
      <c r="R1084" s="486">
        <f t="shared" si="1087"/>
        <v>0</v>
      </c>
      <c r="S1084" s="486">
        <f t="shared" si="1088"/>
        <v>0</v>
      </c>
      <c r="T1084" s="486">
        <f>IF(R1084=1,SUM($R$6:R1084),0)</f>
        <v>0</v>
      </c>
      <c r="U1084" s="486">
        <f>IF(S1084=1,SUM($S$6:S1084),0)</f>
        <v>0</v>
      </c>
      <c r="V1084" s="486">
        <f t="shared" si="1089"/>
        <v>0</v>
      </c>
      <c r="W1084" s="486">
        <f t="shared" si="1090"/>
        <v>0</v>
      </c>
      <c r="X1084" s="486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299</v>
      </c>
      <c r="D1085" s="105"/>
      <c r="E1085" s="212" t="s">
        <v>46</v>
      </c>
      <c r="F1085" s="213" t="s">
        <v>275</v>
      </c>
      <c r="G1085" s="214">
        <v>408430.00000000006</v>
      </c>
      <c r="H1085" s="214">
        <v>408430.00000000006</v>
      </c>
      <c r="I1085" s="444">
        <v>408430.00000000006</v>
      </c>
      <c r="J1085" s="449">
        <v>7.3250902975519214E-2</v>
      </c>
      <c r="K1085" s="444">
        <f t="shared" si="1095"/>
        <v>438347.8663022914</v>
      </c>
      <c r="L1085" s="444">
        <f t="shared" ref="L1085:O1085" si="1147">IF($J1085&lt;0,(K1085*(1-$J1085)),(K1085*(1+$J1085)))</f>
        <v>470457.24332632642</v>
      </c>
      <c r="M1085" s="444">
        <f t="shared" si="1147"/>
        <v>504918.66121135344</v>
      </c>
      <c r="N1085" s="444">
        <f t="shared" si="1147"/>
        <v>541904.40907427541</v>
      </c>
      <c r="O1085" s="444">
        <f t="shared" si="1147"/>
        <v>581599.39636538131</v>
      </c>
      <c r="P1085" s="455"/>
      <c r="Q1085" s="87">
        <f t="shared" si="1097"/>
        <v>408430.00000000006</v>
      </c>
      <c r="R1085" s="486">
        <f t="shared" si="1087"/>
        <v>0</v>
      </c>
      <c r="S1085" s="486">
        <f t="shared" si="1088"/>
        <v>0</v>
      </c>
      <c r="T1085" s="486">
        <f>IF(R1085=1,SUM($R$6:R1085),0)</f>
        <v>0</v>
      </c>
      <c r="U1085" s="486">
        <f>IF(S1085=1,SUM($S$6:S1085),0)</f>
        <v>0</v>
      </c>
      <c r="V1085" s="486">
        <f t="shared" si="1089"/>
        <v>0</v>
      </c>
      <c r="W1085" s="486">
        <f t="shared" si="1090"/>
        <v>0</v>
      </c>
      <c r="X1085" s="486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300</v>
      </c>
      <c r="D1086" s="105" t="s">
        <v>2040</v>
      </c>
      <c r="E1086" s="212" t="s">
        <v>46</v>
      </c>
      <c r="F1086" s="213" t="s">
        <v>275</v>
      </c>
      <c r="G1086" s="214">
        <v>386870.00000000006</v>
      </c>
      <c r="H1086" s="214">
        <v>386870.00000000006</v>
      </c>
      <c r="I1086" s="167">
        <v>552900</v>
      </c>
      <c r="J1086" s="445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5"/>
      <c r="Q1086" s="87">
        <f t="shared" si="1097"/>
        <v>552900</v>
      </c>
      <c r="R1086" s="486">
        <f t="shared" si="1087"/>
        <v>0</v>
      </c>
      <c r="S1086" s="486">
        <f t="shared" si="1088"/>
        <v>0</v>
      </c>
      <c r="T1086" s="486">
        <f>IF(R1086=1,SUM($R$6:R1086),0)</f>
        <v>0</v>
      </c>
      <c r="U1086" s="486">
        <f>IF(S1086=1,SUM($S$6:S1086),0)</f>
        <v>0</v>
      </c>
      <c r="V1086" s="486">
        <f t="shared" si="1089"/>
        <v>0</v>
      </c>
      <c r="W1086" s="486">
        <f t="shared" si="1090"/>
        <v>0</v>
      </c>
      <c r="X1086" s="486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301</v>
      </c>
      <c r="D1087" s="105" t="s">
        <v>2041</v>
      </c>
      <c r="E1087" s="212" t="s">
        <v>46</v>
      </c>
      <c r="F1087" s="213" t="s">
        <v>275</v>
      </c>
      <c r="G1087" s="214">
        <v>330110</v>
      </c>
      <c r="H1087" s="214">
        <v>330110</v>
      </c>
      <c r="I1087" s="167">
        <v>522350</v>
      </c>
      <c r="J1087" s="445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5"/>
      <c r="Q1087" s="87">
        <f t="shared" si="1097"/>
        <v>522350</v>
      </c>
      <c r="R1087" s="486">
        <f t="shared" si="1087"/>
        <v>0</v>
      </c>
      <c r="S1087" s="486">
        <f t="shared" si="1088"/>
        <v>0</v>
      </c>
      <c r="T1087" s="486">
        <f>IF(R1087=1,SUM($R$6:R1087),0)</f>
        <v>0</v>
      </c>
      <c r="U1087" s="486">
        <f>IF(S1087=1,SUM($S$6:S1087),0)</f>
        <v>0</v>
      </c>
      <c r="V1087" s="486">
        <f t="shared" si="1089"/>
        <v>0</v>
      </c>
      <c r="W1087" s="486">
        <f t="shared" si="1090"/>
        <v>0</v>
      </c>
      <c r="X1087" s="486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302</v>
      </c>
      <c r="D1088" s="105"/>
      <c r="E1088" s="212" t="s">
        <v>46</v>
      </c>
      <c r="F1088" s="213" t="s">
        <v>275</v>
      </c>
      <c r="G1088" s="214">
        <v>319990</v>
      </c>
      <c r="H1088" s="214">
        <v>319990</v>
      </c>
      <c r="I1088" s="444">
        <v>319990</v>
      </c>
      <c r="J1088" s="449">
        <v>0.58235133743297685</v>
      </c>
      <c r="K1088" s="444">
        <f t="shared" si="1095"/>
        <v>506336.60446517821</v>
      </c>
      <c r="L1088" s="444">
        <f t="shared" ref="L1088:O1088" si="1150">IF($J1088&lt;0,(K1088*(1-$J1088)),(K1088*(1+$J1088)))</f>
        <v>801202.4032667469</v>
      </c>
      <c r="M1088" s="444">
        <f t="shared" si="1150"/>
        <v>1267783.694363652</v>
      </c>
      <c r="N1088" s="444">
        <f t="shared" si="1150"/>
        <v>2006079.224352045</v>
      </c>
      <c r="O1088" s="444">
        <f t="shared" si="1150"/>
        <v>3174322.1436499669</v>
      </c>
      <c r="P1088" s="455"/>
      <c r="Q1088" s="87">
        <f t="shared" si="1097"/>
        <v>319990</v>
      </c>
      <c r="R1088" s="486">
        <f t="shared" si="1087"/>
        <v>0</v>
      </c>
      <c r="S1088" s="486">
        <f t="shared" si="1088"/>
        <v>0</v>
      </c>
      <c r="T1088" s="486">
        <f>IF(R1088=1,SUM($R$6:R1088),0)</f>
        <v>0</v>
      </c>
      <c r="U1088" s="486">
        <f>IF(S1088=1,SUM($S$6:S1088),0)</f>
        <v>0</v>
      </c>
      <c r="V1088" s="486">
        <f t="shared" si="1089"/>
        <v>0</v>
      </c>
      <c r="W1088" s="486">
        <f t="shared" si="1090"/>
        <v>0</v>
      </c>
      <c r="X1088" s="486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303</v>
      </c>
      <c r="D1089" s="105"/>
      <c r="E1089" s="212" t="s">
        <v>46</v>
      </c>
      <c r="F1089" s="213" t="s">
        <v>275</v>
      </c>
      <c r="G1089" s="214">
        <v>319660</v>
      </c>
      <c r="H1089" s="214">
        <v>319660</v>
      </c>
      <c r="I1089" s="444">
        <v>319660</v>
      </c>
      <c r="J1089" s="449">
        <v>0.58235133743297685</v>
      </c>
      <c r="K1089" s="444">
        <f t="shared" si="1095"/>
        <v>505814.42852382537</v>
      </c>
      <c r="L1089" s="444">
        <f t="shared" ref="L1089:O1089" si="1151">IF($J1089&lt;0,(K1089*(1-$J1089)),(K1089*(1+$J1089)))</f>
        <v>800376.13746757188</v>
      </c>
      <c r="M1089" s="444">
        <f t="shared" si="1151"/>
        <v>1266476.2515712525</v>
      </c>
      <c r="N1089" s="444">
        <f t="shared" si="1151"/>
        <v>2004010.3905008745</v>
      </c>
      <c r="O1089" s="444">
        <f t="shared" si="1151"/>
        <v>3171048.5216386407</v>
      </c>
      <c r="P1089" s="455"/>
      <c r="Q1089" s="87">
        <f t="shared" si="1097"/>
        <v>319660</v>
      </c>
      <c r="R1089" s="486">
        <f t="shared" si="1087"/>
        <v>0</v>
      </c>
      <c r="S1089" s="486">
        <f t="shared" si="1088"/>
        <v>0</v>
      </c>
      <c r="T1089" s="486">
        <f>IF(R1089=1,SUM($R$6:R1089),0)</f>
        <v>0</v>
      </c>
      <c r="U1089" s="486">
        <f>IF(S1089=1,SUM($S$6:S1089),0)</f>
        <v>0</v>
      </c>
      <c r="V1089" s="486">
        <f t="shared" si="1089"/>
        <v>0</v>
      </c>
      <c r="W1089" s="486">
        <f t="shared" si="1090"/>
        <v>0</v>
      </c>
      <c r="X1089" s="486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304</v>
      </c>
      <c r="D1090" s="105"/>
      <c r="E1090" s="212" t="s">
        <v>46</v>
      </c>
      <c r="F1090" s="213" t="s">
        <v>275</v>
      </c>
      <c r="G1090" s="214">
        <v>271700</v>
      </c>
      <c r="H1090" s="214">
        <v>271700</v>
      </c>
      <c r="I1090" s="444">
        <v>271700</v>
      </c>
      <c r="J1090" s="449">
        <v>0.58235133743297685</v>
      </c>
      <c r="K1090" s="444">
        <f t="shared" si="1095"/>
        <v>429924.85838053975</v>
      </c>
      <c r="L1090" s="444">
        <f t="shared" ref="L1090:O1090" si="1152">IF($J1090&lt;0,(K1090*(1-$J1090)),(K1090*(1+$J1090)))</f>
        <v>680292.17465413024</v>
      </c>
      <c r="M1090" s="444">
        <f t="shared" si="1152"/>
        <v>1076461.2324091513</v>
      </c>
      <c r="N1090" s="444">
        <f t="shared" si="1152"/>
        <v>1703339.870797371</v>
      </c>
      <c r="O1090" s="444">
        <f t="shared" si="1152"/>
        <v>2695282.1226591337</v>
      </c>
      <c r="P1090" s="455"/>
      <c r="Q1090" s="87">
        <f t="shared" si="1097"/>
        <v>271700</v>
      </c>
      <c r="R1090" s="486">
        <f t="shared" si="1087"/>
        <v>0</v>
      </c>
      <c r="S1090" s="486">
        <f t="shared" si="1088"/>
        <v>0</v>
      </c>
      <c r="T1090" s="486">
        <f>IF(R1090=1,SUM($R$6:R1090),0)</f>
        <v>0</v>
      </c>
      <c r="U1090" s="486">
        <f>IF(S1090=1,SUM($S$6:S1090),0)</f>
        <v>0</v>
      </c>
      <c r="V1090" s="486">
        <f t="shared" si="1089"/>
        <v>0</v>
      </c>
      <c r="W1090" s="486">
        <f t="shared" si="1090"/>
        <v>0</v>
      </c>
      <c r="X1090" s="486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305</v>
      </c>
      <c r="D1091" s="105" t="s">
        <v>2042</v>
      </c>
      <c r="E1091" s="212" t="s">
        <v>46</v>
      </c>
      <c r="F1091" s="213" t="s">
        <v>275</v>
      </c>
      <c r="G1091" s="214">
        <v>303600</v>
      </c>
      <c r="H1091" s="214">
        <v>303600</v>
      </c>
      <c r="I1091" s="214">
        <v>362850</v>
      </c>
      <c r="J1091" s="451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5"/>
      <c r="Q1091" s="87">
        <f t="shared" si="1097"/>
        <v>362850</v>
      </c>
      <c r="R1091" s="486">
        <f t="shared" si="1087"/>
        <v>0</v>
      </c>
      <c r="S1091" s="486">
        <f t="shared" si="1088"/>
        <v>0</v>
      </c>
      <c r="T1091" s="486">
        <f>IF(R1091=1,SUM($R$6:R1091),0)</f>
        <v>0</v>
      </c>
      <c r="U1091" s="486">
        <f>IF(S1091=1,SUM($S$6:S1091),0)</f>
        <v>0</v>
      </c>
      <c r="V1091" s="486">
        <f t="shared" si="1089"/>
        <v>0</v>
      </c>
      <c r="W1091" s="486">
        <f t="shared" si="1090"/>
        <v>0</v>
      </c>
      <c r="X1091" s="486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306</v>
      </c>
      <c r="D1092" s="105"/>
      <c r="E1092" s="212" t="s">
        <v>46</v>
      </c>
      <c r="F1092" s="213" t="s">
        <v>275</v>
      </c>
      <c r="G1092" s="214">
        <v>294910</v>
      </c>
      <c r="H1092" s="214">
        <v>294910</v>
      </c>
      <c r="I1092" s="444">
        <v>294910</v>
      </c>
      <c r="J1092" s="449">
        <v>0.19515810276679843</v>
      </c>
      <c r="K1092" s="444">
        <f t="shared" si="1095"/>
        <v>352464.07608695648</v>
      </c>
      <c r="L1092" s="444">
        <f t="shared" ref="L1092:O1092" si="1154">IF($J1092&lt;0,(K1092*(1-$J1092)),(K1092*(1+$J1092)))</f>
        <v>421250.29646953935</v>
      </c>
      <c r="M1092" s="444">
        <f t="shared" si="1154"/>
        <v>503460.70511848596</v>
      </c>
      <c r="N1092" s="444">
        <f t="shared" si="1154"/>
        <v>601715.14114704425</v>
      </c>
      <c r="O1092" s="444">
        <f t="shared" si="1154"/>
        <v>719144.72649935773</v>
      </c>
      <c r="P1092" s="455"/>
      <c r="Q1092" s="87">
        <f t="shared" si="1097"/>
        <v>294910</v>
      </c>
      <c r="R1092" s="486">
        <f t="shared" si="1087"/>
        <v>0</v>
      </c>
      <c r="S1092" s="486">
        <f t="shared" si="1088"/>
        <v>0</v>
      </c>
      <c r="T1092" s="486">
        <f>IF(R1092=1,SUM($R$6:R1092),0)</f>
        <v>0</v>
      </c>
      <c r="U1092" s="486">
        <f>IF(S1092=1,SUM($S$6:S1092),0)</f>
        <v>0</v>
      </c>
      <c r="V1092" s="486">
        <f t="shared" si="1089"/>
        <v>0</v>
      </c>
      <c r="W1092" s="486">
        <f t="shared" si="1090"/>
        <v>0</v>
      </c>
      <c r="X1092" s="486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307</v>
      </c>
      <c r="D1093" s="105" t="s">
        <v>2043</v>
      </c>
      <c r="E1093" s="212" t="s">
        <v>46</v>
      </c>
      <c r="F1093" s="213" t="s">
        <v>275</v>
      </c>
      <c r="G1093" s="214">
        <v>244640.00000000003</v>
      </c>
      <c r="H1093" s="214">
        <v>244640.00000000003</v>
      </c>
      <c r="I1093" s="214">
        <v>362850</v>
      </c>
      <c r="J1093" s="451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5"/>
      <c r="Q1093" s="87">
        <f t="shared" si="1097"/>
        <v>362850</v>
      </c>
      <c r="R1093" s="486">
        <f t="shared" si="1087"/>
        <v>0</v>
      </c>
      <c r="S1093" s="486">
        <f t="shared" si="1088"/>
        <v>0</v>
      </c>
      <c r="T1093" s="486">
        <f>IF(R1093=1,SUM($R$6:R1093),0)</f>
        <v>0</v>
      </c>
      <c r="U1093" s="486">
        <f>IF(S1093=1,SUM($S$6:S1093),0)</f>
        <v>0</v>
      </c>
      <c r="V1093" s="486">
        <f t="shared" si="1089"/>
        <v>0</v>
      </c>
      <c r="W1093" s="486">
        <f t="shared" si="1090"/>
        <v>0</v>
      </c>
      <c r="X1093" s="486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308</v>
      </c>
      <c r="D1094" s="105"/>
      <c r="E1094" s="212" t="s">
        <v>46</v>
      </c>
      <c r="F1094" s="213" t="s">
        <v>275</v>
      </c>
      <c r="G1094" s="214">
        <v>244640.00000000003</v>
      </c>
      <c r="H1094" s="214">
        <v>244640.00000000003</v>
      </c>
      <c r="I1094" s="444">
        <v>244640.00000000003</v>
      </c>
      <c r="J1094" s="449">
        <v>0.48319980379332877</v>
      </c>
      <c r="K1094" s="444">
        <f t="shared" si="1095"/>
        <v>362850</v>
      </c>
      <c r="L1094" s="444">
        <f t="shared" ref="L1094:O1094" si="1156">IF($J1094&lt;0,(K1094*(1-$J1094)),(K1094*(1+$J1094)))</f>
        <v>538179.04880640935</v>
      </c>
      <c r="M1094" s="444">
        <f t="shared" si="1156"/>
        <v>798227.05959534668</v>
      </c>
      <c r="N1094" s="444">
        <f t="shared" si="1156"/>
        <v>1183930.2181743439</v>
      </c>
      <c r="O1094" s="444">
        <f t="shared" si="1156"/>
        <v>1756005.0673011797</v>
      </c>
      <c r="P1094" s="455"/>
      <c r="Q1094" s="87">
        <f t="shared" si="1097"/>
        <v>244640.00000000003</v>
      </c>
      <c r="R1094" s="486">
        <f t="shared" si="1087"/>
        <v>0</v>
      </c>
      <c r="S1094" s="486">
        <f t="shared" si="1088"/>
        <v>0</v>
      </c>
      <c r="T1094" s="486">
        <f>IF(R1094=1,SUM($R$6:R1094),0)</f>
        <v>0</v>
      </c>
      <c r="U1094" s="486">
        <f>IF(S1094=1,SUM($S$6:S1094),0)</f>
        <v>0</v>
      </c>
      <c r="V1094" s="486">
        <f t="shared" si="1089"/>
        <v>0</v>
      </c>
      <c r="W1094" s="486">
        <f t="shared" si="1090"/>
        <v>0</v>
      </c>
      <c r="X1094" s="486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309</v>
      </c>
      <c r="D1095" s="105"/>
      <c r="E1095" s="212" t="s">
        <v>46</v>
      </c>
      <c r="F1095" s="213" t="s">
        <v>275</v>
      </c>
      <c r="G1095" s="214">
        <v>217030.00000000003</v>
      </c>
      <c r="H1095" s="214">
        <v>217030.00000000003</v>
      </c>
      <c r="I1095" s="444">
        <v>217030.00000000003</v>
      </c>
      <c r="J1095" s="449">
        <v>0.48319980379332877</v>
      </c>
      <c r="K1095" s="444">
        <f t="shared" si="1095"/>
        <v>321898.85341726616</v>
      </c>
      <c r="L1095" s="444">
        <f t="shared" ref="L1095:O1095" si="1157">IF($J1095&lt;0,(K1095*(1-$J1095)),(K1095*(1+$J1095)))</f>
        <v>477440.31622978667</v>
      </c>
      <c r="M1095" s="444">
        <f t="shared" si="1157"/>
        <v>708139.38335504441</v>
      </c>
      <c r="N1095" s="444">
        <f t="shared" si="1157"/>
        <v>1050312.1944505307</v>
      </c>
      <c r="O1095" s="444">
        <f t="shared" si="1157"/>
        <v>1557822.8407307677</v>
      </c>
      <c r="P1095" s="455"/>
      <c r="Q1095" s="87">
        <f t="shared" si="1097"/>
        <v>217030.00000000003</v>
      </c>
      <c r="R1095" s="486">
        <f t="shared" ref="R1095:R1158" si="1158">IF(E1095="MDU-KD",1,0)</f>
        <v>0</v>
      </c>
      <c r="S1095" s="486">
        <f t="shared" ref="S1095:S1158" si="1159">IF(E1095="HDW",1,0)</f>
        <v>0</v>
      </c>
      <c r="T1095" s="486">
        <f>IF(R1095=1,SUM($R$6:R1095),0)</f>
        <v>0</v>
      </c>
      <c r="U1095" s="486">
        <f>IF(S1095=1,SUM($S$6:S1095),0)</f>
        <v>0</v>
      </c>
      <c r="V1095" s="486">
        <f t="shared" ref="V1095:V1158" si="1160">IF(T1095=0,U1095,T1095)</f>
        <v>0</v>
      </c>
      <c r="W1095" s="486">
        <f t="shared" ref="W1095:W1158" si="1161">IF(F1095=0,0,IF(LEFT(C1095,11)="Tiang Beton",1,0))</f>
        <v>0</v>
      </c>
      <c r="X1095" s="486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310</v>
      </c>
      <c r="D1096" s="105"/>
      <c r="E1096" s="212" t="s">
        <v>46</v>
      </c>
      <c r="F1096" s="213" t="s">
        <v>275</v>
      </c>
      <c r="G1096" s="214">
        <v>164120</v>
      </c>
      <c r="H1096" s="214">
        <v>164120</v>
      </c>
      <c r="I1096" s="444">
        <v>164120</v>
      </c>
      <c r="J1096" s="449">
        <v>0.48319980379332877</v>
      </c>
      <c r="K1096" s="444">
        <f t="shared" si="1095"/>
        <v>243422.7517985611</v>
      </c>
      <c r="L1096" s="444">
        <f t="shared" ref="L1096:O1096" si="1162">IF($J1096&lt;0,(K1096*(1-$J1096)),(K1096*(1+$J1096)))</f>
        <v>361044.57770645799</v>
      </c>
      <c r="M1096" s="444">
        <f t="shared" si="1162"/>
        <v>535501.24681486376</v>
      </c>
      <c r="N1096" s="444">
        <f t="shared" si="1162"/>
        <v>794255.34420688881</v>
      </c>
      <c r="O1096" s="444">
        <f t="shared" si="1162"/>
        <v>1178039.3706894603</v>
      </c>
      <c r="P1096" s="455"/>
      <c r="Q1096" s="87">
        <f t="shared" si="1097"/>
        <v>164120</v>
      </c>
      <c r="R1096" s="486">
        <f t="shared" si="1158"/>
        <v>0</v>
      </c>
      <c r="S1096" s="486">
        <f t="shared" si="1159"/>
        <v>0</v>
      </c>
      <c r="T1096" s="486">
        <f>IF(R1096=1,SUM($R$6:R1096),0)</f>
        <v>0</v>
      </c>
      <c r="U1096" s="486">
        <f>IF(S1096=1,SUM($S$6:S1096),0)</f>
        <v>0</v>
      </c>
      <c r="V1096" s="486">
        <f t="shared" si="1160"/>
        <v>0</v>
      </c>
      <c r="W1096" s="486">
        <f t="shared" si="1161"/>
        <v>0</v>
      </c>
      <c r="X1096" s="486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311</v>
      </c>
      <c r="D1097" s="105" t="s">
        <v>2044</v>
      </c>
      <c r="E1097" s="105" t="s">
        <v>46</v>
      </c>
      <c r="F1097" s="213" t="s">
        <v>275</v>
      </c>
      <c r="G1097" s="214">
        <v>429220.00000000006</v>
      </c>
      <c r="H1097" s="214">
        <v>429220.00000000006</v>
      </c>
      <c r="I1097" s="167">
        <v>511300</v>
      </c>
      <c r="J1097" s="445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5"/>
      <c r="Q1097" s="87">
        <f t="shared" si="1097"/>
        <v>511300</v>
      </c>
      <c r="R1097" s="486">
        <f t="shared" si="1158"/>
        <v>0</v>
      </c>
      <c r="S1097" s="486">
        <f t="shared" si="1159"/>
        <v>0</v>
      </c>
      <c r="T1097" s="486">
        <f>IF(R1097=1,SUM($R$6:R1097),0)</f>
        <v>0</v>
      </c>
      <c r="U1097" s="486">
        <f>IF(S1097=1,SUM($S$6:S1097),0)</f>
        <v>0</v>
      </c>
      <c r="V1097" s="486">
        <f t="shared" si="1160"/>
        <v>0</v>
      </c>
      <c r="W1097" s="486">
        <f t="shared" si="1161"/>
        <v>0</v>
      </c>
      <c r="X1097" s="486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313</v>
      </c>
      <c r="D1098" s="105" t="s">
        <v>2045</v>
      </c>
      <c r="E1098" s="105" t="s">
        <v>46</v>
      </c>
      <c r="F1098" s="213" t="s">
        <v>275</v>
      </c>
      <c r="G1098" s="214">
        <v>338360</v>
      </c>
      <c r="H1098" s="214">
        <v>338360</v>
      </c>
      <c r="I1098" s="167">
        <v>501450</v>
      </c>
      <c r="J1098" s="445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5"/>
      <c r="Q1098" s="87">
        <f t="shared" si="1097"/>
        <v>501450</v>
      </c>
      <c r="R1098" s="486">
        <f t="shared" si="1158"/>
        <v>0</v>
      </c>
      <c r="S1098" s="486">
        <f t="shared" si="1159"/>
        <v>0</v>
      </c>
      <c r="T1098" s="486">
        <f>IF(R1098=1,SUM($R$6:R1098),0)</f>
        <v>0</v>
      </c>
      <c r="U1098" s="486">
        <f>IF(S1098=1,SUM($S$6:S1098),0)</f>
        <v>0</v>
      </c>
      <c r="V1098" s="486">
        <f t="shared" si="1160"/>
        <v>0</v>
      </c>
      <c r="W1098" s="486">
        <f t="shared" si="1161"/>
        <v>0</v>
      </c>
      <c r="X1098" s="486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315</v>
      </c>
      <c r="D1099" s="105" t="s">
        <v>2046</v>
      </c>
      <c r="E1099" s="105" t="s">
        <v>46</v>
      </c>
      <c r="F1099" s="213" t="s">
        <v>275</v>
      </c>
      <c r="G1099" s="214">
        <v>287760</v>
      </c>
      <c r="H1099" s="214">
        <v>287760</v>
      </c>
      <c r="I1099" s="167">
        <v>467850</v>
      </c>
      <c r="J1099" s="445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5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486">
        <f t="shared" si="1158"/>
        <v>0</v>
      </c>
      <c r="S1099" s="486">
        <f t="shared" si="1159"/>
        <v>0</v>
      </c>
      <c r="T1099" s="486">
        <f>IF(R1099=1,SUM($R$6:R1099),0)</f>
        <v>0</v>
      </c>
      <c r="U1099" s="486">
        <f>IF(S1099=1,SUM($S$6:S1099),0)</f>
        <v>0</v>
      </c>
      <c r="V1099" s="486">
        <f t="shared" si="1160"/>
        <v>0</v>
      </c>
      <c r="W1099" s="486">
        <f t="shared" si="1161"/>
        <v>0</v>
      </c>
      <c r="X1099" s="486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317</v>
      </c>
      <c r="D1100" s="105"/>
      <c r="E1100" s="212" t="s">
        <v>46</v>
      </c>
      <c r="F1100" s="213" t="s">
        <v>275</v>
      </c>
      <c r="G1100" s="214">
        <v>218570.00000000003</v>
      </c>
      <c r="H1100" s="214">
        <v>218570.00000000003</v>
      </c>
      <c r="I1100" s="444">
        <v>218570.00000000003</v>
      </c>
      <c r="J1100" s="449">
        <v>0.62583402835696411</v>
      </c>
      <c r="K1100" s="444">
        <f t="shared" si="1166"/>
        <v>355358.54357798171</v>
      </c>
      <c r="L1100" s="444">
        <f t="shared" ref="L1100:O1100" si="1169">IF($J1100&lt;0,(K1100*(1-$J1100)),(K1100*(1+$J1100)))</f>
        <v>577754.0124164538</v>
      </c>
      <c r="M1100" s="444">
        <f t="shared" si="1169"/>
        <v>939332.13340644259</v>
      </c>
      <c r="N1100" s="444">
        <f t="shared" si="1169"/>
        <v>1527198.1464213377</v>
      </c>
      <c r="O1100" s="444">
        <f t="shared" si="1169"/>
        <v>2482970.7144954922</v>
      </c>
      <c r="P1100" s="455"/>
      <c r="Q1100" s="87">
        <f t="shared" si="1168"/>
        <v>218570.00000000003</v>
      </c>
      <c r="R1100" s="486">
        <f t="shared" si="1158"/>
        <v>0</v>
      </c>
      <c r="S1100" s="486">
        <f t="shared" si="1159"/>
        <v>0</v>
      </c>
      <c r="T1100" s="486">
        <f>IF(R1100=1,SUM($R$6:R1100),0)</f>
        <v>0</v>
      </c>
      <c r="U1100" s="486">
        <f>IF(S1100=1,SUM($S$6:S1100),0)</f>
        <v>0</v>
      </c>
      <c r="V1100" s="486">
        <f t="shared" si="1160"/>
        <v>0</v>
      </c>
      <c r="W1100" s="486">
        <f t="shared" si="1161"/>
        <v>0</v>
      </c>
      <c r="X1100" s="486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312</v>
      </c>
      <c r="D1101" s="105" t="s">
        <v>2047</v>
      </c>
      <c r="E1101" s="212" t="s">
        <v>46</v>
      </c>
      <c r="F1101" s="213" t="s">
        <v>275</v>
      </c>
      <c r="G1101" s="214">
        <v>299860</v>
      </c>
      <c r="H1101" s="214">
        <v>299860</v>
      </c>
      <c r="I1101" s="167">
        <v>377550</v>
      </c>
      <c r="J1101" s="445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5"/>
      <c r="Q1101" s="87">
        <f t="shared" si="1168"/>
        <v>377550</v>
      </c>
      <c r="R1101" s="486">
        <f t="shared" si="1158"/>
        <v>0</v>
      </c>
      <c r="S1101" s="486">
        <f t="shared" si="1159"/>
        <v>0</v>
      </c>
      <c r="T1101" s="486">
        <f>IF(R1101=1,SUM($R$6:R1101),0)</f>
        <v>0</v>
      </c>
      <c r="U1101" s="486">
        <f>IF(S1101=1,SUM($S$6:S1101),0)</f>
        <v>0</v>
      </c>
      <c r="V1101" s="486">
        <f t="shared" si="1160"/>
        <v>0</v>
      </c>
      <c r="W1101" s="486">
        <f t="shared" si="1161"/>
        <v>0</v>
      </c>
      <c r="X1101" s="486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314</v>
      </c>
      <c r="D1102" s="105" t="s">
        <v>2048</v>
      </c>
      <c r="E1102" s="212" t="s">
        <v>46</v>
      </c>
      <c r="F1102" s="213" t="s">
        <v>275</v>
      </c>
      <c r="G1102" s="214">
        <v>267740</v>
      </c>
      <c r="H1102" s="214">
        <v>267740</v>
      </c>
      <c r="I1102" s="167">
        <v>371250</v>
      </c>
      <c r="J1102" s="445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5"/>
      <c r="Q1102" s="87">
        <f t="shared" si="1168"/>
        <v>371250</v>
      </c>
      <c r="R1102" s="486">
        <f t="shared" si="1158"/>
        <v>0</v>
      </c>
      <c r="S1102" s="486">
        <f t="shared" si="1159"/>
        <v>0</v>
      </c>
      <c r="T1102" s="486">
        <f>IF(R1102=1,SUM($R$6:R1102),0)</f>
        <v>0</v>
      </c>
      <c r="U1102" s="486">
        <f>IF(S1102=1,SUM($S$6:S1102),0)</f>
        <v>0</v>
      </c>
      <c r="V1102" s="486">
        <f t="shared" si="1160"/>
        <v>0</v>
      </c>
      <c r="W1102" s="486">
        <f t="shared" si="1161"/>
        <v>0</v>
      </c>
      <c r="X1102" s="486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316</v>
      </c>
      <c r="D1103" s="105" t="s">
        <v>2049</v>
      </c>
      <c r="E1103" s="212" t="s">
        <v>46</v>
      </c>
      <c r="F1103" s="213" t="s">
        <v>275</v>
      </c>
      <c r="G1103" s="214">
        <v>197230.00000000003</v>
      </c>
      <c r="H1103" s="214">
        <v>197230.00000000003</v>
      </c>
      <c r="I1103" s="167">
        <v>362850</v>
      </c>
      <c r="J1103" s="445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5"/>
      <c r="Q1103" s="87">
        <f t="shared" si="1168"/>
        <v>362850</v>
      </c>
      <c r="R1103" s="486">
        <f t="shared" si="1158"/>
        <v>0</v>
      </c>
      <c r="S1103" s="486">
        <f t="shared" si="1159"/>
        <v>0</v>
      </c>
      <c r="T1103" s="486">
        <f>IF(R1103=1,SUM($R$6:R1103),0)</f>
        <v>0</v>
      </c>
      <c r="U1103" s="486">
        <f>IF(S1103=1,SUM($S$6:S1103),0)</f>
        <v>0</v>
      </c>
      <c r="V1103" s="486">
        <f t="shared" si="1160"/>
        <v>0</v>
      </c>
      <c r="W1103" s="486">
        <f t="shared" si="1161"/>
        <v>0</v>
      </c>
      <c r="X1103" s="486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318</v>
      </c>
      <c r="D1104" s="105"/>
      <c r="E1104" s="212" t="s">
        <v>46</v>
      </c>
      <c r="F1104" s="213" t="s">
        <v>275</v>
      </c>
      <c r="G1104" s="214">
        <v>167090</v>
      </c>
      <c r="H1104" s="214">
        <v>167090</v>
      </c>
      <c r="I1104" s="444">
        <v>167090</v>
      </c>
      <c r="J1104" s="449">
        <v>0.83973026415859631</v>
      </c>
      <c r="K1104" s="444">
        <f t="shared" si="1166"/>
        <v>307400.52983825986</v>
      </c>
      <c r="L1104" s="444">
        <f t="shared" ref="L1104:O1104" si="1173">IF($J1104&lt;0,(K1104*(1-$J1104)),(K1104*(1+$J1104)))</f>
        <v>565534.05796183425</v>
      </c>
      <c r="M1104" s="444">
        <f t="shared" si="1173"/>
        <v>1040430.1218448082</v>
      </c>
      <c r="N1104" s="444">
        <f t="shared" si="1173"/>
        <v>1914110.7829001094</v>
      </c>
      <c r="O1104" s="444">
        <f t="shared" si="1173"/>
        <v>3521447.5362536358</v>
      </c>
      <c r="P1104" s="455"/>
      <c r="Q1104" s="87">
        <f t="shared" si="1168"/>
        <v>167090</v>
      </c>
      <c r="R1104" s="486">
        <f t="shared" si="1158"/>
        <v>0</v>
      </c>
      <c r="S1104" s="486">
        <f t="shared" si="1159"/>
        <v>0</v>
      </c>
      <c r="T1104" s="486">
        <f>IF(R1104=1,SUM($R$6:R1104),0)</f>
        <v>0</v>
      </c>
      <c r="U1104" s="486">
        <f>IF(S1104=1,SUM($S$6:S1104),0)</f>
        <v>0</v>
      </c>
      <c r="V1104" s="486">
        <f t="shared" si="1160"/>
        <v>0</v>
      </c>
      <c r="W1104" s="486">
        <f t="shared" si="1161"/>
        <v>0</v>
      </c>
      <c r="X1104" s="486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594</v>
      </c>
      <c r="D1105" s="105" t="s">
        <v>2050</v>
      </c>
      <c r="E1105" s="212" t="s">
        <v>46</v>
      </c>
      <c r="F1105" s="213" t="s">
        <v>275</v>
      </c>
      <c r="G1105" s="214">
        <v>150133.62075867632</v>
      </c>
      <c r="H1105" s="214">
        <v>150133.62075867632</v>
      </c>
      <c r="I1105" s="167">
        <v>288000</v>
      </c>
      <c r="J1105" s="445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5"/>
      <c r="Q1105" s="87">
        <f t="shared" si="1168"/>
        <v>288000</v>
      </c>
      <c r="R1105" s="486">
        <f t="shared" si="1158"/>
        <v>0</v>
      </c>
      <c r="S1105" s="486">
        <f t="shared" si="1159"/>
        <v>0</v>
      </c>
      <c r="T1105" s="486">
        <f>IF(R1105=1,SUM($R$6:R1105),0)</f>
        <v>0</v>
      </c>
      <c r="U1105" s="486">
        <f>IF(S1105=1,SUM($S$6:S1105),0)</f>
        <v>0</v>
      </c>
      <c r="V1105" s="486">
        <f t="shared" si="1160"/>
        <v>0</v>
      </c>
      <c r="W1105" s="486">
        <f t="shared" si="1161"/>
        <v>0</v>
      </c>
      <c r="X1105" s="486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595</v>
      </c>
      <c r="D1106" s="105" t="s">
        <v>2051</v>
      </c>
      <c r="E1106" s="212" t="s">
        <v>46</v>
      </c>
      <c r="F1106" s="213" t="s">
        <v>275</v>
      </c>
      <c r="G1106" s="214">
        <v>138029.28293033983</v>
      </c>
      <c r="H1106" s="214">
        <v>138029.28293033983</v>
      </c>
      <c r="I1106" s="167">
        <v>279900</v>
      </c>
      <c r="J1106" s="445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5"/>
      <c r="Q1106" s="87">
        <f t="shared" si="1168"/>
        <v>279900</v>
      </c>
      <c r="R1106" s="486">
        <f t="shared" si="1158"/>
        <v>0</v>
      </c>
      <c r="S1106" s="486">
        <f t="shared" si="1159"/>
        <v>0</v>
      </c>
      <c r="T1106" s="486">
        <f>IF(R1106=1,SUM($R$6:R1106),0)</f>
        <v>0</v>
      </c>
      <c r="U1106" s="486">
        <f>IF(S1106=1,SUM($S$6:S1106),0)</f>
        <v>0</v>
      </c>
      <c r="V1106" s="486">
        <f t="shared" si="1160"/>
        <v>0</v>
      </c>
      <c r="W1106" s="486">
        <f t="shared" si="1161"/>
        <v>0</v>
      </c>
      <c r="X1106" s="486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596</v>
      </c>
      <c r="D1107" s="105" t="s">
        <v>2052</v>
      </c>
      <c r="E1107" s="212" t="s">
        <v>46</v>
      </c>
      <c r="F1107" s="213" t="s">
        <v>275</v>
      </c>
      <c r="G1107" s="214">
        <v>126720.00000000001</v>
      </c>
      <c r="H1107" s="214">
        <v>126720.00000000001</v>
      </c>
      <c r="I1107" s="167">
        <v>257850</v>
      </c>
      <c r="J1107" s="445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5"/>
      <c r="Q1107" s="87">
        <f t="shared" si="1168"/>
        <v>257850</v>
      </c>
      <c r="R1107" s="486">
        <f t="shared" si="1158"/>
        <v>0</v>
      </c>
      <c r="S1107" s="486">
        <f t="shared" si="1159"/>
        <v>0</v>
      </c>
      <c r="T1107" s="486">
        <f>IF(R1107=1,SUM($R$6:R1107),0)</f>
        <v>0</v>
      </c>
      <c r="U1107" s="486">
        <f>IF(S1107=1,SUM($S$6:S1107),0)</f>
        <v>0</v>
      </c>
      <c r="V1107" s="486">
        <f t="shared" si="1160"/>
        <v>0</v>
      </c>
      <c r="W1107" s="486">
        <f t="shared" si="1161"/>
        <v>0</v>
      </c>
      <c r="X1107" s="486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597</v>
      </c>
      <c r="D1108" s="105"/>
      <c r="E1108" s="212" t="s">
        <v>46</v>
      </c>
      <c r="F1108" s="213" t="s">
        <v>275</v>
      </c>
      <c r="G1108" s="214">
        <v>126500.00000000001</v>
      </c>
      <c r="H1108" s="214">
        <v>126500.00000000001</v>
      </c>
      <c r="I1108" s="444">
        <v>126500.00000000001</v>
      </c>
      <c r="J1108" s="449">
        <v>1.0348011363636362</v>
      </c>
      <c r="K1108" s="444">
        <f t="shared" si="1166"/>
        <v>257402.34375</v>
      </c>
      <c r="L1108" s="444">
        <f t="shared" ref="L1108:O1108" si="1177">IF($J1108&lt;0,(K1108*(1-$J1108)),(K1108*(1+$J1108)))</f>
        <v>523762.58156516333</v>
      </c>
      <c r="M1108" s="444">
        <f t="shared" si="1177"/>
        <v>1065752.696153546</v>
      </c>
      <c r="N1108" s="444">
        <f t="shared" si="1177"/>
        <v>2168594.7972158445</v>
      </c>
      <c r="O1108" s="444">
        <f t="shared" si="1177"/>
        <v>4412659.1576870698</v>
      </c>
      <c r="P1108" s="455"/>
      <c r="Q1108" s="87">
        <f t="shared" si="1168"/>
        <v>126500.00000000001</v>
      </c>
      <c r="R1108" s="486">
        <f t="shared" si="1158"/>
        <v>0</v>
      </c>
      <c r="S1108" s="486">
        <f t="shared" si="1159"/>
        <v>0</v>
      </c>
      <c r="T1108" s="486">
        <f>IF(R1108=1,SUM($R$6:R1108),0)</f>
        <v>0</v>
      </c>
      <c r="U1108" s="486">
        <f>IF(S1108=1,SUM($S$6:S1108),0)</f>
        <v>0</v>
      </c>
      <c r="V1108" s="486">
        <f t="shared" si="1160"/>
        <v>0</v>
      </c>
      <c r="W1108" s="486">
        <f t="shared" si="1161"/>
        <v>0</v>
      </c>
      <c r="X1108" s="486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598</v>
      </c>
      <c r="D1109" s="105"/>
      <c r="E1109" s="212" t="s">
        <v>46</v>
      </c>
      <c r="F1109" s="213" t="s">
        <v>275</v>
      </c>
      <c r="G1109" s="214">
        <v>111980.00000000001</v>
      </c>
      <c r="H1109" s="214">
        <v>111980.00000000001</v>
      </c>
      <c r="I1109" s="444">
        <v>111980.00000000001</v>
      </c>
      <c r="J1109" s="449">
        <v>1.0348011363636362</v>
      </c>
      <c r="K1109" s="444">
        <f t="shared" si="1166"/>
        <v>227857.03125000003</v>
      </c>
      <c r="L1109" s="444">
        <f t="shared" ref="L1109:O1109" si="1178">IF($J1109&lt;0,(K1109*(1-$J1109)),(K1109*(1+$J1109)))</f>
        <v>463643.74611594464</v>
      </c>
      <c r="M1109" s="444">
        <f t="shared" si="1178"/>
        <v>943422.82146461739</v>
      </c>
      <c r="N1109" s="444">
        <f t="shared" si="1178"/>
        <v>1919677.8291875913</v>
      </c>
      <c r="O1109" s="444">
        <f t="shared" si="1178"/>
        <v>3906162.6282829894</v>
      </c>
      <c r="P1109" s="455"/>
      <c r="Q1109" s="87">
        <f t="shared" si="1168"/>
        <v>111980.00000000001</v>
      </c>
      <c r="R1109" s="486">
        <f t="shared" si="1158"/>
        <v>0</v>
      </c>
      <c r="S1109" s="486">
        <f t="shared" si="1159"/>
        <v>0</v>
      </c>
      <c r="T1109" s="486">
        <f>IF(R1109=1,SUM($R$6:R1109),0)</f>
        <v>0</v>
      </c>
      <c r="U1109" s="486">
        <f>IF(S1109=1,SUM($S$6:S1109),0)</f>
        <v>0</v>
      </c>
      <c r="V1109" s="486">
        <f t="shared" si="1160"/>
        <v>0</v>
      </c>
      <c r="W1109" s="486">
        <f t="shared" si="1161"/>
        <v>0</v>
      </c>
      <c r="X1109" s="486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794</v>
      </c>
      <c r="D1110" s="105" t="s">
        <v>794</v>
      </c>
      <c r="E1110" s="212" t="s">
        <v>46</v>
      </c>
      <c r="F1110" s="213" t="s">
        <v>275</v>
      </c>
      <c r="G1110" s="214">
        <v>662141.63144094404</v>
      </c>
      <c r="H1110" s="214">
        <v>662100</v>
      </c>
      <c r="I1110" s="167">
        <v>640650</v>
      </c>
      <c r="J1110" s="445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5"/>
      <c r="Q1110" s="87">
        <f t="shared" si="1168"/>
        <v>640650</v>
      </c>
      <c r="R1110" s="486">
        <f t="shared" si="1158"/>
        <v>0</v>
      </c>
      <c r="S1110" s="486">
        <f t="shared" si="1159"/>
        <v>0</v>
      </c>
      <c r="T1110" s="486">
        <f>IF(R1110=1,SUM($R$6:R1110),0)</f>
        <v>0</v>
      </c>
      <c r="U1110" s="486">
        <f>IF(S1110=1,SUM($S$6:S1110),0)</f>
        <v>0</v>
      </c>
      <c r="V1110" s="486">
        <f t="shared" si="1160"/>
        <v>0</v>
      </c>
      <c r="W1110" s="486">
        <f t="shared" si="1161"/>
        <v>0</v>
      </c>
      <c r="X1110" s="486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1143</v>
      </c>
      <c r="D1111" s="105"/>
      <c r="E1111" s="212" t="s">
        <v>46</v>
      </c>
      <c r="F1111" s="213" t="s">
        <v>275</v>
      </c>
      <c r="G1111" s="214">
        <v>382439</v>
      </c>
      <c r="H1111" s="214">
        <v>382400</v>
      </c>
      <c r="I1111" s="444">
        <v>382400</v>
      </c>
      <c r="J1111" s="449">
        <v>-3.2396918894426821E-2</v>
      </c>
      <c r="K1111" s="444">
        <f t="shared" si="1166"/>
        <v>394788.58178522886</v>
      </c>
      <c r="L1111" s="444">
        <f t="shared" ref="L1111:O1111" si="1180">IF($J1111&lt;0,(K1111*(1-$J1111)),(K1111*(1+$J1111)))</f>
        <v>407578.51544977073</v>
      </c>
      <c r="M1111" s="444">
        <f t="shared" si="1180"/>
        <v>420782.80355790787</v>
      </c>
      <c r="N1111" s="444">
        <f t="shared" si="1180"/>
        <v>434414.86991694296</v>
      </c>
      <c r="O1111" s="444">
        <f t="shared" si="1180"/>
        <v>448488.57322417514</v>
      </c>
      <c r="P1111" s="455"/>
      <c r="Q1111" s="87">
        <f t="shared" si="1168"/>
        <v>382400</v>
      </c>
      <c r="R1111" s="486">
        <f t="shared" si="1158"/>
        <v>0</v>
      </c>
      <c r="S1111" s="486">
        <f t="shared" si="1159"/>
        <v>0</v>
      </c>
      <c r="T1111" s="486">
        <f>IF(R1111=1,SUM($R$6:R1111),0)</f>
        <v>0</v>
      </c>
      <c r="U1111" s="486">
        <f>IF(S1111=1,SUM($S$6:S1111),0)</f>
        <v>0</v>
      </c>
      <c r="V1111" s="486">
        <f t="shared" si="1160"/>
        <v>0</v>
      </c>
      <c r="W1111" s="486">
        <f t="shared" si="1161"/>
        <v>0</v>
      </c>
      <c r="X1111" s="486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47</v>
      </c>
      <c r="F1112" s="213"/>
      <c r="G1112" s="214"/>
      <c r="H1112" s="214"/>
      <c r="I1112" s="445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5"/>
      <c r="Q1112" s="87">
        <f t="shared" si="1168"/>
        <v>0</v>
      </c>
      <c r="R1112" s="486">
        <f t="shared" si="1158"/>
        <v>0</v>
      </c>
      <c r="S1112" s="486">
        <f t="shared" si="1159"/>
        <v>0</v>
      </c>
      <c r="T1112" s="486">
        <f>IF(R1112=1,SUM($R$6:R1112),0)</f>
        <v>0</v>
      </c>
      <c r="U1112" s="486">
        <f>IF(S1112=1,SUM($S$6:S1112),0)</f>
        <v>0</v>
      </c>
      <c r="V1112" s="486">
        <f t="shared" si="1160"/>
        <v>0</v>
      </c>
      <c r="W1112" s="486">
        <f t="shared" si="1161"/>
        <v>0</v>
      </c>
      <c r="X1112" s="486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5" t="s">
        <v>719</v>
      </c>
      <c r="C1113" s="426" t="s">
        <v>599</v>
      </c>
      <c r="D1113" s="426"/>
      <c r="E1113" s="212" t="s">
        <v>47</v>
      </c>
      <c r="F1113" s="213"/>
      <c r="G1113" s="214"/>
      <c r="H1113" s="214"/>
      <c r="I1113" s="445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5"/>
      <c r="Q1113" s="87">
        <f t="shared" si="1168"/>
        <v>0</v>
      </c>
      <c r="R1113" s="486">
        <f t="shared" si="1158"/>
        <v>0</v>
      </c>
      <c r="S1113" s="486">
        <f t="shared" si="1159"/>
        <v>0</v>
      </c>
      <c r="T1113" s="486">
        <f>IF(R1113=1,SUM($R$6:R1113),0)</f>
        <v>0</v>
      </c>
      <c r="U1113" s="486">
        <f>IF(S1113=1,SUM($S$6:S1113),0)</f>
        <v>0</v>
      </c>
      <c r="V1113" s="486">
        <f t="shared" si="1160"/>
        <v>0</v>
      </c>
      <c r="W1113" s="486">
        <f t="shared" si="1161"/>
        <v>0</v>
      </c>
      <c r="X1113" s="486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2120</v>
      </c>
      <c r="D1114" s="105" t="s">
        <v>1645</v>
      </c>
      <c r="E1114" s="212" t="s">
        <v>46</v>
      </c>
      <c r="F1114" s="213" t="s">
        <v>275</v>
      </c>
      <c r="G1114" s="214">
        <v>285500</v>
      </c>
      <c r="H1114" s="214">
        <v>285500</v>
      </c>
      <c r="I1114" s="167">
        <v>552300</v>
      </c>
      <c r="J1114" s="445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5"/>
      <c r="Q1114" s="87">
        <f t="shared" si="1168"/>
        <v>552300</v>
      </c>
      <c r="R1114" s="486">
        <f t="shared" si="1158"/>
        <v>0</v>
      </c>
      <c r="S1114" s="486">
        <f t="shared" si="1159"/>
        <v>0</v>
      </c>
      <c r="T1114" s="486">
        <f>IF(R1114=1,SUM($R$6:R1114),0)</f>
        <v>0</v>
      </c>
      <c r="U1114" s="486">
        <f>IF(S1114=1,SUM($S$6:S1114),0)</f>
        <v>0</v>
      </c>
      <c r="V1114" s="486">
        <f t="shared" si="1160"/>
        <v>0</v>
      </c>
      <c r="W1114" s="486">
        <f t="shared" si="1161"/>
        <v>0</v>
      </c>
      <c r="X1114" s="486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2121</v>
      </c>
      <c r="D1115" s="105" t="s">
        <v>1646</v>
      </c>
      <c r="E1115" s="212" t="s">
        <v>46</v>
      </c>
      <c r="F1115" s="213" t="s">
        <v>275</v>
      </c>
      <c r="G1115" s="214">
        <v>240000</v>
      </c>
      <c r="H1115" s="214">
        <v>240000</v>
      </c>
      <c r="I1115" s="167">
        <v>454650</v>
      </c>
      <c r="J1115" s="445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5"/>
      <c r="Q1115" s="87">
        <f t="shared" si="1168"/>
        <v>454650</v>
      </c>
      <c r="R1115" s="486">
        <f t="shared" si="1158"/>
        <v>0</v>
      </c>
      <c r="S1115" s="486">
        <f t="shared" si="1159"/>
        <v>0</v>
      </c>
      <c r="T1115" s="486">
        <f>IF(R1115=1,SUM($R$6:R1115),0)</f>
        <v>0</v>
      </c>
      <c r="U1115" s="486">
        <f>IF(S1115=1,SUM($S$6:S1115),0)</f>
        <v>0</v>
      </c>
      <c r="V1115" s="486">
        <f t="shared" si="1160"/>
        <v>0</v>
      </c>
      <c r="W1115" s="486">
        <f t="shared" si="1161"/>
        <v>0</v>
      </c>
      <c r="X1115" s="486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2122</v>
      </c>
      <c r="D1116" s="105" t="s">
        <v>1647</v>
      </c>
      <c r="E1116" s="212" t="s">
        <v>46</v>
      </c>
      <c r="F1116" s="213" t="s">
        <v>275</v>
      </c>
      <c r="G1116" s="214">
        <v>220800</v>
      </c>
      <c r="H1116" s="214">
        <v>220800</v>
      </c>
      <c r="I1116" s="167">
        <v>454650</v>
      </c>
      <c r="J1116" s="445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5"/>
      <c r="Q1116" s="87">
        <f t="shared" si="1168"/>
        <v>454650</v>
      </c>
      <c r="R1116" s="486">
        <f t="shared" si="1158"/>
        <v>0</v>
      </c>
      <c r="S1116" s="486">
        <f t="shared" si="1159"/>
        <v>0</v>
      </c>
      <c r="T1116" s="486">
        <f>IF(R1116=1,SUM($R$6:R1116),0)</f>
        <v>0</v>
      </c>
      <c r="U1116" s="486">
        <f>IF(S1116=1,SUM($S$6:S1116),0)</f>
        <v>0</v>
      </c>
      <c r="V1116" s="486">
        <f t="shared" si="1160"/>
        <v>0</v>
      </c>
      <c r="W1116" s="486">
        <f t="shared" si="1161"/>
        <v>0</v>
      </c>
      <c r="X1116" s="486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2123</v>
      </c>
      <c r="D1117" s="105" t="s">
        <v>1648</v>
      </c>
      <c r="E1117" s="212" t="s">
        <v>46</v>
      </c>
      <c r="F1117" s="213" t="s">
        <v>275</v>
      </c>
      <c r="G1117" s="214">
        <v>164300</v>
      </c>
      <c r="H1117" s="214">
        <v>164300</v>
      </c>
      <c r="I1117" s="167">
        <v>357000</v>
      </c>
      <c r="J1117" s="445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5"/>
      <c r="Q1117" s="87">
        <f t="shared" si="1168"/>
        <v>357000</v>
      </c>
      <c r="R1117" s="486">
        <f t="shared" si="1158"/>
        <v>0</v>
      </c>
      <c r="S1117" s="486">
        <f t="shared" si="1159"/>
        <v>0</v>
      </c>
      <c r="T1117" s="486">
        <f>IF(R1117=1,SUM($R$6:R1117),0)</f>
        <v>0</v>
      </c>
      <c r="U1117" s="486">
        <f>IF(S1117=1,SUM($S$6:S1117),0)</f>
        <v>0</v>
      </c>
      <c r="V1117" s="486">
        <f t="shared" si="1160"/>
        <v>0</v>
      </c>
      <c r="W1117" s="486">
        <f t="shared" si="1161"/>
        <v>0</v>
      </c>
      <c r="X1117" s="486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2124</v>
      </c>
      <c r="D1118" s="105" t="s">
        <v>1649</v>
      </c>
      <c r="E1118" s="212" t="s">
        <v>46</v>
      </c>
      <c r="F1118" s="213" t="s">
        <v>275</v>
      </c>
      <c r="G1118" s="214">
        <v>111700</v>
      </c>
      <c r="H1118" s="214">
        <v>111700</v>
      </c>
      <c r="I1118" s="167">
        <v>357000</v>
      </c>
      <c r="J1118" s="445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5"/>
      <c r="Q1118" s="87">
        <f t="shared" si="1168"/>
        <v>357000</v>
      </c>
      <c r="R1118" s="486">
        <f t="shared" si="1158"/>
        <v>0</v>
      </c>
      <c r="S1118" s="486">
        <f t="shared" si="1159"/>
        <v>0</v>
      </c>
      <c r="T1118" s="486">
        <f>IF(R1118=1,SUM($R$6:R1118),0)</f>
        <v>0</v>
      </c>
      <c r="U1118" s="486">
        <f>IF(S1118=1,SUM($S$6:S1118),0)</f>
        <v>0</v>
      </c>
      <c r="V1118" s="486">
        <f t="shared" si="1160"/>
        <v>0</v>
      </c>
      <c r="W1118" s="486">
        <f t="shared" si="1161"/>
        <v>0</v>
      </c>
      <c r="X1118" s="486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2283</v>
      </c>
      <c r="D1119" s="105"/>
      <c r="E1119" s="212" t="s">
        <v>46</v>
      </c>
      <c r="F1119" s="213" t="s">
        <v>275</v>
      </c>
      <c r="G1119" s="214">
        <v>223500</v>
      </c>
      <c r="H1119" s="214">
        <v>223500</v>
      </c>
      <c r="I1119" s="443">
        <v>223500</v>
      </c>
      <c r="J1119" s="446">
        <v>0.18057599327307125</v>
      </c>
      <c r="K1119" s="443">
        <f t="shared" si="1166"/>
        <v>263858.73449653143</v>
      </c>
      <c r="L1119" s="443">
        <f t="shared" ref="L1119:O1119" si="1188">IF($J1119&lt;0,(K1119*(1-$J1119)),(K1119*(1+$J1119)))</f>
        <v>311505.2875620182</v>
      </c>
      <c r="M1119" s="443">
        <f t="shared" si="1188"/>
        <v>367755.66427334334</v>
      </c>
      <c r="N1119" s="443">
        <f t="shared" si="1188"/>
        <v>434163.50863130047</v>
      </c>
      <c r="O1119" s="443">
        <f t="shared" si="1188"/>
        <v>512563.01544531924</v>
      </c>
      <c r="P1119" s="455"/>
      <c r="Q1119" s="87">
        <f t="shared" si="1168"/>
        <v>223500</v>
      </c>
      <c r="R1119" s="486">
        <f t="shared" si="1158"/>
        <v>0</v>
      </c>
      <c r="S1119" s="486">
        <f t="shared" si="1159"/>
        <v>0</v>
      </c>
      <c r="T1119" s="486">
        <f>IF(R1119=1,SUM($R$6:R1119),0)</f>
        <v>0</v>
      </c>
      <c r="U1119" s="486">
        <f>IF(S1119=1,SUM($S$6:S1119),0)</f>
        <v>0</v>
      </c>
      <c r="V1119" s="486">
        <f t="shared" si="1160"/>
        <v>0</v>
      </c>
      <c r="W1119" s="486">
        <f t="shared" si="1161"/>
        <v>0</v>
      </c>
      <c r="X1119" s="486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1650</v>
      </c>
      <c r="D1120" s="105" t="s">
        <v>1650</v>
      </c>
      <c r="E1120" s="212" t="s">
        <v>46</v>
      </c>
      <c r="F1120" s="213" t="s">
        <v>275</v>
      </c>
      <c r="G1120" s="405"/>
      <c r="H1120" s="405"/>
      <c r="I1120" s="409">
        <v>312600</v>
      </c>
      <c r="J1120" s="447">
        <v>0.18057599327307125</v>
      </c>
      <c r="K1120" s="409">
        <f t="shared" si="1166"/>
        <v>369048.0554971621</v>
      </c>
      <c r="L1120" s="409">
        <f t="shared" ref="L1120:O1120" si="1189">IF($J1120&lt;0,(K1120*(1-$J1120)),(K1120*(1+$J1120)))</f>
        <v>435689.27468405769</v>
      </c>
      <c r="M1120" s="409">
        <f t="shared" si="1189"/>
        <v>514364.2982185554</v>
      </c>
      <c r="N1120" s="409">
        <f t="shared" si="1189"/>
        <v>607246.14227357728</v>
      </c>
      <c r="O1120" s="409">
        <f t="shared" si="1189"/>
        <v>716900.21757586929</v>
      </c>
      <c r="P1120" s="455"/>
      <c r="Q1120" s="87">
        <f t="shared" si="1168"/>
        <v>312600</v>
      </c>
      <c r="R1120" s="486">
        <f t="shared" si="1158"/>
        <v>0</v>
      </c>
      <c r="S1120" s="486">
        <f t="shared" si="1159"/>
        <v>0</v>
      </c>
      <c r="T1120" s="486">
        <f>IF(R1120=1,SUM($R$6:R1120),0)</f>
        <v>0</v>
      </c>
      <c r="U1120" s="486">
        <f>IF(S1120=1,SUM($S$6:S1120),0)</f>
        <v>0</v>
      </c>
      <c r="V1120" s="486">
        <f t="shared" si="1160"/>
        <v>0</v>
      </c>
      <c r="W1120" s="486">
        <f t="shared" si="1161"/>
        <v>0</v>
      </c>
      <c r="X1120" s="486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2284</v>
      </c>
      <c r="D1121" s="105"/>
      <c r="E1121" s="212" t="s">
        <v>46</v>
      </c>
      <c r="F1121" s="213" t="s">
        <v>275</v>
      </c>
      <c r="G1121" s="214">
        <v>179000</v>
      </c>
      <c r="H1121" s="214">
        <v>179000</v>
      </c>
      <c r="I1121" s="443">
        <v>179000</v>
      </c>
      <c r="J1121" s="446">
        <v>0.18057599327307125</v>
      </c>
      <c r="K1121" s="443">
        <f t="shared" si="1166"/>
        <v>211323.10279587976</v>
      </c>
      <c r="L1121" s="443">
        <f t="shared" ref="L1121:O1121" si="1190">IF($J1121&lt;0,(K1121*(1-$J1121)),(K1121*(1+$J1121)))</f>
        <v>249482.98198479309</v>
      </c>
      <c r="M1121" s="443">
        <f t="shared" si="1190"/>
        <v>294533.61926142487</v>
      </c>
      <c r="N1121" s="443">
        <f t="shared" si="1190"/>
        <v>347719.32011186925</v>
      </c>
      <c r="O1121" s="443">
        <f t="shared" si="1190"/>
        <v>410509.08172130707</v>
      </c>
      <c r="P1121" s="455"/>
      <c r="Q1121" s="87">
        <f t="shared" si="1168"/>
        <v>179000</v>
      </c>
      <c r="R1121" s="486">
        <f t="shared" si="1158"/>
        <v>0</v>
      </c>
      <c r="S1121" s="486">
        <f t="shared" si="1159"/>
        <v>0</v>
      </c>
      <c r="T1121" s="486">
        <f>IF(R1121=1,SUM($R$6:R1121),0)</f>
        <v>0</v>
      </c>
      <c r="U1121" s="486">
        <f>IF(S1121=1,SUM($S$6:S1121),0)</f>
        <v>0</v>
      </c>
      <c r="V1121" s="486">
        <f t="shared" si="1160"/>
        <v>0</v>
      </c>
      <c r="W1121" s="486">
        <f t="shared" si="1161"/>
        <v>0</v>
      </c>
      <c r="X1121" s="486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1651</v>
      </c>
      <c r="D1122" s="105" t="s">
        <v>1651</v>
      </c>
      <c r="E1122" s="212" t="s">
        <v>46</v>
      </c>
      <c r="F1122" s="213" t="s">
        <v>275</v>
      </c>
      <c r="G1122" s="405"/>
      <c r="H1122" s="405"/>
      <c r="I1122" s="409">
        <v>285950</v>
      </c>
      <c r="J1122" s="447">
        <v>0.18057599327307125</v>
      </c>
      <c r="K1122" s="409">
        <f t="shared" si="1166"/>
        <v>337585.70527643472</v>
      </c>
      <c r="L1122" s="409">
        <f t="shared" ref="L1122:O1122" si="1191">IF($J1122&lt;0,(K1122*(1-$J1122)),(K1122*(1+$J1122)))</f>
        <v>398545.5793215172</v>
      </c>
      <c r="M1122" s="409">
        <f t="shared" si="1191"/>
        <v>470513.34317209182</v>
      </c>
      <c r="N1122" s="409">
        <f t="shared" si="1191"/>
        <v>555476.75746362575</v>
      </c>
      <c r="O1122" s="409">
        <f t="shared" si="1191"/>
        <v>655782.52468272485</v>
      </c>
      <c r="P1122" s="455"/>
      <c r="Q1122" s="87">
        <f t="shared" si="1168"/>
        <v>285950</v>
      </c>
      <c r="R1122" s="486">
        <f t="shared" si="1158"/>
        <v>0</v>
      </c>
      <c r="S1122" s="486">
        <f t="shared" si="1159"/>
        <v>0</v>
      </c>
      <c r="T1122" s="486">
        <f>IF(R1122=1,SUM($R$6:R1122),0)</f>
        <v>0</v>
      </c>
      <c r="U1122" s="486">
        <f>IF(S1122=1,SUM($S$6:S1122),0)</f>
        <v>0</v>
      </c>
      <c r="V1122" s="486">
        <f t="shared" si="1160"/>
        <v>0</v>
      </c>
      <c r="W1122" s="486">
        <f t="shared" si="1161"/>
        <v>0</v>
      </c>
      <c r="X1122" s="486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47</v>
      </c>
      <c r="F1123" s="213"/>
      <c r="G1123" s="214"/>
      <c r="H1123" s="214"/>
      <c r="I1123" s="445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5"/>
      <c r="Q1123" s="87">
        <f t="shared" si="1168"/>
        <v>0</v>
      </c>
      <c r="R1123" s="486">
        <f t="shared" si="1158"/>
        <v>0</v>
      </c>
      <c r="S1123" s="486">
        <f t="shared" si="1159"/>
        <v>0</v>
      </c>
      <c r="T1123" s="486">
        <f>IF(R1123=1,SUM($R$6:R1123),0)</f>
        <v>0</v>
      </c>
      <c r="U1123" s="486">
        <f>IF(S1123=1,SUM($S$6:S1123),0)</f>
        <v>0</v>
      </c>
      <c r="V1123" s="486">
        <f t="shared" si="1160"/>
        <v>0</v>
      </c>
      <c r="W1123" s="486">
        <f t="shared" si="1161"/>
        <v>0</v>
      </c>
      <c r="X1123" s="486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5" t="s">
        <v>719</v>
      </c>
      <c r="C1124" s="426" t="s">
        <v>590</v>
      </c>
      <c r="D1124" s="105"/>
      <c r="E1124" s="212" t="s">
        <v>47</v>
      </c>
      <c r="F1124" s="213"/>
      <c r="G1124" s="214"/>
      <c r="H1124" s="214"/>
      <c r="I1124" s="445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5"/>
      <c r="Q1124" s="87">
        <f t="shared" si="1168"/>
        <v>0</v>
      </c>
      <c r="R1124" s="486">
        <f t="shared" si="1158"/>
        <v>0</v>
      </c>
      <c r="S1124" s="486">
        <f t="shared" si="1159"/>
        <v>0</v>
      </c>
      <c r="T1124" s="486">
        <f>IF(R1124=1,SUM($R$6:R1124),0)</f>
        <v>0</v>
      </c>
      <c r="U1124" s="486">
        <f>IF(S1124=1,SUM($S$6:S1124),0)</f>
        <v>0</v>
      </c>
      <c r="V1124" s="486">
        <f t="shared" si="1160"/>
        <v>0</v>
      </c>
      <c r="W1124" s="486">
        <f t="shared" si="1161"/>
        <v>0</v>
      </c>
      <c r="X1124" s="486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841</v>
      </c>
      <c r="D1125" s="105"/>
      <c r="E1125" s="212" t="s">
        <v>46</v>
      </c>
      <c r="F1125" s="213" t="s">
        <v>773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5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5"/>
      <c r="Q1125" s="87">
        <f t="shared" si="1168"/>
        <v>11232000</v>
      </c>
      <c r="R1125" s="486">
        <f t="shared" si="1158"/>
        <v>0</v>
      </c>
      <c r="S1125" s="486">
        <f t="shared" si="1159"/>
        <v>0</v>
      </c>
      <c r="T1125" s="486">
        <f>IF(R1125=1,SUM($R$6:R1125),0)</f>
        <v>0</v>
      </c>
      <c r="U1125" s="486">
        <f>IF(S1125=1,SUM($S$6:S1125),0)</f>
        <v>0</v>
      </c>
      <c r="V1125" s="486">
        <f t="shared" si="1160"/>
        <v>0</v>
      </c>
      <c r="W1125" s="486">
        <f t="shared" si="1161"/>
        <v>0</v>
      </c>
      <c r="X1125" s="486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842</v>
      </c>
      <c r="D1126" s="105"/>
      <c r="E1126" s="212" t="s">
        <v>46</v>
      </c>
      <c r="F1126" s="213" t="s">
        <v>773</v>
      </c>
      <c r="G1126" s="214">
        <v>9514000</v>
      </c>
      <c r="H1126" s="214">
        <v>9514000</v>
      </c>
      <c r="I1126" s="167">
        <f t="shared" si="1194"/>
        <v>11232000</v>
      </c>
      <c r="J1126" s="445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5"/>
      <c r="Q1126" s="87">
        <f t="shared" si="1168"/>
        <v>11232000</v>
      </c>
      <c r="R1126" s="486">
        <f t="shared" si="1158"/>
        <v>0</v>
      </c>
      <c r="S1126" s="486">
        <f t="shared" si="1159"/>
        <v>0</v>
      </c>
      <c r="T1126" s="486">
        <f>IF(R1126=1,SUM($R$6:R1126),0)</f>
        <v>0</v>
      </c>
      <c r="U1126" s="486">
        <f>IF(S1126=1,SUM($S$6:S1126),0)</f>
        <v>0</v>
      </c>
      <c r="V1126" s="486">
        <f t="shared" si="1160"/>
        <v>0</v>
      </c>
      <c r="W1126" s="486">
        <f t="shared" si="1161"/>
        <v>0</v>
      </c>
      <c r="X1126" s="486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843</v>
      </c>
      <c r="D1127" s="105"/>
      <c r="E1127" s="212" t="s">
        <v>46</v>
      </c>
      <c r="F1127" s="213" t="s">
        <v>773</v>
      </c>
      <c r="G1127" s="214">
        <v>7426000</v>
      </c>
      <c r="H1127" s="214">
        <v>7426000</v>
      </c>
      <c r="I1127" s="167">
        <f t="shared" si="1194"/>
        <v>11058000</v>
      </c>
      <c r="J1127" s="445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5"/>
      <c r="Q1127" s="87">
        <f t="shared" si="1168"/>
        <v>11058000</v>
      </c>
      <c r="R1127" s="486">
        <f t="shared" si="1158"/>
        <v>0</v>
      </c>
      <c r="S1127" s="486">
        <f t="shared" si="1159"/>
        <v>0</v>
      </c>
      <c r="T1127" s="486">
        <f>IF(R1127=1,SUM($R$6:R1127),0)</f>
        <v>0</v>
      </c>
      <c r="U1127" s="486">
        <f>IF(S1127=1,SUM($S$6:S1127),0)</f>
        <v>0</v>
      </c>
      <c r="V1127" s="486">
        <f t="shared" si="1160"/>
        <v>0</v>
      </c>
      <c r="W1127" s="486">
        <f t="shared" si="1161"/>
        <v>0</v>
      </c>
      <c r="X1127" s="486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844</v>
      </c>
      <c r="D1128" s="105"/>
      <c r="E1128" s="212" t="s">
        <v>46</v>
      </c>
      <c r="F1128" s="213" t="s">
        <v>773</v>
      </c>
      <c r="G1128" s="214">
        <v>7034000</v>
      </c>
      <c r="H1128" s="214">
        <v>7034000</v>
      </c>
      <c r="I1128" s="167">
        <f t="shared" si="1194"/>
        <v>11020000</v>
      </c>
      <c r="J1128" s="445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5"/>
      <c r="Q1128" s="87">
        <f t="shared" si="1168"/>
        <v>11020000</v>
      </c>
      <c r="R1128" s="486">
        <f t="shared" si="1158"/>
        <v>0</v>
      </c>
      <c r="S1128" s="486">
        <f t="shared" si="1159"/>
        <v>0</v>
      </c>
      <c r="T1128" s="486">
        <f>IF(R1128=1,SUM($R$6:R1128),0)</f>
        <v>0</v>
      </c>
      <c r="U1128" s="486">
        <f>IF(S1128=1,SUM($S$6:S1128),0)</f>
        <v>0</v>
      </c>
      <c r="V1128" s="486">
        <f t="shared" si="1160"/>
        <v>0</v>
      </c>
      <c r="W1128" s="486">
        <f t="shared" si="1161"/>
        <v>0</v>
      </c>
      <c r="X1128" s="486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845</v>
      </c>
      <c r="D1129" s="105"/>
      <c r="E1129" s="212" t="s">
        <v>46</v>
      </c>
      <c r="F1129" s="213" t="s">
        <v>773</v>
      </c>
      <c r="G1129" s="214">
        <v>6002000</v>
      </c>
      <c r="H1129" s="214">
        <v>6002000</v>
      </c>
      <c r="I1129" s="167">
        <f t="shared" si="1194"/>
        <v>10447000</v>
      </c>
      <c r="J1129" s="445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5"/>
      <c r="Q1129" s="87">
        <f t="shared" si="1168"/>
        <v>10447000</v>
      </c>
      <c r="R1129" s="486">
        <f t="shared" si="1158"/>
        <v>0</v>
      </c>
      <c r="S1129" s="486">
        <f t="shared" si="1159"/>
        <v>0</v>
      </c>
      <c r="T1129" s="486">
        <f>IF(R1129=1,SUM($R$6:R1129),0)</f>
        <v>0</v>
      </c>
      <c r="U1129" s="486">
        <f>IF(S1129=1,SUM($S$6:S1129),0)</f>
        <v>0</v>
      </c>
      <c r="V1129" s="486">
        <f t="shared" si="1160"/>
        <v>0</v>
      </c>
      <c r="W1129" s="486">
        <f t="shared" si="1161"/>
        <v>0</v>
      </c>
      <c r="X1129" s="486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846</v>
      </c>
      <c r="D1130" s="105"/>
      <c r="E1130" s="212" t="s">
        <v>46</v>
      </c>
      <c r="F1130" s="213" t="s">
        <v>773</v>
      </c>
      <c r="G1130" s="214">
        <v>5818000</v>
      </c>
      <c r="H1130" s="214">
        <v>5818000</v>
      </c>
      <c r="I1130" s="167">
        <f t="shared" si="1194"/>
        <v>10410000</v>
      </c>
      <c r="J1130" s="445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5"/>
      <c r="Q1130" s="87">
        <f t="shared" si="1168"/>
        <v>10410000</v>
      </c>
      <c r="R1130" s="486">
        <f t="shared" si="1158"/>
        <v>0</v>
      </c>
      <c r="S1130" s="486">
        <f t="shared" si="1159"/>
        <v>0</v>
      </c>
      <c r="T1130" s="486">
        <f>IF(R1130=1,SUM($R$6:R1130),0)</f>
        <v>0</v>
      </c>
      <c r="U1130" s="486">
        <f>IF(S1130=1,SUM($S$6:S1130),0)</f>
        <v>0</v>
      </c>
      <c r="V1130" s="486">
        <f t="shared" si="1160"/>
        <v>0</v>
      </c>
      <c r="W1130" s="486">
        <f t="shared" si="1161"/>
        <v>0</v>
      </c>
      <c r="X1130" s="486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847</v>
      </c>
      <c r="D1131" s="105"/>
      <c r="E1131" s="212" t="s">
        <v>46</v>
      </c>
      <c r="F1131" s="213" t="s">
        <v>773</v>
      </c>
      <c r="G1131" s="214">
        <v>5812000</v>
      </c>
      <c r="H1131" s="214">
        <v>5812000</v>
      </c>
      <c r="I1131" s="167">
        <f t="shared" si="1194"/>
        <v>10355000</v>
      </c>
      <c r="J1131" s="445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5"/>
      <c r="Q1131" s="87">
        <f t="shared" si="1168"/>
        <v>10355000</v>
      </c>
      <c r="R1131" s="486">
        <f t="shared" si="1158"/>
        <v>0</v>
      </c>
      <c r="S1131" s="486">
        <f t="shared" si="1159"/>
        <v>0</v>
      </c>
      <c r="T1131" s="486">
        <f>IF(R1131=1,SUM($R$6:R1131),0)</f>
        <v>0</v>
      </c>
      <c r="U1131" s="486">
        <f>IF(S1131=1,SUM($S$6:S1131),0)</f>
        <v>0</v>
      </c>
      <c r="V1131" s="486">
        <f t="shared" si="1160"/>
        <v>0</v>
      </c>
      <c r="W1131" s="486">
        <f t="shared" si="1161"/>
        <v>0</v>
      </c>
      <c r="X1131" s="486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848</v>
      </c>
      <c r="D1132" s="105"/>
      <c r="E1132" s="212" t="s">
        <v>46</v>
      </c>
      <c r="F1132" s="213" t="s">
        <v>773</v>
      </c>
      <c r="G1132" s="214">
        <v>4940000</v>
      </c>
      <c r="H1132" s="214">
        <v>4940000</v>
      </c>
      <c r="I1132" s="167">
        <f t="shared" si="1194"/>
        <v>10078000</v>
      </c>
      <c r="J1132" s="445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5"/>
      <c r="Q1132" s="87">
        <f t="shared" si="1168"/>
        <v>10078000</v>
      </c>
      <c r="R1132" s="486">
        <f t="shared" si="1158"/>
        <v>0</v>
      </c>
      <c r="S1132" s="486">
        <f t="shared" si="1159"/>
        <v>0</v>
      </c>
      <c r="T1132" s="486">
        <f>IF(R1132=1,SUM($R$6:R1132),0)</f>
        <v>0</v>
      </c>
      <c r="U1132" s="486">
        <f>IF(S1132=1,SUM($S$6:S1132),0)</f>
        <v>0</v>
      </c>
      <c r="V1132" s="486">
        <f t="shared" si="1160"/>
        <v>0</v>
      </c>
      <c r="W1132" s="486">
        <f t="shared" si="1161"/>
        <v>0</v>
      </c>
      <c r="X1132" s="486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849</v>
      </c>
      <c r="D1133" s="105"/>
      <c r="E1133" s="212" t="s">
        <v>46</v>
      </c>
      <c r="F1133" s="213" t="s">
        <v>773</v>
      </c>
      <c r="G1133" s="214">
        <v>5520000</v>
      </c>
      <c r="H1133" s="214">
        <v>5520000</v>
      </c>
      <c r="I1133" s="167">
        <f t="shared" si="1194"/>
        <v>10595000</v>
      </c>
      <c r="J1133" s="445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5"/>
      <c r="Q1133" s="87">
        <f t="shared" si="1168"/>
        <v>10595000</v>
      </c>
      <c r="R1133" s="486">
        <f t="shared" si="1158"/>
        <v>0</v>
      </c>
      <c r="S1133" s="486">
        <f t="shared" si="1159"/>
        <v>0</v>
      </c>
      <c r="T1133" s="486">
        <f>IF(R1133=1,SUM($R$6:R1133),0)</f>
        <v>0</v>
      </c>
      <c r="U1133" s="486">
        <f>IF(S1133=1,SUM($S$6:S1133),0)</f>
        <v>0</v>
      </c>
      <c r="V1133" s="486">
        <f t="shared" si="1160"/>
        <v>0</v>
      </c>
      <c r="W1133" s="486">
        <f t="shared" si="1161"/>
        <v>0</v>
      </c>
      <c r="X1133" s="486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850</v>
      </c>
      <c r="D1134" s="105"/>
      <c r="E1134" s="212" t="s">
        <v>46</v>
      </c>
      <c r="F1134" s="213" t="s">
        <v>773</v>
      </c>
      <c r="G1134" s="214">
        <v>5362000</v>
      </c>
      <c r="H1134" s="214">
        <v>5362000</v>
      </c>
      <c r="I1134" s="167">
        <f t="shared" si="1194"/>
        <v>5362000</v>
      </c>
      <c r="J1134" s="445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5"/>
      <c r="Q1134" s="87">
        <f t="shared" si="1168"/>
        <v>5362000</v>
      </c>
      <c r="R1134" s="486">
        <f t="shared" si="1158"/>
        <v>0</v>
      </c>
      <c r="S1134" s="486">
        <f t="shared" si="1159"/>
        <v>0</v>
      </c>
      <c r="T1134" s="486">
        <f>IF(R1134=1,SUM($R$6:R1134),0)</f>
        <v>0</v>
      </c>
      <c r="U1134" s="486">
        <f>IF(S1134=1,SUM($S$6:S1134),0)</f>
        <v>0</v>
      </c>
      <c r="V1134" s="486">
        <f t="shared" si="1160"/>
        <v>0</v>
      </c>
      <c r="W1134" s="486">
        <f t="shared" si="1161"/>
        <v>0</v>
      </c>
      <c r="X1134" s="486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851</v>
      </c>
      <c r="D1135" s="105"/>
      <c r="E1135" s="212" t="s">
        <v>46</v>
      </c>
      <c r="F1135" s="213" t="s">
        <v>773</v>
      </c>
      <c r="G1135" s="214">
        <v>4448000</v>
      </c>
      <c r="H1135" s="214">
        <v>4448000</v>
      </c>
      <c r="I1135" s="167">
        <f t="shared" si="1194"/>
        <v>10447000</v>
      </c>
      <c r="J1135" s="445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5"/>
      <c r="Q1135" s="87">
        <f t="shared" si="1168"/>
        <v>10447000</v>
      </c>
      <c r="R1135" s="486">
        <f t="shared" si="1158"/>
        <v>0</v>
      </c>
      <c r="S1135" s="486">
        <f t="shared" si="1159"/>
        <v>0</v>
      </c>
      <c r="T1135" s="486">
        <f>IF(R1135=1,SUM($R$6:R1135),0)</f>
        <v>0</v>
      </c>
      <c r="U1135" s="486">
        <f>IF(S1135=1,SUM($S$6:S1135),0)</f>
        <v>0</v>
      </c>
      <c r="V1135" s="486">
        <f t="shared" si="1160"/>
        <v>0</v>
      </c>
      <c r="W1135" s="486">
        <f t="shared" si="1161"/>
        <v>0</v>
      </c>
      <c r="X1135" s="486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852</v>
      </c>
      <c r="D1136" s="105"/>
      <c r="E1136" s="212" t="s">
        <v>46</v>
      </c>
      <c r="F1136" s="213" t="s">
        <v>773</v>
      </c>
      <c r="G1136" s="214">
        <v>4448000</v>
      </c>
      <c r="H1136" s="214">
        <v>4448000</v>
      </c>
      <c r="I1136" s="167">
        <f t="shared" si="1194"/>
        <v>6715000</v>
      </c>
      <c r="J1136" s="445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5"/>
      <c r="Q1136" s="87">
        <f t="shared" si="1168"/>
        <v>6715000</v>
      </c>
      <c r="R1136" s="486">
        <f t="shared" si="1158"/>
        <v>0</v>
      </c>
      <c r="S1136" s="486">
        <f t="shared" si="1159"/>
        <v>0</v>
      </c>
      <c r="T1136" s="486">
        <f>IF(R1136=1,SUM($R$6:R1136),0)</f>
        <v>0</v>
      </c>
      <c r="U1136" s="486">
        <f>IF(S1136=1,SUM($S$6:S1136),0)</f>
        <v>0</v>
      </c>
      <c r="V1136" s="486">
        <f t="shared" si="1160"/>
        <v>0</v>
      </c>
      <c r="W1136" s="486">
        <f t="shared" si="1161"/>
        <v>0</v>
      </c>
      <c r="X1136" s="486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853</v>
      </c>
      <c r="D1137" s="105"/>
      <c r="E1137" s="212" t="s">
        <v>46</v>
      </c>
      <c r="F1137" s="213" t="s">
        <v>773</v>
      </c>
      <c r="G1137" s="214">
        <v>3946000</v>
      </c>
      <c r="H1137" s="214">
        <v>3946000</v>
      </c>
      <c r="I1137" s="167">
        <f t="shared" si="1194"/>
        <v>6660000</v>
      </c>
      <c r="J1137" s="445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5"/>
      <c r="Q1137" s="87">
        <f t="shared" si="1168"/>
        <v>6660000</v>
      </c>
      <c r="R1137" s="486">
        <f t="shared" si="1158"/>
        <v>0</v>
      </c>
      <c r="S1137" s="486">
        <f t="shared" si="1159"/>
        <v>0</v>
      </c>
      <c r="T1137" s="486">
        <f>IF(R1137=1,SUM($R$6:R1137),0)</f>
        <v>0</v>
      </c>
      <c r="U1137" s="486">
        <f>IF(S1137=1,SUM($S$6:S1137),0)</f>
        <v>0</v>
      </c>
      <c r="V1137" s="486">
        <f t="shared" si="1160"/>
        <v>0</v>
      </c>
      <c r="W1137" s="486">
        <f t="shared" si="1161"/>
        <v>0</v>
      </c>
      <c r="X1137" s="486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854</v>
      </c>
      <c r="D1138" s="105"/>
      <c r="E1138" s="212" t="s">
        <v>46</v>
      </c>
      <c r="F1138" s="213" t="s">
        <v>773</v>
      </c>
      <c r="G1138" s="214">
        <v>2984000</v>
      </c>
      <c r="H1138" s="214">
        <v>2984000</v>
      </c>
      <c r="I1138" s="167">
        <f t="shared" si="1194"/>
        <v>6415000</v>
      </c>
      <c r="J1138" s="445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5"/>
      <c r="Q1138" s="87">
        <f t="shared" si="1168"/>
        <v>6415000</v>
      </c>
      <c r="R1138" s="486">
        <f t="shared" si="1158"/>
        <v>0</v>
      </c>
      <c r="S1138" s="486">
        <f t="shared" si="1159"/>
        <v>0</v>
      </c>
      <c r="T1138" s="486">
        <f>IF(R1138=1,SUM($R$6:R1138),0)</f>
        <v>0</v>
      </c>
      <c r="U1138" s="486">
        <f>IF(S1138=1,SUM($S$6:S1138),0)</f>
        <v>0</v>
      </c>
      <c r="V1138" s="486">
        <f t="shared" si="1160"/>
        <v>0</v>
      </c>
      <c r="W1138" s="486">
        <f t="shared" si="1161"/>
        <v>0</v>
      </c>
      <c r="X1138" s="486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855</v>
      </c>
      <c r="D1139" s="105"/>
      <c r="E1139" s="212" t="s">
        <v>46</v>
      </c>
      <c r="F1139" s="213" t="s">
        <v>773</v>
      </c>
      <c r="G1139" s="214">
        <v>7804000</v>
      </c>
      <c r="H1139" s="214">
        <v>7804000</v>
      </c>
      <c r="I1139" s="167">
        <f t="shared" si="1194"/>
        <v>9265000</v>
      </c>
      <c r="J1139" s="445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5"/>
      <c r="Q1139" s="87">
        <f t="shared" si="1168"/>
        <v>9265000</v>
      </c>
      <c r="R1139" s="486">
        <f t="shared" si="1158"/>
        <v>0</v>
      </c>
      <c r="S1139" s="486">
        <f t="shared" si="1159"/>
        <v>0</v>
      </c>
      <c r="T1139" s="486">
        <f>IF(R1139=1,SUM($R$6:R1139),0)</f>
        <v>0</v>
      </c>
      <c r="U1139" s="486">
        <f>IF(S1139=1,SUM($S$6:S1139),0)</f>
        <v>0</v>
      </c>
      <c r="V1139" s="486">
        <f t="shared" si="1160"/>
        <v>0</v>
      </c>
      <c r="W1139" s="486">
        <f t="shared" si="1161"/>
        <v>0</v>
      </c>
      <c r="X1139" s="486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856</v>
      </c>
      <c r="D1140" s="105"/>
      <c r="E1140" s="212" t="s">
        <v>46</v>
      </c>
      <c r="F1140" s="213" t="s">
        <v>773</v>
      </c>
      <c r="G1140" s="214">
        <v>6152000</v>
      </c>
      <c r="H1140" s="214">
        <v>6152000</v>
      </c>
      <c r="I1140" s="167">
        <f t="shared" si="1194"/>
        <v>9092000</v>
      </c>
      <c r="J1140" s="445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5"/>
      <c r="Q1140" s="87">
        <f t="shared" si="1168"/>
        <v>9092000</v>
      </c>
      <c r="R1140" s="486">
        <f t="shared" si="1158"/>
        <v>0</v>
      </c>
      <c r="S1140" s="486">
        <f t="shared" si="1159"/>
        <v>0</v>
      </c>
      <c r="T1140" s="486">
        <f>IF(R1140=1,SUM($R$6:R1140),0)</f>
        <v>0</v>
      </c>
      <c r="U1140" s="486">
        <f>IF(S1140=1,SUM($S$6:S1140),0)</f>
        <v>0</v>
      </c>
      <c r="V1140" s="486">
        <f t="shared" si="1160"/>
        <v>0</v>
      </c>
      <c r="W1140" s="486">
        <f t="shared" si="1161"/>
        <v>0</v>
      </c>
      <c r="X1140" s="486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857</v>
      </c>
      <c r="D1141" s="105"/>
      <c r="E1141" s="212" t="s">
        <v>46</v>
      </c>
      <c r="F1141" s="213" t="s">
        <v>773</v>
      </c>
      <c r="G1141" s="214">
        <v>5232000</v>
      </c>
      <c r="H1141" s="214">
        <v>5232000</v>
      </c>
      <c r="I1141" s="167">
        <f t="shared" si="1194"/>
        <v>8600000</v>
      </c>
      <c r="J1141" s="445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5"/>
      <c r="Q1141" s="87">
        <f t="shared" si="1168"/>
        <v>8600000</v>
      </c>
      <c r="R1141" s="486">
        <f t="shared" si="1158"/>
        <v>0</v>
      </c>
      <c r="S1141" s="486">
        <f t="shared" si="1159"/>
        <v>0</v>
      </c>
      <c r="T1141" s="486">
        <f>IF(R1141=1,SUM($R$6:R1141),0)</f>
        <v>0</v>
      </c>
      <c r="U1141" s="486">
        <f>IF(S1141=1,SUM($S$6:S1141),0)</f>
        <v>0</v>
      </c>
      <c r="V1141" s="486">
        <f t="shared" si="1160"/>
        <v>0</v>
      </c>
      <c r="W1141" s="486">
        <f t="shared" si="1161"/>
        <v>0</v>
      </c>
      <c r="X1141" s="486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858</v>
      </c>
      <c r="D1142" s="105"/>
      <c r="E1142" s="212" t="s">
        <v>46</v>
      </c>
      <c r="F1142" s="213" t="s">
        <v>773</v>
      </c>
      <c r="G1142" s="214">
        <v>3974000</v>
      </c>
      <c r="H1142" s="214">
        <v>3974000</v>
      </c>
      <c r="I1142" s="167">
        <f t="shared" si="1194"/>
        <v>8323000</v>
      </c>
      <c r="J1142" s="445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5"/>
      <c r="Q1142" s="87">
        <f t="shared" si="1168"/>
        <v>8323000</v>
      </c>
      <c r="R1142" s="486">
        <f t="shared" si="1158"/>
        <v>0</v>
      </c>
      <c r="S1142" s="486">
        <f t="shared" si="1159"/>
        <v>0</v>
      </c>
      <c r="T1142" s="486">
        <f>IF(R1142=1,SUM($R$6:R1142),0)</f>
        <v>0</v>
      </c>
      <c r="U1142" s="486">
        <f>IF(S1142=1,SUM($S$6:S1142),0)</f>
        <v>0</v>
      </c>
      <c r="V1142" s="486">
        <f t="shared" si="1160"/>
        <v>0</v>
      </c>
      <c r="W1142" s="486">
        <f t="shared" si="1161"/>
        <v>0</v>
      </c>
      <c r="X1142" s="486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859</v>
      </c>
      <c r="D1143" s="105"/>
      <c r="E1143" s="212" t="s">
        <v>46</v>
      </c>
      <c r="F1143" s="213" t="s">
        <v>773</v>
      </c>
      <c r="G1143" s="214">
        <v>5452000</v>
      </c>
      <c r="H1143" s="214">
        <v>5452000</v>
      </c>
      <c r="I1143" s="167">
        <f t="shared" si="1194"/>
        <v>6937000</v>
      </c>
      <c r="J1143" s="445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5"/>
      <c r="Q1143" s="87">
        <f t="shared" si="1168"/>
        <v>6937000</v>
      </c>
      <c r="R1143" s="486">
        <f t="shared" si="1158"/>
        <v>0</v>
      </c>
      <c r="S1143" s="486">
        <f t="shared" si="1159"/>
        <v>0</v>
      </c>
      <c r="T1143" s="486">
        <f>IF(R1143=1,SUM($R$6:R1143),0)</f>
        <v>0</v>
      </c>
      <c r="U1143" s="486">
        <f>IF(S1143=1,SUM($S$6:S1143),0)</f>
        <v>0</v>
      </c>
      <c r="V1143" s="486">
        <f t="shared" si="1160"/>
        <v>0</v>
      </c>
      <c r="W1143" s="486">
        <f t="shared" si="1161"/>
        <v>0</v>
      </c>
      <c r="X1143" s="486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860</v>
      </c>
      <c r="D1144" s="105"/>
      <c r="E1144" s="212" t="s">
        <v>46</v>
      </c>
      <c r="F1144" s="213" t="s">
        <v>773</v>
      </c>
      <c r="G1144" s="214">
        <v>4868000</v>
      </c>
      <c r="H1144" s="214">
        <v>4868000</v>
      </c>
      <c r="I1144" s="167">
        <f t="shared" si="1194"/>
        <v>6826000</v>
      </c>
      <c r="J1144" s="445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5"/>
      <c r="Q1144" s="87">
        <f t="shared" si="1168"/>
        <v>6826000</v>
      </c>
      <c r="R1144" s="486">
        <f t="shared" si="1158"/>
        <v>0</v>
      </c>
      <c r="S1144" s="486">
        <f t="shared" si="1159"/>
        <v>0</v>
      </c>
      <c r="T1144" s="486">
        <f>IF(R1144=1,SUM($R$6:R1144),0)</f>
        <v>0</v>
      </c>
      <c r="U1144" s="486">
        <f>IF(S1144=1,SUM($S$6:S1144),0)</f>
        <v>0</v>
      </c>
      <c r="V1144" s="486">
        <f t="shared" si="1160"/>
        <v>0</v>
      </c>
      <c r="W1144" s="486">
        <f t="shared" si="1161"/>
        <v>0</v>
      </c>
      <c r="X1144" s="486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861</v>
      </c>
      <c r="D1145" s="105"/>
      <c r="E1145" s="212" t="s">
        <v>46</v>
      </c>
      <c r="F1145" s="213" t="s">
        <v>773</v>
      </c>
      <c r="G1145" s="214">
        <v>3586000</v>
      </c>
      <c r="H1145" s="214">
        <v>3586000</v>
      </c>
      <c r="I1145" s="167">
        <f t="shared" si="1194"/>
        <v>6752000</v>
      </c>
      <c r="J1145" s="445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5"/>
      <c r="Q1145" s="87">
        <f t="shared" si="1168"/>
        <v>6752000</v>
      </c>
      <c r="R1145" s="486">
        <f t="shared" si="1158"/>
        <v>0</v>
      </c>
      <c r="S1145" s="486">
        <f t="shared" si="1159"/>
        <v>0</v>
      </c>
      <c r="T1145" s="486">
        <f>IF(R1145=1,SUM($R$6:R1145),0)</f>
        <v>0</v>
      </c>
      <c r="U1145" s="486">
        <f>IF(S1145=1,SUM($S$6:S1145),0)</f>
        <v>0</v>
      </c>
      <c r="V1145" s="486">
        <f t="shared" si="1160"/>
        <v>0</v>
      </c>
      <c r="W1145" s="486">
        <f t="shared" si="1161"/>
        <v>0</v>
      </c>
      <c r="X1145" s="486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862</v>
      </c>
      <c r="D1146" s="105"/>
      <c r="E1146" s="212" t="s">
        <v>46</v>
      </c>
      <c r="F1146" s="213" t="s">
        <v>773</v>
      </c>
      <c r="G1146" s="214">
        <v>3038000</v>
      </c>
      <c r="H1146" s="214">
        <v>3038000</v>
      </c>
      <c r="I1146" s="167">
        <f t="shared" si="1194"/>
        <v>6568000</v>
      </c>
      <c r="J1146" s="445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5"/>
      <c r="Q1146" s="87">
        <f t="shared" si="1168"/>
        <v>6568000</v>
      </c>
      <c r="R1146" s="486">
        <f t="shared" si="1158"/>
        <v>0</v>
      </c>
      <c r="S1146" s="486">
        <f t="shared" si="1159"/>
        <v>0</v>
      </c>
      <c r="T1146" s="486">
        <f>IF(R1146=1,SUM($R$6:R1146),0)</f>
        <v>0</v>
      </c>
      <c r="U1146" s="486">
        <f>IF(S1146=1,SUM($S$6:S1146),0)</f>
        <v>0</v>
      </c>
      <c r="V1146" s="486">
        <f t="shared" si="1160"/>
        <v>0</v>
      </c>
      <c r="W1146" s="486">
        <f t="shared" si="1161"/>
        <v>0</v>
      </c>
      <c r="X1146" s="486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863</v>
      </c>
      <c r="D1147" s="105"/>
      <c r="E1147" s="212" t="s">
        <v>46</v>
      </c>
      <c r="F1147" s="213" t="s">
        <v>773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5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5"/>
      <c r="Q1147" s="87">
        <f t="shared" si="1168"/>
        <v>5376000</v>
      </c>
      <c r="R1147" s="486">
        <f t="shared" si="1158"/>
        <v>0</v>
      </c>
      <c r="S1147" s="486">
        <f t="shared" si="1159"/>
        <v>0</v>
      </c>
      <c r="T1147" s="486">
        <f>IF(R1147=1,SUM($R$6:R1147),0)</f>
        <v>0</v>
      </c>
      <c r="U1147" s="486">
        <f>IF(S1147=1,SUM($S$6:S1147),0)</f>
        <v>0</v>
      </c>
      <c r="V1147" s="486">
        <f t="shared" si="1160"/>
        <v>0</v>
      </c>
      <c r="W1147" s="486">
        <f t="shared" si="1161"/>
        <v>0</v>
      </c>
      <c r="X1147" s="486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864</v>
      </c>
      <c r="D1148" s="105"/>
      <c r="E1148" s="212" t="s">
        <v>46</v>
      </c>
      <c r="F1148" s="213" t="s">
        <v>773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5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5"/>
      <c r="Q1148" s="87">
        <f t="shared" si="1168"/>
        <v>5222000</v>
      </c>
      <c r="R1148" s="486">
        <f t="shared" si="1158"/>
        <v>0</v>
      </c>
      <c r="S1148" s="486">
        <f t="shared" si="1159"/>
        <v>0</v>
      </c>
      <c r="T1148" s="486">
        <f>IF(R1148=1,SUM($R$6:R1148),0)</f>
        <v>0</v>
      </c>
      <c r="U1148" s="486">
        <f>IF(S1148=1,SUM($S$6:S1148),0)</f>
        <v>0</v>
      </c>
      <c r="V1148" s="486">
        <f t="shared" si="1160"/>
        <v>0</v>
      </c>
      <c r="W1148" s="486">
        <f t="shared" si="1161"/>
        <v>0</v>
      </c>
      <c r="X1148" s="486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865</v>
      </c>
      <c r="D1149" s="105"/>
      <c r="E1149" s="212" t="s">
        <v>46</v>
      </c>
      <c r="F1149" s="213" t="s">
        <v>773</v>
      </c>
      <c r="G1149" s="214">
        <v>2304000</v>
      </c>
      <c r="H1149" s="214">
        <v>2304000</v>
      </c>
      <c r="I1149" s="167">
        <f t="shared" si="1194"/>
        <v>5728000</v>
      </c>
      <c r="J1149" s="445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5"/>
      <c r="Q1149" s="87">
        <f t="shared" si="1168"/>
        <v>5728000</v>
      </c>
      <c r="R1149" s="486">
        <f t="shared" si="1158"/>
        <v>0</v>
      </c>
      <c r="S1149" s="486">
        <f t="shared" si="1159"/>
        <v>0</v>
      </c>
      <c r="T1149" s="486">
        <f>IF(R1149=1,SUM($R$6:R1149),0)</f>
        <v>0</v>
      </c>
      <c r="U1149" s="486">
        <f>IF(S1149=1,SUM($S$6:S1149),0)</f>
        <v>0</v>
      </c>
      <c r="V1149" s="486">
        <f t="shared" si="1160"/>
        <v>0</v>
      </c>
      <c r="W1149" s="486">
        <f t="shared" si="1161"/>
        <v>0</v>
      </c>
      <c r="X1149" s="486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866</v>
      </c>
      <c r="D1150" s="105"/>
      <c r="E1150" s="212" t="s">
        <v>46</v>
      </c>
      <c r="F1150" s="213" t="s">
        <v>773</v>
      </c>
      <c r="G1150" s="214">
        <v>2300000</v>
      </c>
      <c r="H1150" s="214">
        <v>2300000</v>
      </c>
      <c r="I1150" s="167">
        <f t="shared" si="1194"/>
        <v>5003000</v>
      </c>
      <c r="J1150" s="445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5"/>
      <c r="Q1150" s="87">
        <f t="shared" si="1168"/>
        <v>5003000</v>
      </c>
      <c r="R1150" s="486">
        <f t="shared" si="1158"/>
        <v>0</v>
      </c>
      <c r="S1150" s="486">
        <f t="shared" si="1159"/>
        <v>0</v>
      </c>
      <c r="T1150" s="486">
        <f>IF(R1150=1,SUM($R$6:R1150),0)</f>
        <v>0</v>
      </c>
      <c r="U1150" s="486">
        <f>IF(S1150=1,SUM($S$6:S1150),0)</f>
        <v>0</v>
      </c>
      <c r="V1150" s="486">
        <f t="shared" si="1160"/>
        <v>0</v>
      </c>
      <c r="W1150" s="486">
        <f t="shared" si="1161"/>
        <v>0</v>
      </c>
      <c r="X1150" s="486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867</v>
      </c>
      <c r="D1151" s="105"/>
      <c r="E1151" s="212" t="s">
        <v>46</v>
      </c>
      <c r="F1151" s="213" t="s">
        <v>773</v>
      </c>
      <c r="G1151" s="214">
        <v>2036000</v>
      </c>
      <c r="H1151" s="214">
        <v>2036000</v>
      </c>
      <c r="I1151" s="167">
        <f t="shared" si="1194"/>
        <v>4905000</v>
      </c>
      <c r="J1151" s="445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5"/>
      <c r="Q1151" s="87">
        <f t="shared" si="1168"/>
        <v>4905000</v>
      </c>
      <c r="R1151" s="486">
        <f t="shared" si="1158"/>
        <v>0</v>
      </c>
      <c r="S1151" s="486">
        <f t="shared" si="1159"/>
        <v>0</v>
      </c>
      <c r="T1151" s="486">
        <f>IF(R1151=1,SUM($R$6:R1151),0)</f>
        <v>0</v>
      </c>
      <c r="U1151" s="486">
        <f>IF(S1151=1,SUM($S$6:S1151),0)</f>
        <v>0</v>
      </c>
      <c r="V1151" s="486">
        <f t="shared" si="1160"/>
        <v>0</v>
      </c>
      <c r="W1151" s="486">
        <f t="shared" si="1161"/>
        <v>0</v>
      </c>
      <c r="X1151" s="486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868</v>
      </c>
      <c r="D1152" s="105"/>
      <c r="E1152" s="212" t="s">
        <v>46</v>
      </c>
      <c r="F1152" s="213" t="s">
        <v>773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5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5"/>
      <c r="Q1152" s="87">
        <f t="shared" si="1168"/>
        <v>11232000</v>
      </c>
      <c r="R1152" s="486">
        <f t="shared" si="1158"/>
        <v>0</v>
      </c>
      <c r="S1152" s="486">
        <f t="shared" si="1159"/>
        <v>0</v>
      </c>
      <c r="T1152" s="486">
        <f>IF(R1152=1,SUM($R$6:R1152),0)</f>
        <v>0</v>
      </c>
      <c r="U1152" s="486">
        <f>IF(S1152=1,SUM($S$6:S1152),0)</f>
        <v>0</v>
      </c>
      <c r="V1152" s="486">
        <f t="shared" si="1160"/>
        <v>0</v>
      </c>
      <c r="W1152" s="486">
        <f t="shared" si="1161"/>
        <v>0</v>
      </c>
      <c r="X1152" s="486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869</v>
      </c>
      <c r="D1153" s="105"/>
      <c r="E1153" s="212" t="s">
        <v>46</v>
      </c>
      <c r="F1153" s="213" t="s">
        <v>773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5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5"/>
      <c r="Q1153" s="87">
        <f t="shared" si="1168"/>
        <v>11232000</v>
      </c>
      <c r="R1153" s="486">
        <f t="shared" si="1158"/>
        <v>0</v>
      </c>
      <c r="S1153" s="486">
        <f t="shared" si="1159"/>
        <v>0</v>
      </c>
      <c r="T1153" s="486">
        <f>IF(R1153=1,SUM($R$6:R1153),0)</f>
        <v>0</v>
      </c>
      <c r="U1153" s="486">
        <f>IF(S1153=1,SUM($S$6:S1153),0)</f>
        <v>0</v>
      </c>
      <c r="V1153" s="486">
        <f t="shared" si="1160"/>
        <v>0</v>
      </c>
      <c r="W1153" s="486">
        <f t="shared" si="1161"/>
        <v>0</v>
      </c>
      <c r="X1153" s="486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870</v>
      </c>
      <c r="D1154" s="105"/>
      <c r="E1154" s="212" t="s">
        <v>46</v>
      </c>
      <c r="F1154" s="213" t="s">
        <v>773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5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5"/>
      <c r="Q1154" s="87">
        <f t="shared" si="1168"/>
        <v>8168600.0000000009</v>
      </c>
      <c r="R1154" s="486">
        <f t="shared" si="1158"/>
        <v>0</v>
      </c>
      <c r="S1154" s="486">
        <f t="shared" si="1159"/>
        <v>0</v>
      </c>
      <c r="T1154" s="486">
        <f>IF(R1154=1,SUM($R$6:R1154),0)</f>
        <v>0</v>
      </c>
      <c r="U1154" s="486">
        <f>IF(S1154=1,SUM($S$6:S1154),0)</f>
        <v>0</v>
      </c>
      <c r="V1154" s="486">
        <f t="shared" si="1160"/>
        <v>0</v>
      </c>
      <c r="W1154" s="486">
        <f t="shared" si="1161"/>
        <v>0</v>
      </c>
      <c r="X1154" s="486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871</v>
      </c>
      <c r="D1155" s="105"/>
      <c r="E1155" s="212" t="s">
        <v>46</v>
      </c>
      <c r="F1155" s="213" t="s">
        <v>773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5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5"/>
      <c r="Q1155" s="87">
        <f t="shared" si="1168"/>
        <v>11058000</v>
      </c>
      <c r="R1155" s="486">
        <f t="shared" si="1158"/>
        <v>0</v>
      </c>
      <c r="S1155" s="486">
        <f t="shared" si="1159"/>
        <v>0</v>
      </c>
      <c r="T1155" s="486">
        <f>IF(R1155=1,SUM($R$6:R1155),0)</f>
        <v>0</v>
      </c>
      <c r="U1155" s="486">
        <f>IF(S1155=1,SUM($S$6:S1155),0)</f>
        <v>0</v>
      </c>
      <c r="V1155" s="486">
        <f t="shared" si="1160"/>
        <v>0</v>
      </c>
      <c r="W1155" s="486">
        <f t="shared" si="1161"/>
        <v>0</v>
      </c>
      <c r="X1155" s="486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872</v>
      </c>
      <c r="D1156" s="105"/>
      <c r="E1156" s="212" t="s">
        <v>46</v>
      </c>
      <c r="F1156" s="213" t="s">
        <v>773</v>
      </c>
      <c r="G1156" s="214">
        <v>6602200</v>
      </c>
      <c r="H1156" s="214">
        <v>6602200</v>
      </c>
      <c r="I1156" s="167">
        <f t="shared" si="1194"/>
        <v>10447000</v>
      </c>
      <c r="J1156" s="445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5"/>
      <c r="Q1156" s="87">
        <f t="shared" si="1168"/>
        <v>10447000</v>
      </c>
      <c r="R1156" s="486">
        <f t="shared" si="1158"/>
        <v>0</v>
      </c>
      <c r="S1156" s="486">
        <f t="shared" si="1159"/>
        <v>0</v>
      </c>
      <c r="T1156" s="486">
        <f>IF(R1156=1,SUM($R$6:R1156),0)</f>
        <v>0</v>
      </c>
      <c r="U1156" s="486">
        <f>IF(S1156=1,SUM($S$6:S1156),0)</f>
        <v>0</v>
      </c>
      <c r="V1156" s="486">
        <f t="shared" si="1160"/>
        <v>0</v>
      </c>
      <c r="W1156" s="486">
        <f t="shared" si="1161"/>
        <v>0</v>
      </c>
      <c r="X1156" s="486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873</v>
      </c>
      <c r="D1157" s="105"/>
      <c r="E1157" s="212" t="s">
        <v>46</v>
      </c>
      <c r="F1157" s="213" t="s">
        <v>773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5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5"/>
      <c r="Q1157" s="87">
        <f t="shared" si="1168"/>
        <v>6399800</v>
      </c>
      <c r="R1157" s="486">
        <f t="shared" si="1158"/>
        <v>0</v>
      </c>
      <c r="S1157" s="486">
        <f t="shared" si="1159"/>
        <v>0</v>
      </c>
      <c r="T1157" s="486">
        <f>IF(R1157=1,SUM($R$6:R1157),0)</f>
        <v>0</v>
      </c>
      <c r="U1157" s="486">
        <f>IF(S1157=1,SUM($S$6:S1157),0)</f>
        <v>0</v>
      </c>
      <c r="V1157" s="486">
        <f t="shared" si="1160"/>
        <v>0</v>
      </c>
      <c r="W1157" s="486">
        <f t="shared" si="1161"/>
        <v>0</v>
      </c>
      <c r="X1157" s="486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874</v>
      </c>
      <c r="D1158" s="105"/>
      <c r="E1158" s="212" t="s">
        <v>46</v>
      </c>
      <c r="F1158" s="213" t="s">
        <v>773</v>
      </c>
      <c r="G1158" s="214">
        <v>6393200</v>
      </c>
      <c r="H1158" s="214">
        <v>6393200</v>
      </c>
      <c r="I1158" s="167">
        <f t="shared" si="1227"/>
        <v>6393200</v>
      </c>
      <c r="J1158" s="445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5"/>
      <c r="Q1158" s="87">
        <f t="shared" si="1168"/>
        <v>6393200</v>
      </c>
      <c r="R1158" s="486">
        <f t="shared" si="1158"/>
        <v>0</v>
      </c>
      <c r="S1158" s="486">
        <f t="shared" si="1159"/>
        <v>0</v>
      </c>
      <c r="T1158" s="486">
        <f>IF(R1158=1,SUM($R$6:R1158),0)</f>
        <v>0</v>
      </c>
      <c r="U1158" s="486">
        <f>IF(S1158=1,SUM($S$6:S1158),0)</f>
        <v>0</v>
      </c>
      <c r="V1158" s="486">
        <f t="shared" si="1160"/>
        <v>0</v>
      </c>
      <c r="W1158" s="486">
        <f t="shared" si="1161"/>
        <v>0</v>
      </c>
      <c r="X1158" s="486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875</v>
      </c>
      <c r="D1159" s="105"/>
      <c r="E1159" s="212" t="s">
        <v>46</v>
      </c>
      <c r="F1159" s="213" t="s">
        <v>773</v>
      </c>
      <c r="G1159" s="214">
        <v>5434000</v>
      </c>
      <c r="H1159" s="214">
        <v>5434000</v>
      </c>
      <c r="I1159" s="167">
        <f t="shared" si="1227"/>
        <v>5434000</v>
      </c>
      <c r="J1159" s="445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5"/>
      <c r="Q1159" s="87">
        <f t="shared" si="1168"/>
        <v>5434000</v>
      </c>
      <c r="R1159" s="486">
        <f t="shared" ref="R1159:R1222" si="1231">IF(E1159="MDU-KD",1,0)</f>
        <v>0</v>
      </c>
      <c r="S1159" s="486">
        <f t="shared" ref="S1159:S1222" si="1232">IF(E1159="HDW",1,0)</f>
        <v>0</v>
      </c>
      <c r="T1159" s="486">
        <f>IF(R1159=1,SUM($R$6:R1159),0)</f>
        <v>0</v>
      </c>
      <c r="U1159" s="486">
        <f>IF(S1159=1,SUM($S$6:S1159),0)</f>
        <v>0</v>
      </c>
      <c r="V1159" s="486">
        <f t="shared" ref="V1159:V1222" si="1233">IF(T1159=0,U1159,T1159)</f>
        <v>0</v>
      </c>
      <c r="W1159" s="486">
        <f t="shared" ref="W1159:W1222" si="1234">IF(F1159=0,0,IF(LEFT(C1159,11)="Tiang Beton",1,0))</f>
        <v>0</v>
      </c>
      <c r="X1159" s="486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876</v>
      </c>
      <c r="D1160" s="105"/>
      <c r="E1160" s="212" t="s">
        <v>46</v>
      </c>
      <c r="F1160" s="213" t="s">
        <v>773</v>
      </c>
      <c r="G1160" s="214">
        <v>6072000</v>
      </c>
      <c r="H1160" s="214">
        <v>6072000</v>
      </c>
      <c r="I1160" s="167">
        <f t="shared" si="1227"/>
        <v>7257000</v>
      </c>
      <c r="J1160" s="445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5"/>
      <c r="Q1160" s="87">
        <f t="shared" si="1168"/>
        <v>7257000</v>
      </c>
      <c r="R1160" s="486">
        <f t="shared" si="1231"/>
        <v>0</v>
      </c>
      <c r="S1160" s="486">
        <f t="shared" si="1232"/>
        <v>0</v>
      </c>
      <c r="T1160" s="486">
        <f>IF(R1160=1,SUM($R$6:R1160),0)</f>
        <v>0</v>
      </c>
      <c r="U1160" s="486">
        <f>IF(S1160=1,SUM($S$6:S1160),0)</f>
        <v>0</v>
      </c>
      <c r="V1160" s="486">
        <f t="shared" si="1233"/>
        <v>0</v>
      </c>
      <c r="W1160" s="486">
        <f t="shared" si="1234"/>
        <v>0</v>
      </c>
      <c r="X1160" s="486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877</v>
      </c>
      <c r="D1161" s="105"/>
      <c r="E1161" s="212" t="s">
        <v>46</v>
      </c>
      <c r="F1161" s="213" t="s">
        <v>773</v>
      </c>
      <c r="G1161" s="214">
        <v>5898200</v>
      </c>
      <c r="H1161" s="214">
        <v>5898200</v>
      </c>
      <c r="I1161" s="167">
        <f t="shared" si="1227"/>
        <v>5898200</v>
      </c>
      <c r="J1161" s="445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5"/>
      <c r="Q1161" s="87">
        <f t="shared" si="1168"/>
        <v>5898200</v>
      </c>
      <c r="R1161" s="486">
        <f t="shared" si="1231"/>
        <v>0</v>
      </c>
      <c r="S1161" s="486">
        <f t="shared" si="1232"/>
        <v>0</v>
      </c>
      <c r="T1161" s="486">
        <f>IF(R1161=1,SUM($R$6:R1161),0)</f>
        <v>0</v>
      </c>
      <c r="U1161" s="486">
        <f>IF(S1161=1,SUM($S$6:S1161),0)</f>
        <v>0</v>
      </c>
      <c r="V1161" s="486">
        <f t="shared" si="1233"/>
        <v>0</v>
      </c>
      <c r="W1161" s="486">
        <f t="shared" si="1234"/>
        <v>0</v>
      </c>
      <c r="X1161" s="486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878</v>
      </c>
      <c r="D1162" s="105"/>
      <c r="E1162" s="212" t="s">
        <v>46</v>
      </c>
      <c r="F1162" s="213" t="s">
        <v>773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5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5"/>
      <c r="Q1162" s="87">
        <f t="shared" si="1168"/>
        <v>7257000</v>
      </c>
      <c r="R1162" s="486">
        <f t="shared" si="1231"/>
        <v>0</v>
      </c>
      <c r="S1162" s="486">
        <f t="shared" si="1232"/>
        <v>0</v>
      </c>
      <c r="T1162" s="486">
        <f>IF(R1162=1,SUM($R$6:R1162),0)</f>
        <v>0</v>
      </c>
      <c r="U1162" s="486">
        <f>IF(S1162=1,SUM($S$6:S1162),0)</f>
        <v>0</v>
      </c>
      <c r="V1162" s="486">
        <f t="shared" si="1233"/>
        <v>0</v>
      </c>
      <c r="W1162" s="486">
        <f t="shared" si="1234"/>
        <v>0</v>
      </c>
      <c r="X1162" s="486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879</v>
      </c>
      <c r="D1163" s="105"/>
      <c r="E1163" s="212" t="s">
        <v>46</v>
      </c>
      <c r="F1163" s="213" t="s">
        <v>773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5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5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486">
        <f t="shared" si="1231"/>
        <v>0</v>
      </c>
      <c r="S1163" s="486">
        <f t="shared" si="1232"/>
        <v>0</v>
      </c>
      <c r="T1163" s="486">
        <f>IF(R1163=1,SUM($R$6:R1163),0)</f>
        <v>0</v>
      </c>
      <c r="U1163" s="486">
        <f>IF(S1163=1,SUM($S$6:S1163),0)</f>
        <v>0</v>
      </c>
      <c r="V1163" s="486">
        <f t="shared" si="1233"/>
        <v>0</v>
      </c>
      <c r="W1163" s="486">
        <f t="shared" si="1234"/>
        <v>0</v>
      </c>
      <c r="X1163" s="486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880</v>
      </c>
      <c r="D1164" s="105"/>
      <c r="E1164" s="212" t="s">
        <v>46</v>
      </c>
      <c r="F1164" s="213" t="s">
        <v>773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5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5"/>
      <c r="Q1164" s="87">
        <f t="shared" si="1240"/>
        <v>4340600.0000000009</v>
      </c>
      <c r="R1164" s="486">
        <f t="shared" si="1231"/>
        <v>0</v>
      </c>
      <c r="S1164" s="486">
        <f t="shared" si="1232"/>
        <v>0</v>
      </c>
      <c r="T1164" s="486">
        <f>IF(R1164=1,SUM($R$6:R1164),0)</f>
        <v>0</v>
      </c>
      <c r="U1164" s="486">
        <f>IF(S1164=1,SUM($S$6:S1164),0)</f>
        <v>0</v>
      </c>
      <c r="V1164" s="486">
        <f t="shared" si="1233"/>
        <v>0</v>
      </c>
      <c r="W1164" s="486">
        <f t="shared" si="1234"/>
        <v>0</v>
      </c>
      <c r="X1164" s="486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881</v>
      </c>
      <c r="D1165" s="105"/>
      <c r="E1165" s="212" t="s">
        <v>46</v>
      </c>
      <c r="F1165" s="213" t="s">
        <v>773</v>
      </c>
      <c r="G1165" s="214">
        <v>3282400</v>
      </c>
      <c r="H1165" s="214">
        <v>3282400</v>
      </c>
      <c r="I1165" s="167">
        <f t="shared" si="1227"/>
        <v>3282400</v>
      </c>
      <c r="J1165" s="445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5"/>
      <c r="Q1165" s="87">
        <f t="shared" si="1240"/>
        <v>3282400</v>
      </c>
      <c r="R1165" s="486">
        <f t="shared" si="1231"/>
        <v>0</v>
      </c>
      <c r="S1165" s="486">
        <f t="shared" si="1232"/>
        <v>0</v>
      </c>
      <c r="T1165" s="486">
        <f>IF(R1165=1,SUM($R$6:R1165),0)</f>
        <v>0</v>
      </c>
      <c r="U1165" s="486">
        <f>IF(S1165=1,SUM($S$6:S1165),0)</f>
        <v>0</v>
      </c>
      <c r="V1165" s="486">
        <f t="shared" si="1233"/>
        <v>0</v>
      </c>
      <c r="W1165" s="486">
        <f t="shared" si="1234"/>
        <v>0</v>
      </c>
      <c r="X1165" s="486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882</v>
      </c>
      <c r="D1166" s="105"/>
      <c r="E1166" s="212" t="s">
        <v>46</v>
      </c>
      <c r="F1166" s="213" t="s">
        <v>773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5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5"/>
      <c r="Q1166" s="87">
        <f t="shared" si="1240"/>
        <v>10226000</v>
      </c>
      <c r="R1166" s="486">
        <f t="shared" si="1231"/>
        <v>0</v>
      </c>
      <c r="S1166" s="486">
        <f t="shared" si="1232"/>
        <v>0</v>
      </c>
      <c r="T1166" s="486">
        <f>IF(R1166=1,SUM($R$6:R1166),0)</f>
        <v>0</v>
      </c>
      <c r="U1166" s="486">
        <f>IF(S1166=1,SUM($S$6:S1166),0)</f>
        <v>0</v>
      </c>
      <c r="V1166" s="486">
        <f t="shared" si="1233"/>
        <v>0</v>
      </c>
      <c r="W1166" s="486">
        <f t="shared" si="1234"/>
        <v>0</v>
      </c>
      <c r="X1166" s="486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883</v>
      </c>
      <c r="D1167" s="105"/>
      <c r="E1167" s="212" t="s">
        <v>46</v>
      </c>
      <c r="F1167" s="213" t="s">
        <v>773</v>
      </c>
      <c r="G1167" s="214">
        <v>6767200</v>
      </c>
      <c r="H1167" s="214">
        <v>6767200</v>
      </c>
      <c r="I1167" s="167">
        <f t="shared" si="1227"/>
        <v>10029000</v>
      </c>
      <c r="J1167" s="445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5"/>
      <c r="Q1167" s="87">
        <f t="shared" si="1240"/>
        <v>10029000</v>
      </c>
      <c r="R1167" s="486">
        <f t="shared" si="1231"/>
        <v>0</v>
      </c>
      <c r="S1167" s="486">
        <f t="shared" si="1232"/>
        <v>0</v>
      </c>
      <c r="T1167" s="486">
        <f>IF(R1167=1,SUM($R$6:R1167),0)</f>
        <v>0</v>
      </c>
      <c r="U1167" s="486">
        <f>IF(S1167=1,SUM($S$6:S1167),0)</f>
        <v>0</v>
      </c>
      <c r="V1167" s="486">
        <f t="shared" si="1233"/>
        <v>0</v>
      </c>
      <c r="W1167" s="486">
        <f t="shared" si="1234"/>
        <v>0</v>
      </c>
      <c r="X1167" s="486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884</v>
      </c>
      <c r="D1168" s="105"/>
      <c r="E1168" s="212" t="s">
        <v>46</v>
      </c>
      <c r="F1168" s="213" t="s">
        <v>773</v>
      </c>
      <c r="G1168" s="214">
        <v>5755200</v>
      </c>
      <c r="H1168" s="214">
        <v>5755200</v>
      </c>
      <c r="I1168" s="167">
        <f t="shared" si="1227"/>
        <v>9357000</v>
      </c>
      <c r="J1168" s="445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5"/>
      <c r="Q1168" s="87">
        <f t="shared" si="1240"/>
        <v>9357000</v>
      </c>
      <c r="R1168" s="486">
        <f t="shared" si="1231"/>
        <v>0</v>
      </c>
      <c r="S1168" s="486">
        <f t="shared" si="1232"/>
        <v>0</v>
      </c>
      <c r="T1168" s="486">
        <f>IF(R1168=1,SUM($R$6:R1168),0)</f>
        <v>0</v>
      </c>
      <c r="U1168" s="486">
        <f>IF(S1168=1,SUM($S$6:S1168),0)</f>
        <v>0</v>
      </c>
      <c r="V1168" s="486">
        <f t="shared" si="1233"/>
        <v>0</v>
      </c>
      <c r="W1168" s="486">
        <f t="shared" si="1234"/>
        <v>0</v>
      </c>
      <c r="X1168" s="486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885</v>
      </c>
      <c r="D1169" s="105"/>
      <c r="E1169" s="212" t="s">
        <v>46</v>
      </c>
      <c r="F1169" s="213" t="s">
        <v>773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5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5"/>
      <c r="Q1169" s="87">
        <f t="shared" si="1240"/>
        <v>4371400.0000000009</v>
      </c>
      <c r="R1169" s="486">
        <f t="shared" si="1231"/>
        <v>0</v>
      </c>
      <c r="S1169" s="486">
        <f t="shared" si="1232"/>
        <v>0</v>
      </c>
      <c r="T1169" s="486">
        <f>IF(R1169=1,SUM($R$6:R1169),0)</f>
        <v>0</v>
      </c>
      <c r="U1169" s="486">
        <f>IF(S1169=1,SUM($S$6:S1169),0)</f>
        <v>0</v>
      </c>
      <c r="V1169" s="486">
        <f t="shared" si="1233"/>
        <v>0</v>
      </c>
      <c r="W1169" s="486">
        <f t="shared" si="1234"/>
        <v>0</v>
      </c>
      <c r="X1169" s="486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886</v>
      </c>
      <c r="D1170" s="105"/>
      <c r="E1170" s="212" t="s">
        <v>46</v>
      </c>
      <c r="F1170" s="213" t="s">
        <v>773</v>
      </c>
      <c r="G1170" s="214">
        <v>5997200</v>
      </c>
      <c r="H1170" s="214">
        <v>5997200</v>
      </c>
      <c r="I1170" s="167">
        <f t="shared" si="1227"/>
        <v>7551000</v>
      </c>
      <c r="J1170" s="445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5"/>
      <c r="Q1170" s="87">
        <f t="shared" si="1240"/>
        <v>7551000</v>
      </c>
      <c r="R1170" s="486">
        <f t="shared" si="1231"/>
        <v>0</v>
      </c>
      <c r="S1170" s="486">
        <f t="shared" si="1232"/>
        <v>0</v>
      </c>
      <c r="T1170" s="486">
        <f>IF(R1170=1,SUM($R$6:R1170),0)</f>
        <v>0</v>
      </c>
      <c r="U1170" s="486">
        <f>IF(S1170=1,SUM($S$6:S1170),0)</f>
        <v>0</v>
      </c>
      <c r="V1170" s="486">
        <f t="shared" si="1233"/>
        <v>0</v>
      </c>
      <c r="W1170" s="486">
        <f t="shared" si="1234"/>
        <v>0</v>
      </c>
      <c r="X1170" s="486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887</v>
      </c>
      <c r="D1171" s="105"/>
      <c r="E1171" s="212" t="s">
        <v>46</v>
      </c>
      <c r="F1171" s="213" t="s">
        <v>773</v>
      </c>
      <c r="G1171" s="214">
        <v>5354800</v>
      </c>
      <c r="H1171" s="214">
        <v>5354800</v>
      </c>
      <c r="I1171" s="167">
        <f t="shared" si="1227"/>
        <v>7425000</v>
      </c>
      <c r="J1171" s="445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5"/>
      <c r="Q1171" s="87">
        <f t="shared" si="1240"/>
        <v>7425000</v>
      </c>
      <c r="R1171" s="486">
        <f t="shared" si="1231"/>
        <v>0</v>
      </c>
      <c r="S1171" s="486">
        <f t="shared" si="1232"/>
        <v>0</v>
      </c>
      <c r="T1171" s="486">
        <f>IF(R1171=1,SUM($R$6:R1171),0)</f>
        <v>0</v>
      </c>
      <c r="U1171" s="486">
        <f>IF(S1171=1,SUM($S$6:S1171),0)</f>
        <v>0</v>
      </c>
      <c r="V1171" s="486">
        <f t="shared" si="1233"/>
        <v>0</v>
      </c>
      <c r="W1171" s="486">
        <f t="shared" si="1234"/>
        <v>0</v>
      </c>
      <c r="X1171" s="486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888</v>
      </c>
      <c r="D1172" s="105"/>
      <c r="E1172" s="212" t="s">
        <v>46</v>
      </c>
      <c r="F1172" s="213" t="s">
        <v>773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5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5"/>
      <c r="Q1172" s="87">
        <f t="shared" si="1240"/>
        <v>7257000</v>
      </c>
      <c r="R1172" s="486">
        <f t="shared" si="1231"/>
        <v>0</v>
      </c>
      <c r="S1172" s="486">
        <f t="shared" si="1232"/>
        <v>0</v>
      </c>
      <c r="T1172" s="486">
        <f>IF(R1172=1,SUM($R$6:R1172),0)</f>
        <v>0</v>
      </c>
      <c r="U1172" s="486">
        <f>IF(S1172=1,SUM($S$6:S1172),0)</f>
        <v>0</v>
      </c>
      <c r="V1172" s="486">
        <f t="shared" si="1233"/>
        <v>0</v>
      </c>
      <c r="W1172" s="486">
        <f t="shared" si="1234"/>
        <v>0</v>
      </c>
      <c r="X1172" s="486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889</v>
      </c>
      <c r="D1173" s="105"/>
      <c r="E1173" s="212" t="s">
        <v>46</v>
      </c>
      <c r="F1173" s="213" t="s">
        <v>773</v>
      </c>
      <c r="G1173" s="214">
        <v>3341800</v>
      </c>
      <c r="H1173" s="214">
        <v>3341800</v>
      </c>
      <c r="I1173" s="167">
        <f t="shared" si="1227"/>
        <v>3341800</v>
      </c>
      <c r="J1173" s="445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5"/>
      <c r="Q1173" s="87">
        <f t="shared" si="1240"/>
        <v>3341800</v>
      </c>
      <c r="R1173" s="486">
        <f t="shared" si="1231"/>
        <v>0</v>
      </c>
      <c r="S1173" s="486">
        <f t="shared" si="1232"/>
        <v>0</v>
      </c>
      <c r="T1173" s="486">
        <f>IF(R1173=1,SUM($R$6:R1173),0)</f>
        <v>0</v>
      </c>
      <c r="U1173" s="486">
        <f>IF(S1173=1,SUM($S$6:S1173),0)</f>
        <v>0</v>
      </c>
      <c r="V1173" s="486">
        <f t="shared" si="1233"/>
        <v>0</v>
      </c>
      <c r="W1173" s="486">
        <f t="shared" si="1234"/>
        <v>0</v>
      </c>
      <c r="X1173" s="486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890</v>
      </c>
      <c r="D1174" s="105"/>
      <c r="E1174" s="212" t="s">
        <v>46</v>
      </c>
      <c r="F1174" s="213" t="s">
        <v>773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5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5"/>
      <c r="Q1174" s="87">
        <f t="shared" si="1240"/>
        <v>5760000</v>
      </c>
      <c r="R1174" s="486">
        <f t="shared" si="1231"/>
        <v>0</v>
      </c>
      <c r="S1174" s="486">
        <f t="shared" si="1232"/>
        <v>0</v>
      </c>
      <c r="T1174" s="486">
        <f>IF(R1174=1,SUM($R$6:R1174),0)</f>
        <v>0</v>
      </c>
      <c r="U1174" s="486">
        <f>IF(S1174=1,SUM($S$6:S1174),0)</f>
        <v>0</v>
      </c>
      <c r="V1174" s="486">
        <f t="shared" si="1233"/>
        <v>0</v>
      </c>
      <c r="W1174" s="486">
        <f t="shared" si="1234"/>
        <v>0</v>
      </c>
      <c r="X1174" s="486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891</v>
      </c>
      <c r="D1175" s="105"/>
      <c r="E1175" s="212" t="s">
        <v>46</v>
      </c>
      <c r="F1175" s="213" t="s">
        <v>773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5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5"/>
      <c r="Q1175" s="87">
        <f t="shared" si="1240"/>
        <v>5598000</v>
      </c>
      <c r="R1175" s="486">
        <f t="shared" si="1231"/>
        <v>0</v>
      </c>
      <c r="S1175" s="486">
        <f t="shared" si="1232"/>
        <v>0</v>
      </c>
      <c r="T1175" s="486">
        <f>IF(R1175=1,SUM($R$6:R1175),0)</f>
        <v>0</v>
      </c>
      <c r="U1175" s="486">
        <f>IF(S1175=1,SUM($S$6:S1175),0)</f>
        <v>0</v>
      </c>
      <c r="V1175" s="486">
        <f t="shared" si="1233"/>
        <v>0</v>
      </c>
      <c r="W1175" s="486">
        <f t="shared" si="1234"/>
        <v>0</v>
      </c>
      <c r="X1175" s="486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892</v>
      </c>
      <c r="D1176" s="105"/>
      <c r="E1176" s="212" t="s">
        <v>46</v>
      </c>
      <c r="F1176" s="213" t="s">
        <v>773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5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5"/>
      <c r="Q1176" s="87">
        <f t="shared" si="1240"/>
        <v>5157000</v>
      </c>
      <c r="R1176" s="486">
        <f t="shared" si="1231"/>
        <v>0</v>
      </c>
      <c r="S1176" s="486">
        <f t="shared" si="1232"/>
        <v>0</v>
      </c>
      <c r="T1176" s="486">
        <f>IF(R1176=1,SUM($R$6:R1176),0)</f>
        <v>0</v>
      </c>
      <c r="U1176" s="486">
        <f>IF(S1176=1,SUM($S$6:S1176),0)</f>
        <v>0</v>
      </c>
      <c r="V1176" s="486">
        <f t="shared" si="1233"/>
        <v>0</v>
      </c>
      <c r="W1176" s="486">
        <f t="shared" si="1234"/>
        <v>0</v>
      </c>
      <c r="X1176" s="486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893</v>
      </c>
      <c r="D1177" s="105"/>
      <c r="E1177" s="212" t="s">
        <v>46</v>
      </c>
      <c r="F1177" s="213" t="s">
        <v>773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5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5"/>
      <c r="Q1177" s="87">
        <f t="shared" si="1240"/>
        <v>2530000.0000000005</v>
      </c>
      <c r="R1177" s="486">
        <f t="shared" si="1231"/>
        <v>0</v>
      </c>
      <c r="S1177" s="486">
        <f t="shared" si="1232"/>
        <v>0</v>
      </c>
      <c r="T1177" s="486">
        <f>IF(R1177=1,SUM($R$6:R1177),0)</f>
        <v>0</v>
      </c>
      <c r="U1177" s="486">
        <f>IF(S1177=1,SUM($S$6:S1177),0)</f>
        <v>0</v>
      </c>
      <c r="V1177" s="486">
        <f t="shared" si="1233"/>
        <v>0</v>
      </c>
      <c r="W1177" s="486">
        <f t="shared" si="1234"/>
        <v>0</v>
      </c>
      <c r="X1177" s="486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894</v>
      </c>
      <c r="D1178" s="105"/>
      <c r="E1178" s="212" t="s">
        <v>46</v>
      </c>
      <c r="F1178" s="213" t="s">
        <v>773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5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5"/>
      <c r="Q1178" s="87">
        <f t="shared" si="1240"/>
        <v>2239600.0000000005</v>
      </c>
      <c r="R1178" s="486">
        <f t="shared" si="1231"/>
        <v>0</v>
      </c>
      <c r="S1178" s="486">
        <f t="shared" si="1232"/>
        <v>0</v>
      </c>
      <c r="T1178" s="486">
        <f>IF(R1178=1,SUM($R$6:R1178),0)</f>
        <v>0</v>
      </c>
      <c r="U1178" s="486">
        <f>IF(S1178=1,SUM($S$6:S1178),0)</f>
        <v>0</v>
      </c>
      <c r="V1178" s="486">
        <f t="shared" si="1233"/>
        <v>0</v>
      </c>
      <c r="W1178" s="486">
        <f t="shared" si="1234"/>
        <v>0</v>
      </c>
      <c r="X1178" s="486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895</v>
      </c>
      <c r="D1179" s="105"/>
      <c r="E1179" s="212" t="s">
        <v>46</v>
      </c>
      <c r="F1179" s="213" t="s">
        <v>773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5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5"/>
      <c r="Q1179" s="87">
        <f t="shared" si="1240"/>
        <v>12813000</v>
      </c>
      <c r="R1179" s="486">
        <f t="shared" si="1231"/>
        <v>0</v>
      </c>
      <c r="S1179" s="486">
        <f t="shared" si="1232"/>
        <v>0</v>
      </c>
      <c r="T1179" s="486">
        <f>IF(R1179=1,SUM($R$6:R1179),0)</f>
        <v>0</v>
      </c>
      <c r="U1179" s="486">
        <f>IF(S1179=1,SUM($S$6:S1179),0)</f>
        <v>0</v>
      </c>
      <c r="V1179" s="486">
        <f t="shared" si="1233"/>
        <v>0</v>
      </c>
      <c r="W1179" s="486">
        <f t="shared" si="1234"/>
        <v>0</v>
      </c>
      <c r="X1179" s="486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47</v>
      </c>
      <c r="F1180" s="213"/>
      <c r="G1180" s="214">
        <v>0</v>
      </c>
      <c r="H1180" s="214">
        <v>0</v>
      </c>
      <c r="I1180" s="445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5"/>
      <c r="Q1180" s="87">
        <f t="shared" si="1240"/>
        <v>0</v>
      </c>
      <c r="R1180" s="486">
        <f t="shared" si="1231"/>
        <v>0</v>
      </c>
      <c r="S1180" s="486">
        <f t="shared" si="1232"/>
        <v>0</v>
      </c>
      <c r="T1180" s="486">
        <f>IF(R1180=1,SUM($R$6:R1180),0)</f>
        <v>0</v>
      </c>
      <c r="U1180" s="486">
        <f>IF(S1180=1,SUM($S$6:S1180),0)</f>
        <v>0</v>
      </c>
      <c r="V1180" s="486">
        <f t="shared" si="1233"/>
        <v>0</v>
      </c>
      <c r="W1180" s="486">
        <f t="shared" si="1234"/>
        <v>0</v>
      </c>
      <c r="X1180" s="486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5" t="s">
        <v>719</v>
      </c>
      <c r="C1181" s="426" t="s">
        <v>599</v>
      </c>
      <c r="D1181" s="426"/>
      <c r="E1181" s="212" t="s">
        <v>47</v>
      </c>
      <c r="F1181" s="213"/>
      <c r="G1181" s="214">
        <v>0</v>
      </c>
      <c r="H1181" s="214">
        <v>0</v>
      </c>
      <c r="I1181" s="445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5"/>
      <c r="Q1181" s="87">
        <f t="shared" si="1240"/>
        <v>0</v>
      </c>
      <c r="R1181" s="486">
        <f t="shared" si="1231"/>
        <v>0</v>
      </c>
      <c r="S1181" s="486">
        <f t="shared" si="1232"/>
        <v>0</v>
      </c>
      <c r="T1181" s="486">
        <f>IF(R1181=1,SUM($R$6:R1181),0)</f>
        <v>0</v>
      </c>
      <c r="U1181" s="486">
        <f>IF(S1181=1,SUM($S$6:S1181),0)</f>
        <v>0</v>
      </c>
      <c r="V1181" s="486">
        <f t="shared" si="1233"/>
        <v>0</v>
      </c>
      <c r="W1181" s="486">
        <f t="shared" si="1234"/>
        <v>0</v>
      </c>
      <c r="X1181" s="486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896</v>
      </c>
      <c r="D1182" s="105"/>
      <c r="E1182" s="212" t="s">
        <v>46</v>
      </c>
      <c r="F1182" s="213" t="s">
        <v>773</v>
      </c>
      <c r="G1182" s="214">
        <v>5710000</v>
      </c>
      <c r="H1182" s="214">
        <v>5710000</v>
      </c>
      <c r="I1182" s="167">
        <f>I1114*20</f>
        <v>11046000</v>
      </c>
      <c r="J1182" s="445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5"/>
      <c r="Q1182" s="87">
        <f t="shared" si="1240"/>
        <v>11046000</v>
      </c>
      <c r="R1182" s="486">
        <f t="shared" si="1231"/>
        <v>0</v>
      </c>
      <c r="S1182" s="486">
        <f t="shared" si="1232"/>
        <v>0</v>
      </c>
      <c r="T1182" s="486">
        <f>IF(R1182=1,SUM($R$6:R1182),0)</f>
        <v>0</v>
      </c>
      <c r="U1182" s="486">
        <f>IF(S1182=1,SUM($S$6:S1182),0)</f>
        <v>0</v>
      </c>
      <c r="V1182" s="486">
        <f t="shared" si="1233"/>
        <v>0</v>
      </c>
      <c r="W1182" s="486">
        <f t="shared" si="1234"/>
        <v>0</v>
      </c>
      <c r="X1182" s="486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897</v>
      </c>
      <c r="D1183" s="105"/>
      <c r="E1183" s="212" t="s">
        <v>46</v>
      </c>
      <c r="F1183" s="213" t="s">
        <v>773</v>
      </c>
      <c r="G1183" s="214">
        <v>4800000</v>
      </c>
      <c r="H1183" s="214">
        <v>4800000</v>
      </c>
      <c r="I1183" s="167">
        <f>I1115*20</f>
        <v>9093000</v>
      </c>
      <c r="J1183" s="445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5"/>
      <c r="Q1183" s="87">
        <f t="shared" si="1240"/>
        <v>9093000</v>
      </c>
      <c r="R1183" s="486">
        <f t="shared" si="1231"/>
        <v>0</v>
      </c>
      <c r="S1183" s="486">
        <f t="shared" si="1232"/>
        <v>0</v>
      </c>
      <c r="T1183" s="486">
        <f>IF(R1183=1,SUM($R$6:R1183),0)</f>
        <v>0</v>
      </c>
      <c r="U1183" s="486">
        <f>IF(S1183=1,SUM($S$6:S1183),0)</f>
        <v>0</v>
      </c>
      <c r="V1183" s="486">
        <f t="shared" si="1233"/>
        <v>0</v>
      </c>
      <c r="W1183" s="486">
        <f t="shared" si="1234"/>
        <v>0</v>
      </c>
      <c r="X1183" s="486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898</v>
      </c>
      <c r="D1184" s="105"/>
      <c r="E1184" s="212" t="s">
        <v>46</v>
      </c>
      <c r="F1184" s="213" t="s">
        <v>773</v>
      </c>
      <c r="G1184" s="214">
        <v>4416000</v>
      </c>
      <c r="H1184" s="214">
        <v>4416000</v>
      </c>
      <c r="I1184" s="167">
        <f>I1116*20</f>
        <v>9093000</v>
      </c>
      <c r="J1184" s="445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5"/>
      <c r="Q1184" s="87">
        <f t="shared" si="1240"/>
        <v>9093000</v>
      </c>
      <c r="R1184" s="486">
        <f t="shared" si="1231"/>
        <v>0</v>
      </c>
      <c r="S1184" s="486">
        <f t="shared" si="1232"/>
        <v>0</v>
      </c>
      <c r="T1184" s="486">
        <f>IF(R1184=1,SUM($R$6:R1184),0)</f>
        <v>0</v>
      </c>
      <c r="U1184" s="486">
        <f>IF(S1184=1,SUM($S$6:S1184),0)</f>
        <v>0</v>
      </c>
      <c r="V1184" s="486">
        <f t="shared" si="1233"/>
        <v>0</v>
      </c>
      <c r="W1184" s="486">
        <f t="shared" si="1234"/>
        <v>0</v>
      </c>
      <c r="X1184" s="486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899</v>
      </c>
      <c r="D1185" s="105"/>
      <c r="E1185" s="212" t="s">
        <v>46</v>
      </c>
      <c r="F1185" s="213" t="s">
        <v>773</v>
      </c>
      <c r="G1185" s="214">
        <v>3286000</v>
      </c>
      <c r="H1185" s="214">
        <v>3286000</v>
      </c>
      <c r="I1185" s="167">
        <f>I1117*20</f>
        <v>7140000</v>
      </c>
      <c r="J1185" s="445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5"/>
      <c r="Q1185" s="87">
        <f t="shared" si="1240"/>
        <v>7140000</v>
      </c>
      <c r="R1185" s="486">
        <f t="shared" si="1231"/>
        <v>0</v>
      </c>
      <c r="S1185" s="486">
        <f t="shared" si="1232"/>
        <v>0</v>
      </c>
      <c r="T1185" s="486">
        <f>IF(R1185=1,SUM($R$6:R1185),0)</f>
        <v>0</v>
      </c>
      <c r="U1185" s="486">
        <f>IF(S1185=1,SUM($S$6:S1185),0)</f>
        <v>0</v>
      </c>
      <c r="V1185" s="486">
        <f t="shared" si="1233"/>
        <v>0</v>
      </c>
      <c r="W1185" s="486">
        <f t="shared" si="1234"/>
        <v>0</v>
      </c>
      <c r="X1185" s="486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900</v>
      </c>
      <c r="D1186" s="105"/>
      <c r="E1186" s="212" t="s">
        <v>46</v>
      </c>
      <c r="F1186" s="213" t="s">
        <v>773</v>
      </c>
      <c r="G1186" s="214">
        <v>2234000</v>
      </c>
      <c r="H1186" s="214">
        <v>2234000</v>
      </c>
      <c r="I1186" s="167">
        <f>I1118*20</f>
        <v>7140000</v>
      </c>
      <c r="J1186" s="445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5"/>
      <c r="Q1186" s="87">
        <f t="shared" si="1240"/>
        <v>7140000</v>
      </c>
      <c r="R1186" s="486">
        <f t="shared" si="1231"/>
        <v>0</v>
      </c>
      <c r="S1186" s="486">
        <f t="shared" si="1232"/>
        <v>0</v>
      </c>
      <c r="T1186" s="486">
        <f>IF(R1186=1,SUM($R$6:R1186),0)</f>
        <v>0</v>
      </c>
      <c r="U1186" s="486">
        <f>IF(S1186=1,SUM($S$6:S1186),0)</f>
        <v>0</v>
      </c>
      <c r="V1186" s="486">
        <f t="shared" si="1233"/>
        <v>0</v>
      </c>
      <c r="W1186" s="486">
        <f t="shared" si="1234"/>
        <v>0</v>
      </c>
      <c r="X1186" s="486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2053</v>
      </c>
      <c r="D1187" s="105"/>
      <c r="E1187" s="212" t="s">
        <v>46</v>
      </c>
      <c r="F1187" s="213" t="s">
        <v>773</v>
      </c>
      <c r="G1187" s="405"/>
      <c r="H1187" s="405"/>
      <c r="I1187" s="409">
        <f>I1120*20</f>
        <v>6252000</v>
      </c>
      <c r="J1187" s="447">
        <v>0.18057599327307125</v>
      </c>
      <c r="K1187" s="409">
        <f t="shared" si="1238"/>
        <v>7380961.1099432418</v>
      </c>
      <c r="L1187" s="409">
        <f t="shared" ref="L1187:O1187" si="1264">IF($J1187&lt;0,(K1187*(1-$J1187)),(K1187*(1+$J1187)))</f>
        <v>8713785.4936811533</v>
      </c>
      <c r="M1187" s="409">
        <f t="shared" si="1264"/>
        <v>10287285.964371108</v>
      </c>
      <c r="N1187" s="409">
        <f t="shared" si="1264"/>
        <v>12144922.845471546</v>
      </c>
      <c r="O1187" s="409">
        <f t="shared" si="1264"/>
        <v>14338004.351517385</v>
      </c>
      <c r="P1187" s="455"/>
      <c r="Q1187" s="87">
        <f t="shared" si="1240"/>
        <v>6252000</v>
      </c>
      <c r="R1187" s="486">
        <f t="shared" si="1231"/>
        <v>0</v>
      </c>
      <c r="S1187" s="486">
        <f t="shared" si="1232"/>
        <v>0</v>
      </c>
      <c r="T1187" s="486">
        <f>IF(R1187=1,SUM($R$6:R1187),0)</f>
        <v>0</v>
      </c>
      <c r="U1187" s="486">
        <f>IF(S1187=1,SUM($S$6:S1187),0)</f>
        <v>0</v>
      </c>
      <c r="V1187" s="486">
        <f t="shared" si="1233"/>
        <v>0</v>
      </c>
      <c r="W1187" s="486">
        <f t="shared" si="1234"/>
        <v>0</v>
      </c>
      <c r="X1187" s="486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2285</v>
      </c>
      <c r="D1188" s="105"/>
      <c r="E1188" s="212" t="s">
        <v>46</v>
      </c>
      <c r="F1188" s="213" t="s">
        <v>773</v>
      </c>
      <c r="G1188" s="214">
        <v>4470000</v>
      </c>
      <c r="H1188" s="214">
        <v>4470000</v>
      </c>
      <c r="I1188" s="444">
        <v>4470000</v>
      </c>
      <c r="J1188" s="449">
        <v>0.18057599327307125</v>
      </c>
      <c r="K1188" s="444">
        <f t="shared" si="1238"/>
        <v>5277174.689930629</v>
      </c>
      <c r="L1188" s="444">
        <f t="shared" ref="L1188:O1188" si="1265">IF($J1188&lt;0,(K1188*(1-$J1188)),(K1188*(1+$J1188)))</f>
        <v>6230105.7512403643</v>
      </c>
      <c r="M1188" s="444">
        <f t="shared" si="1265"/>
        <v>7355113.2854668666</v>
      </c>
      <c r="N1188" s="444">
        <f t="shared" si="1265"/>
        <v>8683270.1726260092</v>
      </c>
      <c r="O1188" s="444">
        <f t="shared" si="1265"/>
        <v>10251260.308906384</v>
      </c>
      <c r="P1188" s="455"/>
      <c r="Q1188" s="87">
        <f t="shared" si="1240"/>
        <v>4470000</v>
      </c>
      <c r="R1188" s="486">
        <f t="shared" si="1231"/>
        <v>0</v>
      </c>
      <c r="S1188" s="486">
        <f t="shared" si="1232"/>
        <v>0</v>
      </c>
      <c r="T1188" s="486">
        <f>IF(R1188=1,SUM($R$6:R1188),0)</f>
        <v>0</v>
      </c>
      <c r="U1188" s="486">
        <f>IF(S1188=1,SUM($S$6:S1188),0)</f>
        <v>0</v>
      </c>
      <c r="V1188" s="486">
        <f t="shared" si="1233"/>
        <v>0</v>
      </c>
      <c r="W1188" s="486">
        <f t="shared" si="1234"/>
        <v>0</v>
      </c>
      <c r="X1188" s="486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2054</v>
      </c>
      <c r="D1189" s="105"/>
      <c r="E1189" s="212" t="s">
        <v>46</v>
      </c>
      <c r="F1189" s="213" t="s">
        <v>773</v>
      </c>
      <c r="G1189" s="405"/>
      <c r="H1189" s="405"/>
      <c r="I1189" s="409">
        <f>I1122*20</f>
        <v>5719000</v>
      </c>
      <c r="J1189" s="447">
        <v>0.18057599327307125</v>
      </c>
      <c r="K1189" s="409">
        <f t="shared" si="1238"/>
        <v>6751714.1055286946</v>
      </c>
      <c r="L1189" s="409">
        <f t="shared" ref="L1189:O1189" si="1266">IF($J1189&lt;0,(K1189*(1-$J1189)),(K1189*(1+$J1189)))</f>
        <v>7970911.5864303447</v>
      </c>
      <c r="M1189" s="409">
        <f t="shared" si="1266"/>
        <v>9410266.8634418361</v>
      </c>
      <c r="N1189" s="409">
        <f t="shared" si="1266"/>
        <v>11109535.149272515</v>
      </c>
      <c r="O1189" s="409">
        <f t="shared" si="1266"/>
        <v>13115650.493654497</v>
      </c>
      <c r="P1189" s="455"/>
      <c r="Q1189" s="87">
        <f t="shared" si="1240"/>
        <v>5719000</v>
      </c>
      <c r="R1189" s="486">
        <f t="shared" si="1231"/>
        <v>0</v>
      </c>
      <c r="S1189" s="486">
        <f t="shared" si="1232"/>
        <v>0</v>
      </c>
      <c r="T1189" s="486">
        <f>IF(R1189=1,SUM($R$6:R1189),0)</f>
        <v>0</v>
      </c>
      <c r="U1189" s="486">
        <f>IF(S1189=1,SUM($S$6:S1189),0)</f>
        <v>0</v>
      </c>
      <c r="V1189" s="486">
        <f t="shared" si="1233"/>
        <v>0</v>
      </c>
      <c r="W1189" s="486">
        <f t="shared" si="1234"/>
        <v>0</v>
      </c>
      <c r="X1189" s="486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2286</v>
      </c>
      <c r="E1190" s="212" t="s">
        <v>46</v>
      </c>
      <c r="F1190" s="213" t="s">
        <v>773</v>
      </c>
      <c r="G1190" s="214">
        <v>3580000</v>
      </c>
      <c r="H1190" s="214">
        <v>3580000</v>
      </c>
      <c r="I1190" s="444">
        <v>3580000</v>
      </c>
      <c r="J1190" s="449">
        <v>0.18057599327307125</v>
      </c>
      <c r="K1190" s="444">
        <f t="shared" si="1238"/>
        <v>4226462.0559175955</v>
      </c>
      <c r="L1190" s="444">
        <f t="shared" ref="L1190:O1190" si="1267">IF($J1190&lt;0,(K1190*(1-$J1190)),(K1190*(1+$J1190)))</f>
        <v>4989659.6396958623</v>
      </c>
      <c r="M1190" s="444">
        <f t="shared" si="1267"/>
        <v>5890672.3852284979</v>
      </c>
      <c r="N1190" s="444">
        <f t="shared" si="1267"/>
        <v>6954386.4022373855</v>
      </c>
      <c r="O1190" s="444">
        <f t="shared" si="1267"/>
        <v>8210181.6344261421</v>
      </c>
      <c r="Q1190" s="87">
        <f t="shared" si="1240"/>
        <v>3580000</v>
      </c>
      <c r="R1190" s="481">
        <f t="shared" si="1231"/>
        <v>0</v>
      </c>
      <c r="S1190" s="481">
        <f t="shared" si="1232"/>
        <v>0</v>
      </c>
      <c r="T1190" s="481">
        <f>IF(R1190=1,SUM($R$6:R1190),0)</f>
        <v>0</v>
      </c>
      <c r="U1190" s="481">
        <f>IF(S1190=1,SUM($S$6:S1190),0)</f>
        <v>0</v>
      </c>
      <c r="V1190" s="481">
        <f t="shared" si="1233"/>
        <v>0</v>
      </c>
      <c r="W1190" s="481">
        <f t="shared" si="1234"/>
        <v>0</v>
      </c>
      <c r="X1190" s="481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47</v>
      </c>
      <c r="F1191" s="213"/>
      <c r="G1191" s="214"/>
      <c r="H1191" s="214"/>
      <c r="I1191" s="445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5"/>
      <c r="Q1191" s="87">
        <f t="shared" si="1240"/>
        <v>0</v>
      </c>
      <c r="R1191" s="486">
        <f t="shared" si="1231"/>
        <v>0</v>
      </c>
      <c r="S1191" s="486">
        <f t="shared" si="1232"/>
        <v>0</v>
      </c>
      <c r="T1191" s="486">
        <f>IF(R1191=1,SUM($R$6:R1191),0)</f>
        <v>0</v>
      </c>
      <c r="U1191" s="486">
        <f>IF(S1191=1,SUM($S$6:S1191),0)</f>
        <v>0</v>
      </c>
      <c r="V1191" s="486">
        <f t="shared" si="1233"/>
        <v>0</v>
      </c>
      <c r="W1191" s="486">
        <f t="shared" si="1234"/>
        <v>0</v>
      </c>
      <c r="X1191" s="486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5" t="s">
        <v>719</v>
      </c>
      <c r="C1192" s="426" t="s">
        <v>490</v>
      </c>
      <c r="D1192" s="426"/>
      <c r="E1192" s="212" t="s">
        <v>47</v>
      </c>
      <c r="F1192" s="213"/>
      <c r="G1192" s="214"/>
      <c r="H1192" s="214"/>
      <c r="I1192" s="445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5"/>
      <c r="Q1192" s="87">
        <f t="shared" si="1240"/>
        <v>0</v>
      </c>
      <c r="R1192" s="486">
        <f t="shared" si="1231"/>
        <v>0</v>
      </c>
      <c r="S1192" s="486">
        <f t="shared" si="1232"/>
        <v>0</v>
      </c>
      <c r="T1192" s="486">
        <f>IF(R1192=1,SUM($R$6:R1192),0)</f>
        <v>0</v>
      </c>
      <c r="U1192" s="486">
        <f>IF(S1192=1,SUM($S$6:S1192),0)</f>
        <v>0</v>
      </c>
      <c r="V1192" s="486">
        <f t="shared" si="1233"/>
        <v>0</v>
      </c>
      <c r="W1192" s="486">
        <f t="shared" si="1234"/>
        <v>0</v>
      </c>
      <c r="X1192" s="486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600</v>
      </c>
      <c r="D1193" s="105"/>
      <c r="E1193" s="212" t="s">
        <v>46</v>
      </c>
      <c r="F1193" s="213" t="s">
        <v>14</v>
      </c>
      <c r="G1193" s="214">
        <v>355700</v>
      </c>
      <c r="H1193" s="214">
        <v>355700</v>
      </c>
      <c r="I1193" s="444">
        <v>355700</v>
      </c>
      <c r="J1193" s="449">
        <v>0.14818332896002798</v>
      </c>
      <c r="K1193" s="444">
        <f t="shared" si="1238"/>
        <v>408408.81011108198</v>
      </c>
      <c r="L1193" s="444">
        <f t="shared" ref="L1193:O1193" si="1270">IF($J1193&lt;0,(K1193*(1-$J1193)),(K1193*(1+$J1193)))</f>
        <v>468928.18716994609</v>
      </c>
      <c r="M1193" s="444">
        <f t="shared" si="1270"/>
        <v>538415.52698797977</v>
      </c>
      <c r="N1193" s="444">
        <f t="shared" si="1270"/>
        <v>618199.73214082641</v>
      </c>
      <c r="O1193" s="444">
        <f t="shared" si="1270"/>
        <v>709806.62641165173</v>
      </c>
      <c r="P1193" s="455"/>
      <c r="Q1193" s="87">
        <f t="shared" si="1240"/>
        <v>355700</v>
      </c>
      <c r="R1193" s="486">
        <f t="shared" si="1231"/>
        <v>0</v>
      </c>
      <c r="S1193" s="486">
        <f t="shared" si="1232"/>
        <v>0</v>
      </c>
      <c r="T1193" s="486">
        <f>IF(R1193=1,SUM($R$6:R1193),0)</f>
        <v>0</v>
      </c>
      <c r="U1193" s="486">
        <f>IF(S1193=1,SUM($S$6:S1193),0)</f>
        <v>0</v>
      </c>
      <c r="V1193" s="486">
        <f t="shared" si="1233"/>
        <v>0</v>
      </c>
      <c r="W1193" s="486">
        <f t="shared" si="1234"/>
        <v>0</v>
      </c>
      <c r="X1193" s="486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601</v>
      </c>
      <c r="D1194" s="105" t="s">
        <v>601</v>
      </c>
      <c r="E1194" s="212" t="s">
        <v>46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5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5"/>
      <c r="Q1194" s="87">
        <f t="shared" si="1240"/>
        <v>455837</v>
      </c>
      <c r="R1194" s="486">
        <f t="shared" si="1231"/>
        <v>0</v>
      </c>
      <c r="S1194" s="486">
        <f t="shared" si="1232"/>
        <v>0</v>
      </c>
      <c r="T1194" s="486">
        <f>IF(R1194=1,SUM($R$6:R1194),0)</f>
        <v>0</v>
      </c>
      <c r="U1194" s="486">
        <f>IF(S1194=1,SUM($S$6:S1194),0)</f>
        <v>0</v>
      </c>
      <c r="V1194" s="486">
        <f t="shared" si="1233"/>
        <v>0</v>
      </c>
      <c r="W1194" s="486">
        <f t="shared" si="1234"/>
        <v>0</v>
      </c>
      <c r="X1194" s="486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602</v>
      </c>
      <c r="D1195" s="105" t="s">
        <v>602</v>
      </c>
      <c r="E1195" s="212" t="s">
        <v>46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5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5"/>
      <c r="Q1195" s="87">
        <f t="shared" si="1240"/>
        <v>656359</v>
      </c>
      <c r="R1195" s="486">
        <f t="shared" si="1231"/>
        <v>0</v>
      </c>
      <c r="S1195" s="486">
        <f t="shared" si="1232"/>
        <v>0</v>
      </c>
      <c r="T1195" s="486">
        <f>IF(R1195=1,SUM($R$6:R1195),0)</f>
        <v>0</v>
      </c>
      <c r="U1195" s="486">
        <f>IF(S1195=1,SUM($S$6:S1195),0)</f>
        <v>0</v>
      </c>
      <c r="V1195" s="486">
        <f t="shared" si="1233"/>
        <v>0</v>
      </c>
      <c r="W1195" s="486">
        <f t="shared" si="1234"/>
        <v>0</v>
      </c>
      <c r="X1195" s="486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603</v>
      </c>
      <c r="D1196" s="105" t="s">
        <v>603</v>
      </c>
      <c r="E1196" s="212" t="s">
        <v>46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5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5"/>
      <c r="Q1196" s="87">
        <f t="shared" si="1240"/>
        <v>1582415</v>
      </c>
      <c r="R1196" s="486">
        <f t="shared" si="1231"/>
        <v>0</v>
      </c>
      <c r="S1196" s="486">
        <f t="shared" si="1232"/>
        <v>0</v>
      </c>
      <c r="T1196" s="486">
        <f>IF(R1196=1,SUM($R$6:R1196),0)</f>
        <v>0</v>
      </c>
      <c r="U1196" s="486">
        <f>IF(S1196=1,SUM($S$6:S1196),0)</f>
        <v>0</v>
      </c>
      <c r="V1196" s="486">
        <f t="shared" si="1233"/>
        <v>0</v>
      </c>
      <c r="W1196" s="486">
        <f t="shared" si="1234"/>
        <v>0</v>
      </c>
      <c r="X1196" s="486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604</v>
      </c>
      <c r="D1197" s="105" t="s">
        <v>604</v>
      </c>
      <c r="E1197" s="212" t="s">
        <v>46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5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5"/>
      <c r="Q1197" s="87">
        <f t="shared" si="1240"/>
        <v>1689971</v>
      </c>
      <c r="R1197" s="486">
        <f t="shared" si="1231"/>
        <v>0</v>
      </c>
      <c r="S1197" s="486">
        <f t="shared" si="1232"/>
        <v>0</v>
      </c>
      <c r="T1197" s="486">
        <f>IF(R1197=1,SUM($R$6:R1197),0)</f>
        <v>0</v>
      </c>
      <c r="U1197" s="486">
        <f>IF(S1197=1,SUM($S$6:S1197),0)</f>
        <v>0</v>
      </c>
      <c r="V1197" s="486">
        <f t="shared" si="1233"/>
        <v>0</v>
      </c>
      <c r="W1197" s="486">
        <f t="shared" si="1234"/>
        <v>0</v>
      </c>
      <c r="X1197" s="486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605</v>
      </c>
      <c r="D1198" s="105"/>
      <c r="E1198" s="212" t="s">
        <v>46</v>
      </c>
      <c r="F1198" s="213" t="s">
        <v>14</v>
      </c>
      <c r="G1198" s="214">
        <v>1627400</v>
      </c>
      <c r="H1198" s="214">
        <v>1627400</v>
      </c>
      <c r="I1198" s="444">
        <v>1627400</v>
      </c>
      <c r="J1198" s="449">
        <v>0.14818332896002798</v>
      </c>
      <c r="K1198" s="444">
        <f t="shared" si="1238"/>
        <v>1868553.5495495496</v>
      </c>
      <c r="L1198" s="444">
        <f t="shared" ref="L1198:O1198" si="1276">IF($J1198&lt;0,(K1198*(1-$J1198)),(K1198*(1+$J1198)))</f>
        <v>2145442.0348618785</v>
      </c>
      <c r="M1198" s="444">
        <f t="shared" si="1276"/>
        <v>2463360.7776784883</v>
      </c>
      <c r="N1198" s="444">
        <f t="shared" si="1276"/>
        <v>2828389.7781444504</v>
      </c>
      <c r="O1198" s="444">
        <f t="shared" si="1276"/>
        <v>3247509.9910664102</v>
      </c>
      <c r="P1198" s="455"/>
      <c r="Q1198" s="87">
        <f t="shared" si="1240"/>
        <v>1627400</v>
      </c>
      <c r="R1198" s="486">
        <f t="shared" si="1231"/>
        <v>0</v>
      </c>
      <c r="S1198" s="486">
        <f t="shared" si="1232"/>
        <v>0</v>
      </c>
      <c r="T1198" s="486">
        <f>IF(R1198=1,SUM($R$6:R1198),0)</f>
        <v>0</v>
      </c>
      <c r="U1198" s="486">
        <f>IF(S1198=1,SUM($S$6:S1198),0)</f>
        <v>0</v>
      </c>
      <c r="V1198" s="486">
        <f t="shared" si="1233"/>
        <v>0</v>
      </c>
      <c r="W1198" s="486">
        <f t="shared" si="1234"/>
        <v>0</v>
      </c>
      <c r="X1198" s="486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606</v>
      </c>
      <c r="D1199" s="105" t="s">
        <v>606</v>
      </c>
      <c r="E1199" s="212" t="s">
        <v>46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5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5"/>
      <c r="Q1199" s="87">
        <f t="shared" si="1240"/>
        <v>1720660</v>
      </c>
      <c r="R1199" s="486">
        <f t="shared" si="1231"/>
        <v>0</v>
      </c>
      <c r="S1199" s="486">
        <f t="shared" si="1232"/>
        <v>0</v>
      </c>
      <c r="T1199" s="486">
        <f>IF(R1199=1,SUM($R$6:R1199),0)</f>
        <v>0</v>
      </c>
      <c r="U1199" s="486">
        <f>IF(S1199=1,SUM($S$6:S1199),0)</f>
        <v>0</v>
      </c>
      <c r="V1199" s="486">
        <f t="shared" si="1233"/>
        <v>0</v>
      </c>
      <c r="W1199" s="486">
        <f t="shared" si="1234"/>
        <v>0</v>
      </c>
      <c r="X1199" s="486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607</v>
      </c>
      <c r="D1200" s="105" t="s">
        <v>607</v>
      </c>
      <c r="E1200" s="212" t="s">
        <v>46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5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5"/>
      <c r="Q1200" s="87">
        <f t="shared" si="1240"/>
        <v>1774438</v>
      </c>
      <c r="R1200" s="486">
        <f t="shared" si="1231"/>
        <v>0</v>
      </c>
      <c r="S1200" s="486">
        <f t="shared" si="1232"/>
        <v>0</v>
      </c>
      <c r="T1200" s="486">
        <f>IF(R1200=1,SUM($R$6:R1200),0)</f>
        <v>0</v>
      </c>
      <c r="U1200" s="486">
        <f>IF(S1200=1,SUM($S$6:S1200),0)</f>
        <v>0</v>
      </c>
      <c r="V1200" s="486">
        <f t="shared" si="1233"/>
        <v>0</v>
      </c>
      <c r="W1200" s="486">
        <f t="shared" si="1234"/>
        <v>0</v>
      </c>
      <c r="X1200" s="486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1659</v>
      </c>
      <c r="D1201" s="105" t="s">
        <v>1659</v>
      </c>
      <c r="E1201" s="212" t="s">
        <v>46</v>
      </c>
      <c r="F1201" s="213" t="s">
        <v>14</v>
      </c>
      <c r="G1201" s="405"/>
      <c r="H1201" s="405"/>
      <c r="I1201" s="405">
        <v>1859749</v>
      </c>
      <c r="J1201" s="450">
        <v>-0.54946849487632932</v>
      </c>
      <c r="K1201" s="405">
        <f t="shared" si="1238"/>
        <v>2881622.4838777585</v>
      </c>
      <c r="L1201" s="405">
        <f t="shared" ref="L1201:O1201" si="1279">IF($J1201&lt;0,(K1201*(1-$J1201)),(K1201*(1+$J1201)))</f>
        <v>4464983.25289586</v>
      </c>
      <c r="M1201" s="405">
        <f t="shared" si="1279"/>
        <v>6918350.8805125654</v>
      </c>
      <c r="N1201" s="405">
        <f t="shared" si="1279"/>
        <v>10719766.725854132</v>
      </c>
      <c r="O1201" s="405">
        <f t="shared" si="1279"/>
        <v>16609940.814134559</v>
      </c>
      <c r="P1201" s="455"/>
      <c r="Q1201" s="87">
        <f t="shared" si="1240"/>
        <v>1859749</v>
      </c>
      <c r="R1201" s="486">
        <f t="shared" si="1231"/>
        <v>0</v>
      </c>
      <c r="S1201" s="486">
        <f t="shared" si="1232"/>
        <v>0</v>
      </c>
      <c r="T1201" s="486">
        <f>IF(R1201=1,SUM($R$6:R1201),0)</f>
        <v>0</v>
      </c>
      <c r="U1201" s="486">
        <f>IF(S1201=1,SUM($S$6:S1201),0)</f>
        <v>0</v>
      </c>
      <c r="V1201" s="486">
        <f t="shared" si="1233"/>
        <v>0</v>
      </c>
      <c r="W1201" s="486">
        <f t="shared" si="1234"/>
        <v>0</v>
      </c>
      <c r="X1201" s="486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1144</v>
      </c>
      <c r="D1202" s="105" t="s">
        <v>1144</v>
      </c>
      <c r="E1202" s="212" t="s">
        <v>46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5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5"/>
      <c r="Q1202" s="87">
        <f t="shared" si="1240"/>
        <v>1859749</v>
      </c>
      <c r="R1202" s="486">
        <f t="shared" si="1231"/>
        <v>0</v>
      </c>
      <c r="S1202" s="486">
        <f t="shared" si="1232"/>
        <v>0</v>
      </c>
      <c r="T1202" s="486">
        <f>IF(R1202=1,SUM($R$6:R1202),0)</f>
        <v>0</v>
      </c>
      <c r="U1202" s="486">
        <f>IF(S1202=1,SUM($S$6:S1202),0)</f>
        <v>0</v>
      </c>
      <c r="V1202" s="486">
        <f t="shared" si="1233"/>
        <v>0</v>
      </c>
      <c r="W1202" s="486">
        <f t="shared" si="1234"/>
        <v>0</v>
      </c>
      <c r="X1202" s="486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1145</v>
      </c>
      <c r="D1203" s="105" t="s">
        <v>1145</v>
      </c>
      <c r="E1203" s="212" t="s">
        <v>46</v>
      </c>
      <c r="F1203" s="213" t="s">
        <v>14</v>
      </c>
      <c r="G1203" s="214">
        <v>4540690</v>
      </c>
      <c r="H1203" s="214">
        <v>4540700</v>
      </c>
      <c r="I1203" s="444">
        <v>4540700</v>
      </c>
      <c r="J1203" s="449">
        <v>-0.54946849487632932</v>
      </c>
      <c r="K1203" s="444">
        <f t="shared" si="1238"/>
        <v>7035671.5946849482</v>
      </c>
      <c r="L1203" s="444">
        <f t="shared" ref="L1203:O1203" si="1281">IF($J1203&lt;0,(K1203*(1-$J1203)),(K1203*(1+$J1203)))</f>
        <v>10901551.47626063</v>
      </c>
      <c r="M1203" s="444">
        <f t="shared" si="1281"/>
        <v>16891610.557738386</v>
      </c>
      <c r="N1203" s="444">
        <f t="shared" si="1281"/>
        <v>26173018.386936009</v>
      </c>
      <c r="O1203" s="444">
        <f t="shared" si="1281"/>
        <v>40554267.406376228</v>
      </c>
      <c r="P1203" s="455"/>
      <c r="Q1203" s="87">
        <f t="shared" si="1240"/>
        <v>4540700</v>
      </c>
      <c r="R1203" s="486">
        <f t="shared" si="1231"/>
        <v>0</v>
      </c>
      <c r="S1203" s="486">
        <f t="shared" si="1232"/>
        <v>0</v>
      </c>
      <c r="T1203" s="486">
        <f>IF(R1203=1,SUM($R$6:R1203),0)</f>
        <v>0</v>
      </c>
      <c r="U1203" s="486">
        <f>IF(S1203=1,SUM($S$6:S1203),0)</f>
        <v>0</v>
      </c>
      <c r="V1203" s="486">
        <f t="shared" si="1233"/>
        <v>0</v>
      </c>
      <c r="W1203" s="486">
        <f t="shared" si="1234"/>
        <v>0</v>
      </c>
      <c r="X1203" s="486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1652</v>
      </c>
      <c r="D1204" s="105" t="s">
        <v>1652</v>
      </c>
      <c r="E1204" s="212" t="s">
        <v>46</v>
      </c>
      <c r="F1204" s="213" t="s">
        <v>1653</v>
      </c>
      <c r="G1204" s="405"/>
      <c r="H1204" s="405"/>
      <c r="I1204" s="405">
        <v>742137</v>
      </c>
      <c r="J1204" s="450">
        <v>0.14818332896002798</v>
      </c>
      <c r="K1204" s="405">
        <f t="shared" si="1238"/>
        <v>852109.33120440831</v>
      </c>
      <c r="L1204" s="405">
        <f t="shared" ref="L1204:O1204" si="1282">IF($J1204&lt;0,(K1204*(1-$J1204)),(K1204*(1+$J1204)))</f>
        <v>978377.7285401806</v>
      </c>
      <c r="M1204" s="405">
        <f t="shared" si="1282"/>
        <v>1123356.9973356151</v>
      </c>
      <c r="N1204" s="405">
        <f t="shared" si="1282"/>
        <v>1289819.7768113478</v>
      </c>
      <c r="O1204" s="405">
        <f t="shared" si="1282"/>
        <v>1480949.5650977336</v>
      </c>
      <c r="P1204" s="455"/>
      <c r="Q1204" s="87">
        <f t="shared" si="1240"/>
        <v>742137</v>
      </c>
      <c r="R1204" s="486">
        <f t="shared" si="1231"/>
        <v>0</v>
      </c>
      <c r="S1204" s="486">
        <f t="shared" si="1232"/>
        <v>0</v>
      </c>
      <c r="T1204" s="486">
        <f>IF(R1204=1,SUM($R$6:R1204),0)</f>
        <v>0</v>
      </c>
      <c r="U1204" s="486">
        <f>IF(S1204=1,SUM($S$6:S1204),0)</f>
        <v>0</v>
      </c>
      <c r="V1204" s="486">
        <f t="shared" si="1233"/>
        <v>0</v>
      </c>
      <c r="W1204" s="486">
        <f t="shared" si="1234"/>
        <v>0</v>
      </c>
      <c r="X1204" s="486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1654</v>
      </c>
      <c r="D1205" s="105" t="s">
        <v>1654</v>
      </c>
      <c r="E1205" s="212" t="s">
        <v>46</v>
      </c>
      <c r="F1205" s="213" t="s">
        <v>1653</v>
      </c>
      <c r="G1205" s="405"/>
      <c r="H1205" s="405"/>
      <c r="I1205" s="405">
        <v>915117</v>
      </c>
      <c r="J1205" s="450">
        <v>-0.53325376373253763</v>
      </c>
      <c r="K1205" s="405">
        <f t="shared" si="1238"/>
        <v>1403106.5845056286</v>
      </c>
      <c r="L1205" s="405">
        <f t="shared" ref="L1205:O1205" si="1283">IF($J1205&lt;0,(K1205*(1-$J1205)),(K1205*(1+$J1205)))</f>
        <v>2151318.4516111608</v>
      </c>
      <c r="M1205" s="405">
        <f t="shared" si="1283"/>
        <v>3298517.1129200673</v>
      </c>
      <c r="N1205" s="405">
        <f t="shared" si="1283"/>
        <v>5057463.7781208772</v>
      </c>
      <c r="O1205" s="405">
        <f t="shared" si="1283"/>
        <v>7754375.3727448145</v>
      </c>
      <c r="P1205" s="455"/>
      <c r="Q1205" s="87">
        <f t="shared" si="1240"/>
        <v>915117</v>
      </c>
      <c r="R1205" s="486">
        <f t="shared" si="1231"/>
        <v>0</v>
      </c>
      <c r="S1205" s="486">
        <f t="shared" si="1232"/>
        <v>0</v>
      </c>
      <c r="T1205" s="486">
        <f>IF(R1205=1,SUM($R$6:R1205),0)</f>
        <v>0</v>
      </c>
      <c r="U1205" s="486">
        <f>IF(S1205=1,SUM($S$6:S1205),0)</f>
        <v>0</v>
      </c>
      <c r="V1205" s="486">
        <f t="shared" si="1233"/>
        <v>0</v>
      </c>
      <c r="W1205" s="486">
        <f t="shared" si="1234"/>
        <v>0</v>
      </c>
      <c r="X1205" s="486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1655</v>
      </c>
      <c r="D1206" s="105" t="s">
        <v>1655</v>
      </c>
      <c r="E1206" s="212" t="s">
        <v>46</v>
      </c>
      <c r="F1206" s="213" t="s">
        <v>1653</v>
      </c>
      <c r="G1206" s="405"/>
      <c r="H1206" s="405"/>
      <c r="I1206" s="405">
        <v>915117</v>
      </c>
      <c r="J1206" s="450">
        <v>-0.53325376373253763</v>
      </c>
      <c r="K1206" s="405">
        <f t="shared" si="1238"/>
        <v>1403106.5845056286</v>
      </c>
      <c r="L1206" s="405">
        <f t="shared" ref="L1206:O1206" si="1284">IF($J1206&lt;0,(K1206*(1-$J1206)),(K1206*(1+$J1206)))</f>
        <v>2151318.4516111608</v>
      </c>
      <c r="M1206" s="405">
        <f t="shared" si="1284"/>
        <v>3298517.1129200673</v>
      </c>
      <c r="N1206" s="405">
        <f t="shared" si="1284"/>
        <v>5057463.7781208772</v>
      </c>
      <c r="O1206" s="405">
        <f t="shared" si="1284"/>
        <v>7754375.3727448145</v>
      </c>
      <c r="P1206" s="455"/>
      <c r="Q1206" s="87">
        <f t="shared" si="1240"/>
        <v>915117</v>
      </c>
      <c r="R1206" s="486">
        <f t="shared" si="1231"/>
        <v>0</v>
      </c>
      <c r="S1206" s="486">
        <f t="shared" si="1232"/>
        <v>0</v>
      </c>
      <c r="T1206" s="486">
        <f>IF(R1206=1,SUM($R$6:R1206),0)</f>
        <v>0</v>
      </c>
      <c r="U1206" s="486">
        <f>IF(S1206=1,SUM($S$6:S1206),0)</f>
        <v>0</v>
      </c>
      <c r="V1206" s="486">
        <f t="shared" si="1233"/>
        <v>0</v>
      </c>
      <c r="W1206" s="486">
        <f t="shared" si="1234"/>
        <v>0</v>
      </c>
      <c r="X1206" s="486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1656</v>
      </c>
      <c r="D1207" s="105" t="s">
        <v>1656</v>
      </c>
      <c r="E1207" s="212" t="s">
        <v>46</v>
      </c>
      <c r="F1207" s="213" t="s">
        <v>1653</v>
      </c>
      <c r="G1207" s="405"/>
      <c r="H1207" s="405"/>
      <c r="I1207" s="405">
        <v>1001608</v>
      </c>
      <c r="J1207" s="450">
        <v>-0.53111774653842092</v>
      </c>
      <c r="K1207" s="405">
        <f t="shared" si="1238"/>
        <v>1533579.7838748547</v>
      </c>
      <c r="L1207" s="405">
        <f t="shared" ref="L1207:O1207" si="1285">IF($J1207&lt;0,(K1207*(1-$J1207)),(K1207*(1+$J1207)))</f>
        <v>2348091.222823346</v>
      </c>
      <c r="M1207" s="405">
        <f t="shared" si="1285"/>
        <v>3595204.1417559269</v>
      </c>
      <c r="N1207" s="405">
        <f t="shared" si="1285"/>
        <v>5504680.8638709327</v>
      </c>
      <c r="O1207" s="405">
        <f t="shared" si="1285"/>
        <v>8428314.5597032309</v>
      </c>
      <c r="P1207" s="455"/>
      <c r="Q1207" s="87">
        <f t="shared" si="1240"/>
        <v>1001608</v>
      </c>
      <c r="R1207" s="486">
        <f t="shared" si="1231"/>
        <v>0</v>
      </c>
      <c r="S1207" s="486">
        <f t="shared" si="1232"/>
        <v>0</v>
      </c>
      <c r="T1207" s="486">
        <f>IF(R1207=1,SUM($R$6:R1207),0)</f>
        <v>0</v>
      </c>
      <c r="U1207" s="486">
        <f>IF(S1207=1,SUM($S$6:S1207),0)</f>
        <v>0</v>
      </c>
      <c r="V1207" s="486">
        <f t="shared" si="1233"/>
        <v>0</v>
      </c>
      <c r="W1207" s="486">
        <f t="shared" si="1234"/>
        <v>0</v>
      </c>
      <c r="X1207" s="486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1657</v>
      </c>
      <c r="D1208" s="105" t="s">
        <v>1657</v>
      </c>
      <c r="E1208" s="212" t="s">
        <v>46</v>
      </c>
      <c r="F1208" s="213" t="s">
        <v>1653</v>
      </c>
      <c r="G1208" s="405"/>
      <c r="H1208" s="405"/>
      <c r="I1208" s="405">
        <v>1067324</v>
      </c>
      <c r="J1208" s="450">
        <v>-0.54946849487632932</v>
      </c>
      <c r="K1208" s="405">
        <f t="shared" si="1238"/>
        <v>1653784.9118253833</v>
      </c>
      <c r="L1208" s="405">
        <f t="shared" ref="L1208:O1208" si="1286">IF($J1208&lt;0,(K1208*(1-$J1208)),(K1208*(1+$J1208)))</f>
        <v>2562487.6181752598</v>
      </c>
      <c r="M1208" s="405">
        <f t="shared" si="1286"/>
        <v>3970493.8328732499</v>
      </c>
      <c r="N1208" s="405">
        <f t="shared" si="1286"/>
        <v>6152155.1031378619</v>
      </c>
      <c r="O1208" s="405">
        <f t="shared" si="1286"/>
        <v>9532570.5079047512</v>
      </c>
      <c r="P1208" s="455"/>
      <c r="Q1208" s="87">
        <f t="shared" si="1240"/>
        <v>1067324</v>
      </c>
      <c r="R1208" s="486">
        <f t="shared" si="1231"/>
        <v>0</v>
      </c>
      <c r="S1208" s="486">
        <f t="shared" si="1232"/>
        <v>0</v>
      </c>
      <c r="T1208" s="486">
        <f>IF(R1208=1,SUM($R$6:R1208),0)</f>
        <v>0</v>
      </c>
      <c r="U1208" s="486">
        <f>IF(S1208=1,SUM($S$6:S1208),0)</f>
        <v>0</v>
      </c>
      <c r="V1208" s="486">
        <f t="shared" si="1233"/>
        <v>0</v>
      </c>
      <c r="W1208" s="486">
        <f t="shared" si="1234"/>
        <v>0</v>
      </c>
      <c r="X1208" s="486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1658</v>
      </c>
      <c r="D1209" s="105" t="s">
        <v>1658</v>
      </c>
      <c r="E1209" s="212" t="s">
        <v>46</v>
      </c>
      <c r="F1209" s="213" t="s">
        <v>1653</v>
      </c>
      <c r="G1209" s="405"/>
      <c r="H1209" s="405"/>
      <c r="I1209" s="405">
        <v>1121204</v>
      </c>
      <c r="J1209" s="450">
        <v>-0.54946849487632932</v>
      </c>
      <c r="K1209" s="405">
        <f t="shared" si="1238"/>
        <v>1737270.2743293198</v>
      </c>
      <c r="L1209" s="405">
        <f t="shared" ref="L1209:O1209" si="1287">IF($J1209&lt;0,(K1209*(1-$J1209)),(K1209*(1+$J1209)))</f>
        <v>2691845.557158439</v>
      </c>
      <c r="M1209" s="405">
        <f t="shared" si="1287"/>
        <v>4170929.8838898204</v>
      </c>
      <c r="N1209" s="405">
        <f t="shared" si="1287"/>
        <v>6462724.4494254626</v>
      </c>
      <c r="O1209" s="405">
        <f t="shared" si="1287"/>
        <v>10013787.925451726</v>
      </c>
      <c r="P1209" s="455"/>
      <c r="Q1209" s="87">
        <f t="shared" si="1240"/>
        <v>1121204</v>
      </c>
      <c r="R1209" s="486">
        <f t="shared" si="1231"/>
        <v>0</v>
      </c>
      <c r="S1209" s="486">
        <f t="shared" si="1232"/>
        <v>0</v>
      </c>
      <c r="T1209" s="486">
        <f>IF(R1209=1,SUM($R$6:R1209),0)</f>
        <v>0</v>
      </c>
      <c r="U1209" s="486">
        <f>IF(S1209=1,SUM($S$6:S1209),0)</f>
        <v>0</v>
      </c>
      <c r="V1209" s="486">
        <f t="shared" si="1233"/>
        <v>0</v>
      </c>
      <c r="W1209" s="486">
        <f t="shared" si="1234"/>
        <v>0</v>
      </c>
      <c r="X1209" s="486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47</v>
      </c>
      <c r="D1210" s="105"/>
      <c r="E1210" s="212" t="s">
        <v>47</v>
      </c>
      <c r="F1210" s="213"/>
      <c r="G1210" s="214"/>
      <c r="H1210" s="214"/>
      <c r="I1210" s="445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5"/>
      <c r="Q1210" s="87">
        <f t="shared" si="1240"/>
        <v>0</v>
      </c>
      <c r="R1210" s="486">
        <f t="shared" si="1231"/>
        <v>0</v>
      </c>
      <c r="S1210" s="486">
        <f t="shared" si="1232"/>
        <v>0</v>
      </c>
      <c r="T1210" s="486">
        <f>IF(R1210=1,SUM($R$6:R1210),0)</f>
        <v>0</v>
      </c>
      <c r="U1210" s="486">
        <f>IF(S1210=1,SUM($S$6:S1210),0)</f>
        <v>0</v>
      </c>
      <c r="V1210" s="486">
        <f t="shared" si="1233"/>
        <v>0</v>
      </c>
      <c r="W1210" s="486">
        <f t="shared" si="1234"/>
        <v>0</v>
      </c>
      <c r="X1210" s="486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5" t="s">
        <v>719</v>
      </c>
      <c r="C1211" s="426" t="s">
        <v>516</v>
      </c>
      <c r="D1211" s="426"/>
      <c r="E1211" s="212" t="s">
        <v>47</v>
      </c>
      <c r="F1211" s="213"/>
      <c r="G1211" s="214"/>
      <c r="H1211" s="214"/>
      <c r="I1211" s="445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5"/>
      <c r="Q1211" s="87">
        <f t="shared" si="1240"/>
        <v>0</v>
      </c>
      <c r="R1211" s="486">
        <f t="shared" si="1231"/>
        <v>0</v>
      </c>
      <c r="S1211" s="486">
        <f t="shared" si="1232"/>
        <v>0</v>
      </c>
      <c r="T1211" s="486">
        <f>IF(R1211=1,SUM($R$6:R1211),0)</f>
        <v>0</v>
      </c>
      <c r="U1211" s="486">
        <f>IF(S1211=1,SUM($S$6:S1211),0)</f>
        <v>0</v>
      </c>
      <c r="V1211" s="486">
        <f t="shared" si="1233"/>
        <v>0</v>
      </c>
      <c r="W1211" s="486">
        <f t="shared" si="1234"/>
        <v>0</v>
      </c>
      <c r="X1211" s="486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319</v>
      </c>
      <c r="D1212" s="105"/>
      <c r="E1212" s="212" t="s">
        <v>46</v>
      </c>
      <c r="F1212" s="213" t="s">
        <v>95</v>
      </c>
      <c r="G1212" s="214">
        <v>367100.81715813151</v>
      </c>
      <c r="H1212" s="214">
        <v>367100.81715813151</v>
      </c>
      <c r="I1212" s="444">
        <v>367100.81715813151</v>
      </c>
      <c r="J1212" s="449">
        <v>8.1532651745417697E-2</v>
      </c>
      <c r="K1212" s="444">
        <f t="shared" si="1238"/>
        <v>397031.52023894375</v>
      </c>
      <c r="L1212" s="444">
        <f t="shared" ref="L1212:O1212" si="1290">IF($J1212&lt;0,(K1212*(1-$J1212)),(K1212*(1+$J1212)))</f>
        <v>429402.55291053932</v>
      </c>
      <c r="M1212" s="444">
        <f t="shared" si="1290"/>
        <v>464412.88171558769</v>
      </c>
      <c r="N1212" s="444">
        <f t="shared" si="1290"/>
        <v>502277.69546659058</v>
      </c>
      <c r="O1212" s="444">
        <f t="shared" si="1290"/>
        <v>543229.72789055912</v>
      </c>
      <c r="P1212" s="455"/>
      <c r="Q1212" s="87">
        <f t="shared" si="1240"/>
        <v>367100.81715813151</v>
      </c>
      <c r="R1212" s="486">
        <f t="shared" si="1231"/>
        <v>0</v>
      </c>
      <c r="S1212" s="486">
        <f t="shared" si="1232"/>
        <v>0</v>
      </c>
      <c r="T1212" s="486">
        <f>IF(R1212=1,SUM($R$6:R1212),0)</f>
        <v>0</v>
      </c>
      <c r="U1212" s="486">
        <f>IF(S1212=1,SUM($S$6:S1212),0)</f>
        <v>0</v>
      </c>
      <c r="V1212" s="486">
        <f t="shared" si="1233"/>
        <v>0</v>
      </c>
      <c r="W1212" s="486">
        <f t="shared" si="1234"/>
        <v>0</v>
      </c>
      <c r="X1212" s="486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321</v>
      </c>
      <c r="D1213" s="105"/>
      <c r="E1213" s="212" t="s">
        <v>46</v>
      </c>
      <c r="F1213" s="213" t="s">
        <v>95</v>
      </c>
      <c r="G1213" s="214">
        <v>483136</v>
      </c>
      <c r="H1213" s="214">
        <v>483136</v>
      </c>
      <c r="I1213" s="444">
        <v>483136</v>
      </c>
      <c r="J1213" s="449">
        <v>8.1532651745417697E-2</v>
      </c>
      <c r="K1213" s="444">
        <f t="shared" si="1238"/>
        <v>522527.35923367419</v>
      </c>
      <c r="L1213" s="444">
        <f t="shared" ref="L1213:O1213" si="1291">IF($J1213&lt;0,(K1213*(1-$J1213)),(K1213*(1+$J1213)))</f>
        <v>565130.4004415262</v>
      </c>
      <c r="M1213" s="444">
        <f t="shared" si="1291"/>
        <v>611206.98057147372</v>
      </c>
      <c r="N1213" s="444">
        <f t="shared" si="1291"/>
        <v>661040.30646277603</v>
      </c>
      <c r="O1213" s="444">
        <f t="shared" si="1291"/>
        <v>714936.67555928975</v>
      </c>
      <c r="P1213" s="455"/>
      <c r="Q1213" s="87">
        <f t="shared" si="1240"/>
        <v>483136</v>
      </c>
      <c r="R1213" s="486">
        <f t="shared" si="1231"/>
        <v>0</v>
      </c>
      <c r="S1213" s="486">
        <f t="shared" si="1232"/>
        <v>0</v>
      </c>
      <c r="T1213" s="486">
        <f>IF(R1213=1,SUM($R$6:R1213),0)</f>
        <v>0</v>
      </c>
      <c r="U1213" s="486">
        <f>IF(S1213=1,SUM($S$6:S1213),0)</f>
        <v>0</v>
      </c>
      <c r="V1213" s="486">
        <f t="shared" si="1233"/>
        <v>0</v>
      </c>
      <c r="W1213" s="486">
        <f t="shared" si="1234"/>
        <v>0</v>
      </c>
      <c r="X1213" s="486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323</v>
      </c>
      <c r="D1214" s="105" t="s">
        <v>323</v>
      </c>
      <c r="E1214" s="212" t="s">
        <v>46</v>
      </c>
      <c r="F1214" s="213" t="s">
        <v>95</v>
      </c>
      <c r="G1214" s="214">
        <v>542850</v>
      </c>
      <c r="H1214" s="214">
        <v>542850</v>
      </c>
      <c r="I1214" s="167">
        <v>587110</v>
      </c>
      <c r="J1214" s="445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5"/>
      <c r="Q1214" s="87">
        <f t="shared" si="1240"/>
        <v>587110</v>
      </c>
      <c r="R1214" s="486">
        <f t="shared" si="1231"/>
        <v>0</v>
      </c>
      <c r="S1214" s="486">
        <f t="shared" si="1232"/>
        <v>0</v>
      </c>
      <c r="T1214" s="486">
        <f>IF(R1214=1,SUM($R$6:R1214),0)</f>
        <v>0</v>
      </c>
      <c r="U1214" s="486">
        <f>IF(S1214=1,SUM($S$6:S1214),0)</f>
        <v>0</v>
      </c>
      <c r="V1214" s="486">
        <f t="shared" si="1233"/>
        <v>0</v>
      </c>
      <c r="W1214" s="486">
        <f t="shared" si="1234"/>
        <v>0</v>
      </c>
      <c r="X1214" s="486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798</v>
      </c>
      <c r="D1215" s="105" t="s">
        <v>798</v>
      </c>
      <c r="E1215" s="212" t="s">
        <v>46</v>
      </c>
      <c r="F1215" s="213" t="s">
        <v>95</v>
      </c>
      <c r="G1215" s="214">
        <v>580849</v>
      </c>
      <c r="H1215" s="214">
        <v>580849</v>
      </c>
      <c r="I1215" s="167">
        <v>628210</v>
      </c>
      <c r="J1215" s="445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5"/>
      <c r="Q1215" s="87">
        <f t="shared" si="1240"/>
        <v>628210</v>
      </c>
      <c r="R1215" s="486">
        <f t="shared" si="1231"/>
        <v>0</v>
      </c>
      <c r="S1215" s="486">
        <f t="shared" si="1232"/>
        <v>0</v>
      </c>
      <c r="T1215" s="486">
        <f>IF(R1215=1,SUM($R$6:R1215),0)</f>
        <v>0</v>
      </c>
      <c r="U1215" s="486">
        <f>IF(S1215=1,SUM($S$6:S1215),0)</f>
        <v>0</v>
      </c>
      <c r="V1215" s="486">
        <f t="shared" si="1233"/>
        <v>0</v>
      </c>
      <c r="W1215" s="486">
        <f t="shared" si="1234"/>
        <v>0</v>
      </c>
      <c r="X1215" s="486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325</v>
      </c>
      <c r="D1216" s="105" t="s">
        <v>325</v>
      </c>
      <c r="E1216" s="212" t="s">
        <v>46</v>
      </c>
      <c r="F1216" s="213" t="s">
        <v>95</v>
      </c>
      <c r="G1216" s="214">
        <v>640563</v>
      </c>
      <c r="H1216" s="214">
        <v>640563</v>
      </c>
      <c r="I1216" s="167">
        <v>692790</v>
      </c>
      <c r="J1216" s="445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5"/>
      <c r="Q1216" s="87">
        <f t="shared" si="1240"/>
        <v>692790</v>
      </c>
      <c r="R1216" s="486">
        <f t="shared" si="1231"/>
        <v>0</v>
      </c>
      <c r="S1216" s="486">
        <f t="shared" si="1232"/>
        <v>0</v>
      </c>
      <c r="T1216" s="486">
        <f>IF(R1216=1,SUM($R$6:R1216),0)</f>
        <v>0</v>
      </c>
      <c r="U1216" s="486">
        <f>IF(S1216=1,SUM($S$6:S1216),0)</f>
        <v>0</v>
      </c>
      <c r="V1216" s="486">
        <f t="shared" si="1233"/>
        <v>0</v>
      </c>
      <c r="W1216" s="486">
        <f t="shared" si="1234"/>
        <v>0</v>
      </c>
      <c r="X1216" s="486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327</v>
      </c>
      <c r="D1217" s="105"/>
      <c r="E1217" s="212" t="s">
        <v>46</v>
      </c>
      <c r="F1217" s="213" t="s">
        <v>95</v>
      </c>
      <c r="G1217" s="214">
        <v>777904.11254937388</v>
      </c>
      <c r="H1217" s="214">
        <v>777904.11254937388</v>
      </c>
      <c r="I1217" s="444">
        <v>777904.11254937388</v>
      </c>
      <c r="J1217" s="449">
        <v>8.1532651745417697E-2</v>
      </c>
      <c r="K1217" s="444">
        <f t="shared" si="1238"/>
        <v>841328.69764919032</v>
      </c>
      <c r="L1217" s="444">
        <f t="shared" ref="L1217:O1217" si="1295">IF($J1217&lt;0,(K1217*(1-$J1217)),(K1217*(1+$J1217)))</f>
        <v>909924.4573580476</v>
      </c>
      <c r="M1217" s="444">
        <f t="shared" si="1295"/>
        <v>984113.0112544595</v>
      </c>
      <c r="N1217" s="444">
        <f t="shared" si="1295"/>
        <v>1064350.3546792038</v>
      </c>
      <c r="O1217" s="444">
        <f t="shared" si="1295"/>
        <v>1151129.6614823753</v>
      </c>
      <c r="P1217" s="455"/>
      <c r="Q1217" s="87">
        <f t="shared" si="1240"/>
        <v>777904.11254937388</v>
      </c>
      <c r="R1217" s="486">
        <f t="shared" si="1231"/>
        <v>0</v>
      </c>
      <c r="S1217" s="486">
        <f t="shared" si="1232"/>
        <v>0</v>
      </c>
      <c r="T1217" s="486">
        <f>IF(R1217=1,SUM($R$6:R1217),0)</f>
        <v>0</v>
      </c>
      <c r="U1217" s="486">
        <f>IF(S1217=1,SUM($S$6:S1217),0)</f>
        <v>0</v>
      </c>
      <c r="V1217" s="486">
        <f t="shared" si="1233"/>
        <v>0</v>
      </c>
      <c r="W1217" s="486">
        <f t="shared" si="1234"/>
        <v>0</v>
      </c>
      <c r="X1217" s="486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329</v>
      </c>
      <c r="D1218" s="105" t="s">
        <v>329</v>
      </c>
      <c r="E1218" s="212" t="s">
        <v>46</v>
      </c>
      <c r="F1218" s="213" t="s">
        <v>95</v>
      </c>
      <c r="G1218" s="214">
        <v>776275</v>
      </c>
      <c r="H1218" s="214">
        <v>776275</v>
      </c>
      <c r="I1218" s="167">
        <v>839570</v>
      </c>
      <c r="J1218" s="445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5"/>
      <c r="Q1218" s="87">
        <f t="shared" si="1240"/>
        <v>839570</v>
      </c>
      <c r="R1218" s="486">
        <f t="shared" si="1231"/>
        <v>0</v>
      </c>
      <c r="S1218" s="486">
        <f t="shared" si="1232"/>
        <v>0</v>
      </c>
      <c r="T1218" s="486">
        <f>IF(R1218=1,SUM($R$6:R1218),0)</f>
        <v>0</v>
      </c>
      <c r="U1218" s="486">
        <f>IF(S1218=1,SUM($S$6:S1218),0)</f>
        <v>0</v>
      </c>
      <c r="V1218" s="486">
        <f t="shared" si="1233"/>
        <v>0</v>
      </c>
      <c r="W1218" s="486">
        <f t="shared" si="1234"/>
        <v>0</v>
      </c>
      <c r="X1218" s="486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331</v>
      </c>
      <c r="D1219" s="105" t="s">
        <v>331</v>
      </c>
      <c r="E1219" s="212" t="s">
        <v>46</v>
      </c>
      <c r="F1219" s="213" t="s">
        <v>95</v>
      </c>
      <c r="G1219" s="214">
        <v>852274</v>
      </c>
      <c r="H1219" s="214">
        <v>852274</v>
      </c>
      <c r="I1219" s="167">
        <v>921780</v>
      </c>
      <c r="J1219" s="445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5"/>
      <c r="Q1219" s="87">
        <f t="shared" si="1240"/>
        <v>921780</v>
      </c>
      <c r="R1219" s="486">
        <f t="shared" si="1231"/>
        <v>0</v>
      </c>
      <c r="S1219" s="486">
        <f t="shared" si="1232"/>
        <v>0</v>
      </c>
      <c r="T1219" s="486">
        <f>IF(R1219=1,SUM($R$6:R1219),0)</f>
        <v>0</v>
      </c>
      <c r="U1219" s="486">
        <f>IF(S1219=1,SUM($S$6:S1219),0)</f>
        <v>0</v>
      </c>
      <c r="V1219" s="486">
        <f t="shared" si="1233"/>
        <v>0</v>
      </c>
      <c r="W1219" s="486">
        <f t="shared" si="1234"/>
        <v>0</v>
      </c>
      <c r="X1219" s="486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333</v>
      </c>
      <c r="D1220" s="105"/>
      <c r="E1220" s="212" t="s">
        <v>46</v>
      </c>
      <c r="F1220" s="213" t="s">
        <v>95</v>
      </c>
      <c r="G1220" s="214">
        <v>1280085.3169734846</v>
      </c>
      <c r="H1220" s="214">
        <v>1280085.3169734846</v>
      </c>
      <c r="I1220" s="444">
        <v>1280085.3169734846</v>
      </c>
      <c r="J1220" s="449">
        <v>8.1532651745417697E-2</v>
      </c>
      <c r="K1220" s="444">
        <f t="shared" si="1238"/>
        <v>1384454.0673267064</v>
      </c>
      <c r="L1220" s="444">
        <f t="shared" ref="L1220:O1220" si="1298">IF($J1220&lt;0,(K1220*(1-$J1220)),(K1220*(1+$J1220)))</f>
        <v>1497332.2786555819</v>
      </c>
      <c r="M1220" s="444">
        <f t="shared" si="1298"/>
        <v>1619413.7498783802</v>
      </c>
      <c r="N1220" s="444">
        <f t="shared" si="1298"/>
        <v>1751448.8471789553</v>
      </c>
      <c r="O1220" s="444">
        <f t="shared" si="1298"/>
        <v>1894249.1160859105</v>
      </c>
      <c r="P1220" s="455"/>
      <c r="Q1220" s="87">
        <f t="shared" si="1240"/>
        <v>1280085.3169734846</v>
      </c>
      <c r="R1220" s="486">
        <f t="shared" si="1231"/>
        <v>0</v>
      </c>
      <c r="S1220" s="486">
        <f t="shared" si="1232"/>
        <v>0</v>
      </c>
      <c r="T1220" s="486">
        <f>IF(R1220=1,SUM($R$6:R1220),0)</f>
        <v>0</v>
      </c>
      <c r="U1220" s="486">
        <f>IF(S1220=1,SUM($S$6:S1220),0)</f>
        <v>0</v>
      </c>
      <c r="V1220" s="486">
        <f t="shared" si="1233"/>
        <v>0</v>
      </c>
      <c r="W1220" s="486">
        <f t="shared" si="1234"/>
        <v>0</v>
      </c>
      <c r="X1220" s="486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335</v>
      </c>
      <c r="D1221" s="105" t="s">
        <v>335</v>
      </c>
      <c r="E1221" s="212" t="s">
        <v>46</v>
      </c>
      <c r="F1221" s="213" t="s">
        <v>95</v>
      </c>
      <c r="G1221" s="214">
        <v>901131</v>
      </c>
      <c r="H1221" s="214">
        <v>901131</v>
      </c>
      <c r="I1221" s="167">
        <v>974610</v>
      </c>
      <c r="J1221" s="445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5"/>
      <c r="Q1221" s="87">
        <f t="shared" si="1240"/>
        <v>974610</v>
      </c>
      <c r="R1221" s="486">
        <f t="shared" si="1231"/>
        <v>0</v>
      </c>
      <c r="S1221" s="486">
        <f t="shared" si="1232"/>
        <v>0</v>
      </c>
      <c r="T1221" s="486">
        <f>IF(R1221=1,SUM($R$6:R1221),0)</f>
        <v>0</v>
      </c>
      <c r="U1221" s="486">
        <f>IF(S1221=1,SUM($S$6:S1221),0)</f>
        <v>0</v>
      </c>
      <c r="V1221" s="486">
        <f t="shared" si="1233"/>
        <v>0</v>
      </c>
      <c r="W1221" s="486">
        <f t="shared" si="1234"/>
        <v>0</v>
      </c>
      <c r="X1221" s="486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337</v>
      </c>
      <c r="D1222" s="105" t="s">
        <v>337</v>
      </c>
      <c r="E1222" s="212" t="s">
        <v>46</v>
      </c>
      <c r="F1222" s="213" t="s">
        <v>95</v>
      </c>
      <c r="G1222" s="214">
        <v>928273</v>
      </c>
      <c r="H1222" s="214">
        <v>928273</v>
      </c>
      <c r="I1222" s="167">
        <v>1003970</v>
      </c>
      <c r="J1222" s="445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5"/>
      <c r="Q1222" s="87">
        <f t="shared" si="1240"/>
        <v>1003970</v>
      </c>
      <c r="R1222" s="486">
        <f t="shared" si="1231"/>
        <v>0</v>
      </c>
      <c r="S1222" s="486">
        <f t="shared" si="1232"/>
        <v>0</v>
      </c>
      <c r="T1222" s="486">
        <f>IF(R1222=1,SUM($R$6:R1222),0)</f>
        <v>0</v>
      </c>
      <c r="U1222" s="486">
        <f>IF(S1222=1,SUM($S$6:S1222),0)</f>
        <v>0</v>
      </c>
      <c r="V1222" s="486">
        <f t="shared" si="1233"/>
        <v>0</v>
      </c>
      <c r="W1222" s="486">
        <f t="shared" si="1234"/>
        <v>0</v>
      </c>
      <c r="X1222" s="486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339</v>
      </c>
      <c r="D1223" s="105" t="s">
        <v>339</v>
      </c>
      <c r="E1223" s="212" t="s">
        <v>46</v>
      </c>
      <c r="F1223" s="213" t="s">
        <v>95</v>
      </c>
      <c r="G1223" s="214">
        <v>1063986</v>
      </c>
      <c r="H1223" s="214">
        <v>1063986</v>
      </c>
      <c r="I1223" s="167">
        <v>1150750</v>
      </c>
      <c r="J1223" s="445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5"/>
      <c r="Q1223" s="87">
        <f t="shared" si="1240"/>
        <v>1150750</v>
      </c>
      <c r="R1223" s="486">
        <f t="shared" ref="R1223:R1286" si="1302">IF(E1223="MDU-KD",1,0)</f>
        <v>0</v>
      </c>
      <c r="S1223" s="486">
        <f t="shared" ref="S1223:S1286" si="1303">IF(E1223="HDW",1,0)</f>
        <v>0</v>
      </c>
      <c r="T1223" s="486">
        <f>IF(R1223=1,SUM($R$6:R1223),0)</f>
        <v>0</v>
      </c>
      <c r="U1223" s="486">
        <f>IF(S1223=1,SUM($S$6:S1223),0)</f>
        <v>0</v>
      </c>
      <c r="V1223" s="486">
        <f t="shared" ref="V1223:V1286" si="1304">IF(T1223=0,U1223,T1223)</f>
        <v>0</v>
      </c>
      <c r="W1223" s="486">
        <f t="shared" ref="W1223:W1286" si="1305">IF(F1223=0,0,IF(LEFT(C1223,11)="Tiang Beton",1,0))</f>
        <v>0</v>
      </c>
      <c r="X1223" s="486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341</v>
      </c>
      <c r="D1224" s="105"/>
      <c r="E1224" s="212" t="s">
        <v>46</v>
      </c>
      <c r="F1224" s="213" t="s">
        <v>95</v>
      </c>
      <c r="G1224" s="214">
        <v>1503365.2512190146</v>
      </c>
      <c r="H1224" s="214">
        <v>1503365.2512190146</v>
      </c>
      <c r="I1224" s="444">
        <v>1503365.2512190146</v>
      </c>
      <c r="J1224" s="449">
        <v>8.1532651745417697E-2</v>
      </c>
      <c r="K1224" s="444">
        <f t="shared" si="1238"/>
        <v>1625938.6066928171</v>
      </c>
      <c r="L1224" s="444">
        <f t="shared" ref="L1224:O1224" si="1306">IF($J1224&lt;0,(K1224*(1-$J1224)),(K1224*(1+$J1224)))</f>
        <v>1758505.6928717324</v>
      </c>
      <c r="M1224" s="444">
        <f t="shared" si="1306"/>
        <v>1901881.3251209781</v>
      </c>
      <c r="N1224" s="444">
        <f t="shared" si="1306"/>
        <v>2056946.7528631806</v>
      </c>
      <c r="O1224" s="444">
        <f t="shared" si="1306"/>
        <v>2224655.0761232423</v>
      </c>
      <c r="P1224" s="455"/>
      <c r="Q1224" s="87">
        <f t="shared" si="1240"/>
        <v>1503365.2512190146</v>
      </c>
      <c r="R1224" s="486">
        <f t="shared" si="1302"/>
        <v>0</v>
      </c>
      <c r="S1224" s="486">
        <f t="shared" si="1303"/>
        <v>0</v>
      </c>
      <c r="T1224" s="486">
        <f>IF(R1224=1,SUM($R$6:R1224),0)</f>
        <v>0</v>
      </c>
      <c r="U1224" s="486">
        <f>IF(S1224=1,SUM($S$6:S1224),0)</f>
        <v>0</v>
      </c>
      <c r="V1224" s="486">
        <f t="shared" si="1304"/>
        <v>0</v>
      </c>
      <c r="W1224" s="486">
        <f t="shared" si="1305"/>
        <v>0</v>
      </c>
      <c r="X1224" s="486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320</v>
      </c>
      <c r="D1225" s="105"/>
      <c r="E1225" s="212" t="s">
        <v>46</v>
      </c>
      <c r="F1225" s="213" t="s">
        <v>95</v>
      </c>
      <c r="G1225" s="214">
        <v>367100.81715813151</v>
      </c>
      <c r="H1225" s="214">
        <v>367100.81715813151</v>
      </c>
      <c r="I1225" s="444">
        <v>367100.81715813151</v>
      </c>
      <c r="J1225" s="449">
        <v>8.1532651745417697E-2</v>
      </c>
      <c r="K1225" s="444">
        <f t="shared" si="1238"/>
        <v>397031.52023894375</v>
      </c>
      <c r="L1225" s="444">
        <f t="shared" ref="L1225:O1225" si="1307">IF($J1225&lt;0,(K1225*(1-$J1225)),(K1225*(1+$J1225)))</f>
        <v>429402.55291053932</v>
      </c>
      <c r="M1225" s="444">
        <f t="shared" si="1307"/>
        <v>464412.88171558769</v>
      </c>
      <c r="N1225" s="444">
        <f t="shared" si="1307"/>
        <v>502277.69546659058</v>
      </c>
      <c r="O1225" s="444">
        <f t="shared" si="1307"/>
        <v>543229.72789055912</v>
      </c>
      <c r="P1225" s="455"/>
      <c r="Q1225" s="87">
        <f t="shared" si="1240"/>
        <v>367100.81715813151</v>
      </c>
      <c r="R1225" s="486">
        <f t="shared" si="1302"/>
        <v>0</v>
      </c>
      <c r="S1225" s="486">
        <f t="shared" si="1303"/>
        <v>0</v>
      </c>
      <c r="T1225" s="486">
        <f>IF(R1225=1,SUM($R$6:R1225),0)</f>
        <v>0</v>
      </c>
      <c r="U1225" s="486">
        <f>IF(S1225=1,SUM($S$6:S1225),0)</f>
        <v>0</v>
      </c>
      <c r="V1225" s="486">
        <f t="shared" si="1304"/>
        <v>0</v>
      </c>
      <c r="W1225" s="486">
        <f t="shared" si="1305"/>
        <v>0</v>
      </c>
      <c r="X1225" s="486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322</v>
      </c>
      <c r="D1226" s="105"/>
      <c r="E1226" s="212" t="s">
        <v>46</v>
      </c>
      <c r="F1226" s="213" t="s">
        <v>95</v>
      </c>
      <c r="G1226" s="214">
        <v>483136</v>
      </c>
      <c r="H1226" s="214">
        <v>483136</v>
      </c>
      <c r="I1226" s="444">
        <v>483136</v>
      </c>
      <c r="J1226" s="449">
        <v>8.1532651745417697E-2</v>
      </c>
      <c r="K1226" s="444">
        <f t="shared" si="1238"/>
        <v>522527.35923367419</v>
      </c>
      <c r="L1226" s="444">
        <f t="shared" ref="L1226:O1226" si="1308">IF($J1226&lt;0,(K1226*(1-$J1226)),(K1226*(1+$J1226)))</f>
        <v>565130.4004415262</v>
      </c>
      <c r="M1226" s="444">
        <f t="shared" si="1308"/>
        <v>611206.98057147372</v>
      </c>
      <c r="N1226" s="444">
        <f t="shared" si="1308"/>
        <v>661040.30646277603</v>
      </c>
      <c r="O1226" s="444">
        <f t="shared" si="1308"/>
        <v>714936.67555928975</v>
      </c>
      <c r="P1226" s="455"/>
      <c r="Q1226" s="87">
        <f t="shared" si="1240"/>
        <v>483136</v>
      </c>
      <c r="R1226" s="486">
        <f t="shared" si="1302"/>
        <v>0</v>
      </c>
      <c r="S1226" s="486">
        <f t="shared" si="1303"/>
        <v>0</v>
      </c>
      <c r="T1226" s="486">
        <f>IF(R1226=1,SUM($R$6:R1226),0)</f>
        <v>0</v>
      </c>
      <c r="U1226" s="486">
        <f>IF(S1226=1,SUM($S$6:S1226),0)</f>
        <v>0</v>
      </c>
      <c r="V1226" s="486">
        <f t="shared" si="1304"/>
        <v>0</v>
      </c>
      <c r="W1226" s="486">
        <f t="shared" si="1305"/>
        <v>0</v>
      </c>
      <c r="X1226" s="486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324</v>
      </c>
      <c r="D1227" s="105"/>
      <c r="E1227" s="212" t="s">
        <v>46</v>
      </c>
      <c r="F1227" s="213" t="s">
        <v>95</v>
      </c>
      <c r="G1227" s="214">
        <v>542850</v>
      </c>
      <c r="H1227" s="214">
        <v>542850</v>
      </c>
      <c r="I1227" s="443">
        <v>587110</v>
      </c>
      <c r="J1227" s="446">
        <f t="shared" ref="J1227:J1278" si="1309">((I1227-H1227)/H1227)*100%</f>
        <v>8.1532651745417697E-2</v>
      </c>
      <c r="K1227" s="443">
        <f t="shared" ref="K1227:K1290" si="1310">IF($J1227&lt;0,(I1227*(1-$J1227)),(I1227*(1+$J1227)))</f>
        <v>634978.63516625226</v>
      </c>
      <c r="L1227" s="443">
        <f t="shared" ref="L1227:O1227" si="1311">IF($J1227&lt;0,(K1227*(1-$J1227)),(K1227*(1+$J1227)))</f>
        <v>686750.12709304306</v>
      </c>
      <c r="M1227" s="443">
        <f t="shared" si="1311"/>
        <v>742742.68604144151</v>
      </c>
      <c r="N1227" s="443">
        <f t="shared" si="1311"/>
        <v>803300.4667989146</v>
      </c>
      <c r="O1227" s="443">
        <f t="shared" si="1311"/>
        <v>868795.6840053621</v>
      </c>
      <c r="P1227" s="455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486">
        <f t="shared" si="1302"/>
        <v>0</v>
      </c>
      <c r="S1227" s="486">
        <f t="shared" si="1303"/>
        <v>0</v>
      </c>
      <c r="T1227" s="486">
        <f>IF(R1227=1,SUM($R$6:R1227),0)</f>
        <v>0</v>
      </c>
      <c r="U1227" s="486">
        <f>IF(S1227=1,SUM($S$6:S1227),0)</f>
        <v>0</v>
      </c>
      <c r="V1227" s="486">
        <f t="shared" si="1304"/>
        <v>0</v>
      </c>
      <c r="W1227" s="486">
        <f t="shared" si="1305"/>
        <v>0</v>
      </c>
      <c r="X1227" s="486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799</v>
      </c>
      <c r="D1228" s="105"/>
      <c r="E1228" s="212" t="s">
        <v>46</v>
      </c>
      <c r="F1228" s="213" t="s">
        <v>95</v>
      </c>
      <c r="G1228" s="214">
        <v>580849</v>
      </c>
      <c r="H1228" s="214">
        <v>580849</v>
      </c>
      <c r="I1228" s="443">
        <v>628210</v>
      </c>
      <c r="J1228" s="446">
        <f t="shared" si="1309"/>
        <v>8.1537542459399953E-2</v>
      </c>
      <c r="K1228" s="443">
        <f t="shared" si="1310"/>
        <v>679432.69954841968</v>
      </c>
      <c r="L1228" s="443">
        <f t="shared" ref="L1228:O1228" si="1313">IF($J1228&lt;0,(K1228*(1-$J1228)),(K1228*(1+$J1228)))</f>
        <v>734831.97213615372</v>
      </c>
      <c r="M1228" s="443">
        <f t="shared" si="1313"/>
        <v>794748.36526473006</v>
      </c>
      <c r="N1228" s="443">
        <f t="shared" si="1313"/>
        <v>859550.19384204177</v>
      </c>
      <c r="O1228" s="443">
        <f t="shared" si="1313"/>
        <v>929635.80426842277</v>
      </c>
      <c r="P1228" s="455"/>
      <c r="Q1228" s="87">
        <f t="shared" si="1312"/>
        <v>628210</v>
      </c>
      <c r="R1228" s="486">
        <f t="shared" si="1302"/>
        <v>0</v>
      </c>
      <c r="S1228" s="486">
        <f t="shared" si="1303"/>
        <v>0</v>
      </c>
      <c r="T1228" s="486">
        <f>IF(R1228=1,SUM($R$6:R1228),0)</f>
        <v>0</v>
      </c>
      <c r="U1228" s="486">
        <f>IF(S1228=1,SUM($S$6:S1228),0)</f>
        <v>0</v>
      </c>
      <c r="V1228" s="486">
        <f t="shared" si="1304"/>
        <v>0</v>
      </c>
      <c r="W1228" s="486">
        <f t="shared" si="1305"/>
        <v>0</v>
      </c>
      <c r="X1228" s="486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326</v>
      </c>
      <c r="D1229" s="105"/>
      <c r="E1229" s="212" t="s">
        <v>46</v>
      </c>
      <c r="F1229" s="213" t="s">
        <v>95</v>
      </c>
      <c r="G1229" s="214">
        <v>640563</v>
      </c>
      <c r="H1229" s="214">
        <v>640563</v>
      </c>
      <c r="I1229" s="443">
        <v>692790</v>
      </c>
      <c r="J1229" s="446">
        <f t="shared" si="1309"/>
        <v>8.1532963970756975E-2</v>
      </c>
      <c r="K1229" s="443">
        <f t="shared" si="1310"/>
        <v>749275.22210930067</v>
      </c>
      <c r="L1229" s="443">
        <f t="shared" ref="L1229:O1229" si="1314">IF($J1229&lt;0,(K1229*(1-$J1229)),(K1229*(1+$J1229)))</f>
        <v>810365.85179771914</v>
      </c>
      <c r="M1229" s="443">
        <f t="shared" si="1314"/>
        <v>876437.38159547432</v>
      </c>
      <c r="N1229" s="443">
        <f t="shared" si="1314"/>
        <v>947895.91905172262</v>
      </c>
      <c r="O1229" s="443">
        <f t="shared" si="1314"/>
        <v>1025180.6828677943</v>
      </c>
      <c r="P1229" s="455"/>
      <c r="Q1229" s="87">
        <f t="shared" si="1312"/>
        <v>692790</v>
      </c>
      <c r="R1229" s="486">
        <f t="shared" si="1302"/>
        <v>0</v>
      </c>
      <c r="S1229" s="486">
        <f t="shared" si="1303"/>
        <v>0</v>
      </c>
      <c r="T1229" s="486">
        <f>IF(R1229=1,SUM($R$6:R1229),0)</f>
        <v>0</v>
      </c>
      <c r="U1229" s="486">
        <f>IF(S1229=1,SUM($S$6:S1229),0)</f>
        <v>0</v>
      </c>
      <c r="V1229" s="486">
        <f t="shared" si="1304"/>
        <v>0</v>
      </c>
      <c r="W1229" s="486">
        <f t="shared" si="1305"/>
        <v>0</v>
      </c>
      <c r="X1229" s="486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328</v>
      </c>
      <c r="D1230" s="105"/>
      <c r="E1230" s="212" t="s">
        <v>46</v>
      </c>
      <c r="F1230" s="213" t="s">
        <v>95</v>
      </c>
      <c r="G1230" s="214">
        <v>777904.11254937388</v>
      </c>
      <c r="H1230" s="214">
        <v>777904.11254937388</v>
      </c>
      <c r="I1230" s="444">
        <v>777904.11254937388</v>
      </c>
      <c r="J1230" s="449">
        <v>8.1532651745417697E-2</v>
      </c>
      <c r="K1230" s="444">
        <f t="shared" si="1310"/>
        <v>841328.69764919032</v>
      </c>
      <c r="L1230" s="444">
        <f t="shared" ref="L1230:O1230" si="1315">IF($J1230&lt;0,(K1230*(1-$J1230)),(K1230*(1+$J1230)))</f>
        <v>909924.4573580476</v>
      </c>
      <c r="M1230" s="444">
        <f t="shared" si="1315"/>
        <v>984113.0112544595</v>
      </c>
      <c r="N1230" s="444">
        <f t="shared" si="1315"/>
        <v>1064350.3546792038</v>
      </c>
      <c r="O1230" s="444">
        <f t="shared" si="1315"/>
        <v>1151129.6614823753</v>
      </c>
      <c r="P1230" s="455"/>
      <c r="Q1230" s="87">
        <f t="shared" si="1312"/>
        <v>777904.11254937388</v>
      </c>
      <c r="R1230" s="486">
        <f t="shared" si="1302"/>
        <v>0</v>
      </c>
      <c r="S1230" s="486">
        <f t="shared" si="1303"/>
        <v>0</v>
      </c>
      <c r="T1230" s="486">
        <f>IF(R1230=1,SUM($R$6:R1230),0)</f>
        <v>0</v>
      </c>
      <c r="U1230" s="486">
        <f>IF(S1230=1,SUM($S$6:S1230),0)</f>
        <v>0</v>
      </c>
      <c r="V1230" s="486">
        <f t="shared" si="1304"/>
        <v>0</v>
      </c>
      <c r="W1230" s="486">
        <f t="shared" si="1305"/>
        <v>0</v>
      </c>
      <c r="X1230" s="486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330</v>
      </c>
      <c r="D1231" s="105"/>
      <c r="E1231" s="212" t="s">
        <v>46</v>
      </c>
      <c r="F1231" s="213" t="s">
        <v>95</v>
      </c>
      <c r="G1231" s="214">
        <v>776275</v>
      </c>
      <c r="H1231" s="214">
        <v>776275</v>
      </c>
      <c r="I1231" s="443">
        <v>839570</v>
      </c>
      <c r="J1231" s="446">
        <f t="shared" si="1309"/>
        <v>8.1536826511223473E-2</v>
      </c>
      <c r="K1231" s="443">
        <f t="shared" si="1310"/>
        <v>908025.87343402789</v>
      </c>
      <c r="L1231" s="443">
        <f t="shared" ref="L1231:O1231" si="1316">IF($J1231&lt;0,(K1231*(1-$J1231)),(K1231*(1+$J1231)))</f>
        <v>982063.42154392041</v>
      </c>
      <c r="M1231" s="443">
        <f t="shared" si="1316"/>
        <v>1062137.7563693656</v>
      </c>
      <c r="N1231" s="443">
        <f t="shared" si="1316"/>
        <v>1148741.0983414748</v>
      </c>
      <c r="O1231" s="443">
        <f t="shared" si="1316"/>
        <v>1242405.8019832559</v>
      </c>
      <c r="P1231" s="455"/>
      <c r="Q1231" s="87">
        <f t="shared" si="1312"/>
        <v>839570</v>
      </c>
      <c r="R1231" s="486">
        <f t="shared" si="1302"/>
        <v>0</v>
      </c>
      <c r="S1231" s="486">
        <f t="shared" si="1303"/>
        <v>0</v>
      </c>
      <c r="T1231" s="486">
        <f>IF(R1231=1,SUM($R$6:R1231),0)</f>
        <v>0</v>
      </c>
      <c r="U1231" s="486">
        <f>IF(S1231=1,SUM($S$6:S1231),0)</f>
        <v>0</v>
      </c>
      <c r="V1231" s="486">
        <f t="shared" si="1304"/>
        <v>0</v>
      </c>
      <c r="W1231" s="486">
        <f t="shared" si="1305"/>
        <v>0</v>
      </c>
      <c r="X1231" s="486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332</v>
      </c>
      <c r="D1232" s="105"/>
      <c r="E1232" s="212" t="s">
        <v>46</v>
      </c>
      <c r="F1232" s="213" t="s">
        <v>95</v>
      </c>
      <c r="G1232" s="214">
        <v>852274</v>
      </c>
      <c r="H1232" s="214">
        <v>852274</v>
      </c>
      <c r="I1232" s="443">
        <v>921780</v>
      </c>
      <c r="J1232" s="446">
        <f t="shared" si="1309"/>
        <v>8.1553584879979907E-2</v>
      </c>
      <c r="K1232" s="443">
        <f t="shared" si="1310"/>
        <v>996954.46347066795</v>
      </c>
      <c r="L1232" s="443">
        <f t="shared" ref="L1232:O1232" si="1317">IF($J1232&lt;0,(K1232*(1-$J1232)),(K1232*(1+$J1232)))</f>
        <v>1078259.6739287979</v>
      </c>
      <c r="M1232" s="443">
        <f t="shared" si="1317"/>
        <v>1166195.6157692098</v>
      </c>
      <c r="N1232" s="443">
        <f t="shared" si="1317"/>
        <v>1261303.0489065046</v>
      </c>
      <c r="O1232" s="443">
        <f t="shared" si="1317"/>
        <v>1364166.8341648788</v>
      </c>
      <c r="P1232" s="455"/>
      <c r="Q1232" s="87">
        <f t="shared" si="1312"/>
        <v>921780</v>
      </c>
      <c r="R1232" s="486">
        <f t="shared" si="1302"/>
        <v>0</v>
      </c>
      <c r="S1232" s="486">
        <f t="shared" si="1303"/>
        <v>0</v>
      </c>
      <c r="T1232" s="486">
        <f>IF(R1232=1,SUM($R$6:R1232),0)</f>
        <v>0</v>
      </c>
      <c r="U1232" s="486">
        <f>IF(S1232=1,SUM($S$6:S1232),0)</f>
        <v>0</v>
      </c>
      <c r="V1232" s="486">
        <f t="shared" si="1304"/>
        <v>0</v>
      </c>
      <c r="W1232" s="486">
        <f t="shared" si="1305"/>
        <v>0</v>
      </c>
      <c r="X1232" s="486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334</v>
      </c>
      <c r="D1233" s="105"/>
      <c r="E1233" s="212" t="s">
        <v>46</v>
      </c>
      <c r="F1233" s="213" t="s">
        <v>95</v>
      </c>
      <c r="G1233" s="214">
        <v>1280085.3169734846</v>
      </c>
      <c r="H1233" s="214">
        <v>1280085.3169734846</v>
      </c>
      <c r="I1233" s="444">
        <v>1280085.3169734846</v>
      </c>
      <c r="J1233" s="449">
        <v>8.1532651745417697E-2</v>
      </c>
      <c r="K1233" s="444">
        <f t="shared" si="1310"/>
        <v>1384454.0673267064</v>
      </c>
      <c r="L1233" s="444">
        <f t="shared" ref="L1233:O1233" si="1318">IF($J1233&lt;0,(K1233*(1-$J1233)),(K1233*(1+$J1233)))</f>
        <v>1497332.2786555819</v>
      </c>
      <c r="M1233" s="444">
        <f t="shared" si="1318"/>
        <v>1619413.7498783802</v>
      </c>
      <c r="N1233" s="444">
        <f t="shared" si="1318"/>
        <v>1751448.8471789553</v>
      </c>
      <c r="O1233" s="444">
        <f t="shared" si="1318"/>
        <v>1894249.1160859105</v>
      </c>
      <c r="P1233" s="455"/>
      <c r="Q1233" s="87">
        <f t="shared" si="1312"/>
        <v>1280085.3169734846</v>
      </c>
      <c r="R1233" s="486">
        <f t="shared" si="1302"/>
        <v>0</v>
      </c>
      <c r="S1233" s="486">
        <f t="shared" si="1303"/>
        <v>0</v>
      </c>
      <c r="T1233" s="486">
        <f>IF(R1233=1,SUM($R$6:R1233),0)</f>
        <v>0</v>
      </c>
      <c r="U1233" s="486">
        <f>IF(S1233=1,SUM($S$6:S1233),0)</f>
        <v>0</v>
      </c>
      <c r="V1233" s="486">
        <f t="shared" si="1304"/>
        <v>0</v>
      </c>
      <c r="W1233" s="486">
        <f t="shared" si="1305"/>
        <v>0</v>
      </c>
      <c r="X1233" s="486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336</v>
      </c>
      <c r="D1234" s="105"/>
      <c r="E1234" s="212" t="s">
        <v>46</v>
      </c>
      <c r="F1234" s="213" t="s">
        <v>95</v>
      </c>
      <c r="G1234" s="214">
        <v>901131</v>
      </c>
      <c r="H1234" s="214">
        <v>901131</v>
      </c>
      <c r="I1234" s="443">
        <v>974610</v>
      </c>
      <c r="J1234" s="446">
        <f t="shared" si="1309"/>
        <v>8.154086364801566E-2</v>
      </c>
      <c r="K1234" s="443">
        <f t="shared" si="1310"/>
        <v>1054080.5411199925</v>
      </c>
      <c r="L1234" s="443">
        <f t="shared" ref="L1234:O1234" si="1319">IF($J1234&lt;0,(K1234*(1-$J1234)),(K1234*(1+$J1234)))</f>
        <v>1140031.1787974844</v>
      </c>
      <c r="M1234" s="443">
        <f t="shared" si="1319"/>
        <v>1232990.3057022968</v>
      </c>
      <c r="N1234" s="443">
        <f t="shared" si="1319"/>
        <v>1333529.4000988931</v>
      </c>
      <c r="O1234" s="443">
        <f t="shared" si="1319"/>
        <v>1442266.5390829772</v>
      </c>
      <c r="P1234" s="455"/>
      <c r="Q1234" s="87">
        <f t="shared" si="1312"/>
        <v>974610</v>
      </c>
      <c r="R1234" s="486">
        <f t="shared" si="1302"/>
        <v>0</v>
      </c>
      <c r="S1234" s="486">
        <f t="shared" si="1303"/>
        <v>0</v>
      </c>
      <c r="T1234" s="486">
        <f>IF(R1234=1,SUM($R$6:R1234),0)</f>
        <v>0</v>
      </c>
      <c r="U1234" s="486">
        <f>IF(S1234=1,SUM($S$6:S1234),0)</f>
        <v>0</v>
      </c>
      <c r="V1234" s="486">
        <f t="shared" si="1304"/>
        <v>0</v>
      </c>
      <c r="W1234" s="486">
        <f t="shared" si="1305"/>
        <v>0</v>
      </c>
      <c r="X1234" s="486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338</v>
      </c>
      <c r="D1235" s="105"/>
      <c r="E1235" s="212" t="s">
        <v>46</v>
      </c>
      <c r="F1235" s="213" t="s">
        <v>95</v>
      </c>
      <c r="G1235" s="214">
        <v>928273</v>
      </c>
      <c r="H1235" s="214">
        <v>928273</v>
      </c>
      <c r="I1235" s="443">
        <v>1003970</v>
      </c>
      <c r="J1235" s="446">
        <f t="shared" si="1309"/>
        <v>8.154605380098312E-2</v>
      </c>
      <c r="K1235" s="443">
        <f t="shared" si="1310"/>
        <v>1085839.7916345731</v>
      </c>
      <c r="L1235" s="443">
        <f t="shared" ref="L1235:O1235" si="1320">IF($J1235&lt;0,(K1235*(1-$J1235)),(K1235*(1+$J1235)))</f>
        <v>1174385.7417024544</v>
      </c>
      <c r="M1235" s="443">
        <f t="shared" si="1320"/>
        <v>1270152.2645784302</v>
      </c>
      <c r="N1235" s="443">
        <f t="shared" si="1320"/>
        <v>1373728.1694811834</v>
      </c>
      <c r="O1235" s="443">
        <f t="shared" si="1320"/>
        <v>1485750.2806976221</v>
      </c>
      <c r="P1235" s="455"/>
      <c r="Q1235" s="87">
        <f t="shared" si="1312"/>
        <v>1003970</v>
      </c>
      <c r="R1235" s="486">
        <f t="shared" si="1302"/>
        <v>0</v>
      </c>
      <c r="S1235" s="486">
        <f t="shared" si="1303"/>
        <v>0</v>
      </c>
      <c r="T1235" s="486">
        <f>IF(R1235=1,SUM($R$6:R1235),0)</f>
        <v>0</v>
      </c>
      <c r="U1235" s="486">
        <f>IF(S1235=1,SUM($S$6:S1235),0)</f>
        <v>0</v>
      </c>
      <c r="V1235" s="486">
        <f t="shared" si="1304"/>
        <v>0</v>
      </c>
      <c r="W1235" s="486">
        <f t="shared" si="1305"/>
        <v>0</v>
      </c>
      <c r="X1235" s="486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340</v>
      </c>
      <c r="D1236" s="105"/>
      <c r="E1236" s="212" t="s">
        <v>46</v>
      </c>
      <c r="F1236" s="213" t="s">
        <v>95</v>
      </c>
      <c r="G1236" s="214">
        <v>1063986</v>
      </c>
      <c r="H1236" s="214">
        <v>1063986</v>
      </c>
      <c r="I1236" s="443">
        <v>1150750</v>
      </c>
      <c r="J1236" s="446">
        <f t="shared" si="1309"/>
        <v>8.1546185758083284E-2</v>
      </c>
      <c r="K1236" s="443">
        <f t="shared" si="1310"/>
        <v>1244589.2732611143</v>
      </c>
      <c r="L1236" s="443">
        <f t="shared" ref="L1236:O1236" si="1321">IF($J1236&lt;0,(K1236*(1-$J1236)),(K1236*(1+$J1236)))</f>
        <v>1346080.7813309829</v>
      </c>
      <c r="M1236" s="443">
        <f t="shared" si="1321"/>
        <v>1455848.5347707851</v>
      </c>
      <c r="N1236" s="443">
        <f t="shared" si="1321"/>
        <v>1574567.429822837</v>
      </c>
      <c r="O1236" s="443">
        <f t="shared" si="1321"/>
        <v>1702967.3979437978</v>
      </c>
      <c r="P1236" s="455"/>
      <c r="Q1236" s="87">
        <f t="shared" si="1312"/>
        <v>1150750</v>
      </c>
      <c r="R1236" s="486">
        <f t="shared" si="1302"/>
        <v>0</v>
      </c>
      <c r="S1236" s="486">
        <f t="shared" si="1303"/>
        <v>0</v>
      </c>
      <c r="T1236" s="486">
        <f>IF(R1236=1,SUM($R$6:R1236),0)</f>
        <v>0</v>
      </c>
      <c r="U1236" s="486">
        <f>IF(S1236=1,SUM($S$6:S1236),0)</f>
        <v>0</v>
      </c>
      <c r="V1236" s="486">
        <f t="shared" si="1304"/>
        <v>0</v>
      </c>
      <c r="W1236" s="486">
        <f t="shared" si="1305"/>
        <v>0</v>
      </c>
      <c r="X1236" s="486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342</v>
      </c>
      <c r="D1237" s="105"/>
      <c r="E1237" s="212" t="s">
        <v>46</v>
      </c>
      <c r="F1237" s="213" t="s">
        <v>95</v>
      </c>
      <c r="G1237" s="214">
        <v>1503365.2512190146</v>
      </c>
      <c r="H1237" s="214">
        <v>1503365.2512190146</v>
      </c>
      <c r="I1237" s="444">
        <v>1503365.2512190146</v>
      </c>
      <c r="J1237" s="449">
        <v>8.1532651745417697E-2</v>
      </c>
      <c r="K1237" s="444">
        <f t="shared" si="1310"/>
        <v>1625938.6066928171</v>
      </c>
      <c r="L1237" s="444">
        <f t="shared" ref="L1237:O1237" si="1322">IF($J1237&lt;0,(K1237*(1-$J1237)),(K1237*(1+$J1237)))</f>
        <v>1758505.6928717324</v>
      </c>
      <c r="M1237" s="444">
        <f t="shared" si="1322"/>
        <v>1901881.3251209781</v>
      </c>
      <c r="N1237" s="444">
        <f t="shared" si="1322"/>
        <v>2056946.7528631806</v>
      </c>
      <c r="O1237" s="444">
        <f t="shared" si="1322"/>
        <v>2224655.0761232423</v>
      </c>
      <c r="P1237" s="455"/>
      <c r="Q1237" s="87">
        <f t="shared" si="1312"/>
        <v>1503365.2512190146</v>
      </c>
      <c r="R1237" s="486">
        <f t="shared" si="1302"/>
        <v>0</v>
      </c>
      <c r="S1237" s="486">
        <f t="shared" si="1303"/>
        <v>0</v>
      </c>
      <c r="T1237" s="486">
        <f>IF(R1237=1,SUM($R$6:R1237),0)</f>
        <v>0</v>
      </c>
      <c r="U1237" s="486">
        <f>IF(S1237=1,SUM($S$6:S1237),0)</f>
        <v>0</v>
      </c>
      <c r="V1237" s="486">
        <f t="shared" si="1304"/>
        <v>0</v>
      </c>
      <c r="W1237" s="486">
        <f t="shared" si="1305"/>
        <v>0</v>
      </c>
      <c r="X1237" s="486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47</v>
      </c>
      <c r="F1238" s="213"/>
      <c r="G1238" s="214"/>
      <c r="H1238" s="214"/>
      <c r="I1238" s="445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5"/>
      <c r="Q1238" s="87">
        <f t="shared" si="1312"/>
        <v>0</v>
      </c>
      <c r="R1238" s="486">
        <f t="shared" si="1302"/>
        <v>0</v>
      </c>
      <c r="S1238" s="486">
        <f t="shared" si="1303"/>
        <v>0</v>
      </c>
      <c r="T1238" s="486">
        <f>IF(R1238=1,SUM($R$6:R1238),0)</f>
        <v>0</v>
      </c>
      <c r="U1238" s="486">
        <f>IF(S1238=1,SUM($S$6:S1238),0)</f>
        <v>0</v>
      </c>
      <c r="V1238" s="486">
        <f t="shared" si="1304"/>
        <v>0</v>
      </c>
      <c r="W1238" s="486">
        <f t="shared" si="1305"/>
        <v>0</v>
      </c>
      <c r="X1238" s="486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5" t="s">
        <v>719</v>
      </c>
      <c r="C1239" s="426" t="s">
        <v>608</v>
      </c>
      <c r="D1239" s="426"/>
      <c r="E1239" s="212" t="s">
        <v>47</v>
      </c>
      <c r="F1239" s="213"/>
      <c r="G1239" s="214"/>
      <c r="H1239" s="214"/>
      <c r="I1239" s="445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5"/>
      <c r="Q1239" s="87">
        <f t="shared" si="1312"/>
        <v>0</v>
      </c>
      <c r="R1239" s="486">
        <f t="shared" si="1302"/>
        <v>0</v>
      </c>
      <c r="S1239" s="486">
        <f t="shared" si="1303"/>
        <v>0</v>
      </c>
      <c r="T1239" s="486">
        <f>IF(R1239=1,SUM($R$6:R1239),0)</f>
        <v>0</v>
      </c>
      <c r="U1239" s="486">
        <f>IF(S1239=1,SUM($S$6:S1239),0)</f>
        <v>0</v>
      </c>
      <c r="V1239" s="486">
        <f t="shared" si="1304"/>
        <v>0</v>
      </c>
      <c r="W1239" s="486">
        <f t="shared" si="1305"/>
        <v>0</v>
      </c>
      <c r="X1239" s="486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345</v>
      </c>
      <c r="D1240" s="442" t="s">
        <v>1678</v>
      </c>
      <c r="E1240" s="212" t="s">
        <v>46</v>
      </c>
      <c r="F1240" s="213" t="s">
        <v>275</v>
      </c>
      <c r="G1240" s="214">
        <v>1318750</v>
      </c>
      <c r="H1240" s="214">
        <f>31400*50</f>
        <v>1570000</v>
      </c>
      <c r="I1240" s="443">
        <v>2234300</v>
      </c>
      <c r="J1240" s="446">
        <f t="shared" si="1309"/>
        <v>0.42312101910828026</v>
      </c>
      <c r="K1240" s="443">
        <f t="shared" si="1310"/>
        <v>3179679.2929936307</v>
      </c>
      <c r="L1240" s="443">
        <f t="shared" ref="L1240:O1240" si="1325">IF($J1240&lt;0,(K1240*(1-$J1240)),(K1240*(1+$J1240)))</f>
        <v>4525068.4358825926</v>
      </c>
      <c r="M1240" s="443">
        <f t="shared" si="1325"/>
        <v>6439720.0040079476</v>
      </c>
      <c r="N1240" s="443">
        <f t="shared" si="1325"/>
        <v>9164500.8948757704</v>
      </c>
      <c r="O1240" s="443">
        <f t="shared" si="1325"/>
        <v>13042193.853134355</v>
      </c>
      <c r="P1240" s="455"/>
      <c r="Q1240" s="87">
        <f t="shared" si="1312"/>
        <v>2234300</v>
      </c>
      <c r="R1240" s="486">
        <f t="shared" si="1302"/>
        <v>0</v>
      </c>
      <c r="S1240" s="486">
        <f t="shared" si="1303"/>
        <v>0</v>
      </c>
      <c r="T1240" s="486">
        <f>IF(R1240=1,SUM($R$6:R1240),0)</f>
        <v>0</v>
      </c>
      <c r="U1240" s="486">
        <f>IF(S1240=1,SUM($S$6:S1240),0)</f>
        <v>0</v>
      </c>
      <c r="V1240" s="486">
        <f t="shared" si="1304"/>
        <v>0</v>
      </c>
      <c r="W1240" s="486">
        <f t="shared" si="1305"/>
        <v>0</v>
      </c>
      <c r="X1240" s="486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609</v>
      </c>
      <c r="D1241" s="442" t="s">
        <v>1679</v>
      </c>
      <c r="E1241" s="212" t="s">
        <v>46</v>
      </c>
      <c r="F1241" s="213" t="s">
        <v>275</v>
      </c>
      <c r="G1241" s="214">
        <v>1055000</v>
      </c>
      <c r="H1241" s="214">
        <f>25100*50</f>
        <v>1255000</v>
      </c>
      <c r="I1241" s="443">
        <v>1887350</v>
      </c>
      <c r="J1241" s="446">
        <f t="shared" si="1309"/>
        <v>0.50386454183266938</v>
      </c>
      <c r="K1241" s="443">
        <f t="shared" si="1310"/>
        <v>2838318.7430278887</v>
      </c>
      <c r="L1241" s="443">
        <f t="shared" ref="L1241:O1241" si="1326">IF($J1241&lt;0,(K1241*(1-$J1241)),(K1241*(1+$J1241)))</f>
        <v>4268446.9160587145</v>
      </c>
      <c r="M1241" s="443">
        <f t="shared" si="1326"/>
        <v>6419165.9657557094</v>
      </c>
      <c r="N1241" s="443">
        <f t="shared" si="1326"/>
        <v>9653556.0840390753</v>
      </c>
      <c r="O1241" s="443">
        <f t="shared" si="1326"/>
        <v>14517640.697379403</v>
      </c>
      <c r="P1241" s="455"/>
      <c r="Q1241" s="87">
        <f t="shared" si="1312"/>
        <v>1887350</v>
      </c>
      <c r="R1241" s="486">
        <f t="shared" si="1302"/>
        <v>0</v>
      </c>
      <c r="S1241" s="486">
        <f t="shared" si="1303"/>
        <v>0</v>
      </c>
      <c r="T1241" s="486">
        <f>IF(R1241=1,SUM($R$6:R1241),0)</f>
        <v>0</v>
      </c>
      <c r="U1241" s="486">
        <f>IF(S1241=1,SUM($S$6:S1241),0)</f>
        <v>0</v>
      </c>
      <c r="V1241" s="486">
        <f t="shared" si="1304"/>
        <v>0</v>
      </c>
      <c r="W1241" s="486">
        <f t="shared" si="1305"/>
        <v>0</v>
      </c>
      <c r="X1241" s="486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2289</v>
      </c>
      <c r="D1242" s="105" t="s">
        <v>1660</v>
      </c>
      <c r="E1242" s="212" t="s">
        <v>46</v>
      </c>
      <c r="F1242" s="213" t="s">
        <v>436</v>
      </c>
      <c r="G1242" s="214">
        <v>700</v>
      </c>
      <c r="H1242" s="214">
        <v>700</v>
      </c>
      <c r="I1242" s="167">
        <v>4975</v>
      </c>
      <c r="J1242" s="445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5"/>
      <c r="Q1242" s="87">
        <f t="shared" si="1312"/>
        <v>4975</v>
      </c>
      <c r="R1242" s="486">
        <f t="shared" si="1302"/>
        <v>0</v>
      </c>
      <c r="S1242" s="486">
        <f t="shared" si="1303"/>
        <v>0</v>
      </c>
      <c r="T1242" s="486">
        <f>IF(R1242=1,SUM($R$6:R1242),0)</f>
        <v>0</v>
      </c>
      <c r="U1242" s="486">
        <f>IF(S1242=1,SUM($S$6:S1242),0)</f>
        <v>0</v>
      </c>
      <c r="V1242" s="486">
        <f t="shared" si="1304"/>
        <v>0</v>
      </c>
      <c r="W1242" s="486">
        <f t="shared" si="1305"/>
        <v>0</v>
      </c>
      <c r="X1242" s="486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2290</v>
      </c>
      <c r="D1243" s="105" t="s">
        <v>1661</v>
      </c>
      <c r="E1243" s="212" t="s">
        <v>46</v>
      </c>
      <c r="F1243" s="213" t="s">
        <v>436</v>
      </c>
      <c r="G1243" s="214">
        <v>1400</v>
      </c>
      <c r="H1243" s="214">
        <v>1700</v>
      </c>
      <c r="I1243" s="167">
        <v>14351</v>
      </c>
      <c r="J1243" s="445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5"/>
      <c r="Q1243" s="87">
        <f t="shared" si="1312"/>
        <v>14351</v>
      </c>
      <c r="R1243" s="486">
        <f t="shared" si="1302"/>
        <v>0</v>
      </c>
      <c r="S1243" s="486">
        <f t="shared" si="1303"/>
        <v>0</v>
      </c>
      <c r="T1243" s="486">
        <f>IF(R1243=1,SUM($R$6:R1243),0)</f>
        <v>0</v>
      </c>
      <c r="U1243" s="486">
        <f>IF(S1243=1,SUM($S$6:S1243),0)</f>
        <v>0</v>
      </c>
      <c r="V1243" s="486">
        <f t="shared" si="1304"/>
        <v>0</v>
      </c>
      <c r="W1243" s="486">
        <f t="shared" si="1305"/>
        <v>0</v>
      </c>
      <c r="X1243" s="486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2291</v>
      </c>
      <c r="D1244" s="105" t="s">
        <v>1662</v>
      </c>
      <c r="E1244" s="212" t="s">
        <v>46</v>
      </c>
      <c r="F1244" s="213" t="s">
        <v>436</v>
      </c>
      <c r="G1244" s="214">
        <v>28300</v>
      </c>
      <c r="H1244" s="214">
        <v>33700</v>
      </c>
      <c r="I1244" s="167">
        <v>34661</v>
      </c>
      <c r="J1244" s="445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5"/>
      <c r="Q1244" s="87">
        <f t="shared" si="1312"/>
        <v>34661</v>
      </c>
      <c r="R1244" s="486">
        <f t="shared" si="1302"/>
        <v>0</v>
      </c>
      <c r="S1244" s="486">
        <f t="shared" si="1303"/>
        <v>0</v>
      </c>
      <c r="T1244" s="486">
        <f>IF(R1244=1,SUM($R$6:R1244),0)</f>
        <v>0</v>
      </c>
      <c r="U1244" s="486">
        <f>IF(S1244=1,SUM($S$6:S1244),0)</f>
        <v>0</v>
      </c>
      <c r="V1244" s="486">
        <f t="shared" si="1304"/>
        <v>0</v>
      </c>
      <c r="W1244" s="486">
        <f t="shared" si="1305"/>
        <v>0</v>
      </c>
      <c r="X1244" s="486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2292</v>
      </c>
      <c r="D1245" s="105" t="s">
        <v>1663</v>
      </c>
      <c r="E1245" s="212" t="s">
        <v>46</v>
      </c>
      <c r="F1245" s="213" t="s">
        <v>436</v>
      </c>
      <c r="G1245" s="214">
        <v>16900</v>
      </c>
      <c r="H1245" s="214">
        <v>20100</v>
      </c>
      <c r="I1245" s="167">
        <v>21239</v>
      </c>
      <c r="J1245" s="445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5"/>
      <c r="Q1245" s="87">
        <f t="shared" si="1312"/>
        <v>21239</v>
      </c>
      <c r="R1245" s="486">
        <f t="shared" si="1302"/>
        <v>0</v>
      </c>
      <c r="S1245" s="486">
        <f t="shared" si="1303"/>
        <v>0</v>
      </c>
      <c r="T1245" s="486">
        <f>IF(R1245=1,SUM($R$6:R1245),0)</f>
        <v>0</v>
      </c>
      <c r="U1245" s="486">
        <f>IF(S1245=1,SUM($S$6:S1245),0)</f>
        <v>0</v>
      </c>
      <c r="V1245" s="486">
        <f t="shared" si="1304"/>
        <v>0</v>
      </c>
      <c r="W1245" s="486">
        <f t="shared" si="1305"/>
        <v>0</v>
      </c>
      <c r="X1245" s="486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2293</v>
      </c>
      <c r="D1246" s="105" t="s">
        <v>1664</v>
      </c>
      <c r="E1246" s="212" t="s">
        <v>46</v>
      </c>
      <c r="F1246" s="213" t="s">
        <v>436</v>
      </c>
      <c r="G1246" s="214">
        <v>4566.666666666667</v>
      </c>
      <c r="H1246" s="214">
        <v>4566.666666666667</v>
      </c>
      <c r="I1246" s="167">
        <v>5115</v>
      </c>
      <c r="J1246" s="445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5"/>
      <c r="Q1246" s="87">
        <f t="shared" si="1312"/>
        <v>5115</v>
      </c>
      <c r="R1246" s="486">
        <f t="shared" si="1302"/>
        <v>0</v>
      </c>
      <c r="S1246" s="486">
        <f t="shared" si="1303"/>
        <v>0</v>
      </c>
      <c r="T1246" s="486">
        <f>IF(R1246=1,SUM($R$6:R1246),0)</f>
        <v>0</v>
      </c>
      <c r="U1246" s="486">
        <f>IF(S1246=1,SUM($S$6:S1246),0)</f>
        <v>0</v>
      </c>
      <c r="V1246" s="486">
        <f t="shared" si="1304"/>
        <v>0</v>
      </c>
      <c r="W1246" s="486">
        <f t="shared" si="1305"/>
        <v>0</v>
      </c>
      <c r="X1246" s="486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2294</v>
      </c>
      <c r="D1247" s="105" t="s">
        <v>1669</v>
      </c>
      <c r="E1247" s="212" t="s">
        <v>46</v>
      </c>
      <c r="F1247" s="213" t="s">
        <v>436</v>
      </c>
      <c r="G1247" s="218">
        <v>1100</v>
      </c>
      <c r="H1247" s="218">
        <v>1300</v>
      </c>
      <c r="I1247" s="167">
        <v>1719</v>
      </c>
      <c r="J1247" s="445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5"/>
      <c r="Q1247" s="87">
        <f t="shared" si="1312"/>
        <v>1719</v>
      </c>
      <c r="R1247" s="486">
        <f t="shared" si="1302"/>
        <v>0</v>
      </c>
      <c r="S1247" s="486">
        <f t="shared" si="1303"/>
        <v>0</v>
      </c>
      <c r="T1247" s="486">
        <f>IF(R1247=1,SUM($R$6:R1247),0)</f>
        <v>0</v>
      </c>
      <c r="U1247" s="486">
        <f>IF(S1247=1,SUM($S$6:S1247),0)</f>
        <v>0</v>
      </c>
      <c r="V1247" s="486">
        <f t="shared" si="1304"/>
        <v>0</v>
      </c>
      <c r="W1247" s="486">
        <f t="shared" si="1305"/>
        <v>0</v>
      </c>
      <c r="X1247" s="486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1665</v>
      </c>
      <c r="D1248" s="105" t="s">
        <v>1665</v>
      </c>
      <c r="E1248" s="212" t="s">
        <v>46</v>
      </c>
      <c r="F1248" s="213" t="s">
        <v>436</v>
      </c>
      <c r="G1248" s="405"/>
      <c r="H1248" s="405"/>
      <c r="I1248" s="409">
        <v>2656</v>
      </c>
      <c r="J1248" s="447">
        <v>0.3223076923076923</v>
      </c>
      <c r="K1248" s="409">
        <f t="shared" si="1310"/>
        <v>3512.0492307692311</v>
      </c>
      <c r="L1248" s="409">
        <f t="shared" ref="L1248:O1248" si="1333">IF($J1248&lt;0,(K1248*(1-$J1248)),(K1248*(1+$J1248)))</f>
        <v>4644.0097136094682</v>
      </c>
      <c r="M1248" s="409">
        <f t="shared" si="1333"/>
        <v>6140.8097674574437</v>
      </c>
      <c r="N1248" s="409">
        <f t="shared" si="1333"/>
        <v>8120.0399925071897</v>
      </c>
      <c r="O1248" s="409">
        <f t="shared" si="1333"/>
        <v>10737.191343938353</v>
      </c>
      <c r="P1248" s="455"/>
      <c r="Q1248" s="87">
        <f t="shared" si="1312"/>
        <v>2656</v>
      </c>
      <c r="R1248" s="486">
        <f t="shared" si="1302"/>
        <v>0</v>
      </c>
      <c r="S1248" s="486">
        <f t="shared" si="1303"/>
        <v>0</v>
      </c>
      <c r="T1248" s="486">
        <f>IF(R1248=1,SUM($R$6:R1248),0)</f>
        <v>0</v>
      </c>
      <c r="U1248" s="486">
        <f>IF(S1248=1,SUM($S$6:S1248),0)</f>
        <v>0</v>
      </c>
      <c r="V1248" s="486">
        <f t="shared" si="1304"/>
        <v>0</v>
      </c>
      <c r="W1248" s="486">
        <f t="shared" si="1305"/>
        <v>0</v>
      </c>
      <c r="X1248" s="486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1666</v>
      </c>
      <c r="D1249" s="105" t="s">
        <v>1666</v>
      </c>
      <c r="E1249" s="212" t="s">
        <v>46</v>
      </c>
      <c r="F1249" s="213" t="s">
        <v>436</v>
      </c>
      <c r="G1249" s="405"/>
      <c r="H1249" s="405"/>
      <c r="I1249" s="409">
        <v>2983</v>
      </c>
      <c r="J1249" s="447">
        <v>0.3223076923076923</v>
      </c>
      <c r="K1249" s="409">
        <f t="shared" si="1310"/>
        <v>3944.4438461538466</v>
      </c>
      <c r="L1249" s="409">
        <f t="shared" ref="L1249:O1249" si="1334">IF($J1249&lt;0,(K1249*(1-$J1249)),(K1249*(1+$J1249)))</f>
        <v>5215.7684396449713</v>
      </c>
      <c r="M1249" s="409">
        <f t="shared" si="1334"/>
        <v>6896.8507290382358</v>
      </c>
      <c r="N1249" s="409">
        <f t="shared" si="1334"/>
        <v>9119.7587717051756</v>
      </c>
      <c r="O1249" s="409">
        <f t="shared" si="1334"/>
        <v>12059.127175816306</v>
      </c>
      <c r="P1249" s="455"/>
      <c r="Q1249" s="87">
        <f t="shared" si="1312"/>
        <v>2983</v>
      </c>
      <c r="R1249" s="486">
        <f t="shared" si="1302"/>
        <v>0</v>
      </c>
      <c r="S1249" s="486">
        <f t="shared" si="1303"/>
        <v>0</v>
      </c>
      <c r="T1249" s="486">
        <f>IF(R1249=1,SUM($R$6:R1249),0)</f>
        <v>0</v>
      </c>
      <c r="U1249" s="486">
        <f>IF(S1249=1,SUM($S$6:S1249),0)</f>
        <v>0</v>
      </c>
      <c r="V1249" s="486">
        <f t="shared" si="1304"/>
        <v>0</v>
      </c>
      <c r="W1249" s="486">
        <f t="shared" si="1305"/>
        <v>0</v>
      </c>
      <c r="X1249" s="486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1667</v>
      </c>
      <c r="D1250" s="105" t="s">
        <v>1667</v>
      </c>
      <c r="E1250" s="212" t="s">
        <v>46</v>
      </c>
      <c r="F1250" s="213" t="s">
        <v>436</v>
      </c>
      <c r="G1250" s="405"/>
      <c r="H1250" s="405"/>
      <c r="I1250" s="409">
        <v>3180</v>
      </c>
      <c r="J1250" s="447">
        <v>0.3223076923076923</v>
      </c>
      <c r="K1250" s="409">
        <f t="shared" si="1310"/>
        <v>4204.9384615384615</v>
      </c>
      <c r="L1250" s="409">
        <f t="shared" ref="L1250:O1250" si="1335">IF($J1250&lt;0,(K1250*(1-$J1250)),(K1250*(1+$J1250)))</f>
        <v>5560.2224733727817</v>
      </c>
      <c r="M1250" s="409">
        <f t="shared" si="1335"/>
        <v>7352.3249474829327</v>
      </c>
      <c r="N1250" s="409">
        <f t="shared" si="1335"/>
        <v>9722.0358344024316</v>
      </c>
      <c r="O1250" s="409">
        <f t="shared" si="1335"/>
        <v>12855.52276872137</v>
      </c>
      <c r="P1250" s="455"/>
      <c r="Q1250" s="87">
        <f t="shared" si="1312"/>
        <v>3180</v>
      </c>
      <c r="R1250" s="486">
        <f t="shared" si="1302"/>
        <v>0</v>
      </c>
      <c r="S1250" s="486">
        <f t="shared" si="1303"/>
        <v>0</v>
      </c>
      <c r="T1250" s="486">
        <f>IF(R1250=1,SUM($R$6:R1250),0)</f>
        <v>0</v>
      </c>
      <c r="U1250" s="486">
        <f>IF(S1250=1,SUM($S$6:S1250),0)</f>
        <v>0</v>
      </c>
      <c r="V1250" s="486">
        <f t="shared" si="1304"/>
        <v>0</v>
      </c>
      <c r="W1250" s="486">
        <f t="shared" si="1305"/>
        <v>0</v>
      </c>
      <c r="X1250" s="486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1668</v>
      </c>
      <c r="D1251" s="105" t="s">
        <v>1668</v>
      </c>
      <c r="E1251" s="212" t="s">
        <v>46</v>
      </c>
      <c r="F1251" s="213" t="s">
        <v>436</v>
      </c>
      <c r="G1251" s="405"/>
      <c r="H1251" s="405"/>
      <c r="I1251" s="409">
        <v>3475</v>
      </c>
      <c r="J1251" s="447">
        <v>0.3223076923076923</v>
      </c>
      <c r="K1251" s="409">
        <f t="shared" si="1310"/>
        <v>4595.0192307692314</v>
      </c>
      <c r="L1251" s="409">
        <f t="shared" ref="L1251:O1251" si="1336">IF($J1251&lt;0,(K1251*(1-$J1251)),(K1251*(1+$J1251)))</f>
        <v>6076.0292751479301</v>
      </c>
      <c r="M1251" s="409">
        <f t="shared" si="1336"/>
        <v>8034.3802492148407</v>
      </c>
      <c r="N1251" s="409">
        <f t="shared" si="1336"/>
        <v>10623.922806461778</v>
      </c>
      <c r="O1251" s="409">
        <f t="shared" si="1336"/>
        <v>14048.094849467538</v>
      </c>
      <c r="P1251" s="455"/>
      <c r="Q1251" s="87">
        <f t="shared" si="1312"/>
        <v>3475</v>
      </c>
      <c r="R1251" s="486">
        <f t="shared" si="1302"/>
        <v>0</v>
      </c>
      <c r="S1251" s="486">
        <f t="shared" si="1303"/>
        <v>0</v>
      </c>
      <c r="T1251" s="486">
        <f>IF(R1251=1,SUM($R$6:R1251),0)</f>
        <v>0</v>
      </c>
      <c r="U1251" s="486">
        <f>IF(S1251=1,SUM($S$6:S1251),0)</f>
        <v>0</v>
      </c>
      <c r="V1251" s="486">
        <f t="shared" si="1304"/>
        <v>0</v>
      </c>
      <c r="W1251" s="486">
        <f t="shared" si="1305"/>
        <v>0</v>
      </c>
      <c r="X1251" s="486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2295</v>
      </c>
      <c r="D1252" s="105" t="s">
        <v>1677</v>
      </c>
      <c r="E1252" s="212" t="s">
        <v>46</v>
      </c>
      <c r="F1252" s="213" t="s">
        <v>436</v>
      </c>
      <c r="G1252" s="218">
        <v>2200</v>
      </c>
      <c r="H1252" s="218">
        <v>2600</v>
      </c>
      <c r="I1252" s="167">
        <v>2211</v>
      </c>
      <c r="J1252" s="445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5"/>
      <c r="Q1252" s="87">
        <f t="shared" si="1312"/>
        <v>2211</v>
      </c>
      <c r="R1252" s="486">
        <f t="shared" si="1302"/>
        <v>0</v>
      </c>
      <c r="S1252" s="486">
        <f t="shared" si="1303"/>
        <v>0</v>
      </c>
      <c r="T1252" s="486">
        <f>IF(R1252=1,SUM($R$6:R1252),0)</f>
        <v>0</v>
      </c>
      <c r="U1252" s="486">
        <f>IF(S1252=1,SUM($S$6:S1252),0)</f>
        <v>0</v>
      </c>
      <c r="V1252" s="486">
        <f t="shared" si="1304"/>
        <v>0</v>
      </c>
      <c r="W1252" s="486">
        <f t="shared" si="1305"/>
        <v>0</v>
      </c>
      <c r="X1252" s="486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1670</v>
      </c>
      <c r="D1253" s="105" t="s">
        <v>1670</v>
      </c>
      <c r="E1253" s="212" t="s">
        <v>46</v>
      </c>
      <c r="F1253" s="213" t="s">
        <v>436</v>
      </c>
      <c r="G1253" s="429"/>
      <c r="H1253" s="429"/>
      <c r="I1253" s="409">
        <v>2852</v>
      </c>
      <c r="J1253" s="447">
        <v>-0.14961538461538462</v>
      </c>
      <c r="K1253" s="409">
        <f t="shared" si="1310"/>
        <v>3278.7030769230773</v>
      </c>
      <c r="L1253" s="409">
        <f t="shared" ref="L1253:O1253" si="1338">IF($J1253&lt;0,(K1253*(1-$J1253)),(K1253*(1+$J1253)))</f>
        <v>3769.2474988165686</v>
      </c>
      <c r="M1253" s="409">
        <f t="shared" si="1338"/>
        <v>4333.184913062586</v>
      </c>
      <c r="N1253" s="409">
        <f t="shared" si="1338"/>
        <v>4981.4960404400272</v>
      </c>
      <c r="O1253" s="409">
        <f t="shared" si="1338"/>
        <v>5726.8044864904778</v>
      </c>
      <c r="P1253" s="455"/>
      <c r="Q1253" s="87">
        <f t="shared" si="1312"/>
        <v>2852</v>
      </c>
      <c r="R1253" s="486">
        <f t="shared" si="1302"/>
        <v>0</v>
      </c>
      <c r="S1253" s="486">
        <f t="shared" si="1303"/>
        <v>0</v>
      </c>
      <c r="T1253" s="486">
        <f>IF(R1253=1,SUM($R$6:R1253),0)</f>
        <v>0</v>
      </c>
      <c r="U1253" s="486">
        <f>IF(S1253=1,SUM($S$6:S1253),0)</f>
        <v>0</v>
      </c>
      <c r="V1253" s="486">
        <f t="shared" si="1304"/>
        <v>0</v>
      </c>
      <c r="W1253" s="486">
        <f t="shared" si="1305"/>
        <v>0</v>
      </c>
      <c r="X1253" s="486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1671</v>
      </c>
      <c r="D1254" s="105" t="s">
        <v>1671</v>
      </c>
      <c r="E1254" s="212" t="s">
        <v>46</v>
      </c>
      <c r="F1254" s="213" t="s">
        <v>436</v>
      </c>
      <c r="G1254" s="429"/>
      <c r="H1254" s="429"/>
      <c r="I1254" s="409">
        <v>3147</v>
      </c>
      <c r="J1254" s="447">
        <v>-0.14961538461538462</v>
      </c>
      <c r="K1254" s="409">
        <f t="shared" si="1310"/>
        <v>3617.8396153846156</v>
      </c>
      <c r="L1254" s="409">
        <f t="shared" ref="L1254:O1254" si="1339">IF($J1254&lt;0,(K1254*(1-$J1254)),(K1254*(1+$J1254)))</f>
        <v>4159.1240809171604</v>
      </c>
      <c r="M1254" s="409">
        <f t="shared" si="1339"/>
        <v>4781.3930299466901</v>
      </c>
      <c r="N1254" s="409">
        <f t="shared" si="1339"/>
        <v>5496.762987119484</v>
      </c>
      <c r="O1254" s="409">
        <f t="shared" si="1339"/>
        <v>6319.1632955769765</v>
      </c>
      <c r="P1254" s="455"/>
      <c r="Q1254" s="87">
        <f t="shared" si="1312"/>
        <v>3147</v>
      </c>
      <c r="R1254" s="486">
        <f t="shared" si="1302"/>
        <v>0</v>
      </c>
      <c r="S1254" s="486">
        <f t="shared" si="1303"/>
        <v>0</v>
      </c>
      <c r="T1254" s="486">
        <f>IF(R1254=1,SUM($R$6:R1254),0)</f>
        <v>0</v>
      </c>
      <c r="U1254" s="486">
        <f>IF(S1254=1,SUM($S$6:S1254),0)</f>
        <v>0</v>
      </c>
      <c r="V1254" s="486">
        <f t="shared" si="1304"/>
        <v>0</v>
      </c>
      <c r="W1254" s="486">
        <f t="shared" si="1305"/>
        <v>0</v>
      </c>
      <c r="X1254" s="486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1672</v>
      </c>
      <c r="D1255" s="105" t="s">
        <v>1672</v>
      </c>
      <c r="E1255" s="212" t="s">
        <v>46</v>
      </c>
      <c r="F1255" s="213" t="s">
        <v>436</v>
      </c>
      <c r="G1255" s="429"/>
      <c r="H1255" s="429"/>
      <c r="I1255" s="409">
        <v>3311</v>
      </c>
      <c r="J1255" s="447">
        <v>-0.14961538461538462</v>
      </c>
      <c r="K1255" s="409">
        <f t="shared" si="1310"/>
        <v>3806.376538461539</v>
      </c>
      <c r="L1255" s="409">
        <f t="shared" ref="L1255:O1255" si="1340">IF($J1255&lt;0,(K1255*(1-$J1255)),(K1255*(1+$J1255)))</f>
        <v>4375.8690282544385</v>
      </c>
      <c r="M1255" s="409">
        <f t="shared" si="1340"/>
        <v>5030.566355943276</v>
      </c>
      <c r="N1255" s="409">
        <f t="shared" si="1340"/>
        <v>5783.2164761209433</v>
      </c>
      <c r="O1255" s="409">
        <f t="shared" si="1340"/>
        <v>6648.474633509808</v>
      </c>
      <c r="P1255" s="455"/>
      <c r="Q1255" s="87">
        <f t="shared" si="1312"/>
        <v>3311</v>
      </c>
      <c r="R1255" s="486">
        <f t="shared" si="1302"/>
        <v>0</v>
      </c>
      <c r="S1255" s="486">
        <f t="shared" si="1303"/>
        <v>0</v>
      </c>
      <c r="T1255" s="486">
        <f>IF(R1255=1,SUM($R$6:R1255),0)</f>
        <v>0</v>
      </c>
      <c r="U1255" s="486">
        <f>IF(S1255=1,SUM($S$6:S1255),0)</f>
        <v>0</v>
      </c>
      <c r="V1255" s="486">
        <f t="shared" si="1304"/>
        <v>0</v>
      </c>
      <c r="W1255" s="486">
        <f t="shared" si="1305"/>
        <v>0</v>
      </c>
      <c r="X1255" s="486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2296</v>
      </c>
      <c r="D1256" s="105" t="s">
        <v>1674</v>
      </c>
      <c r="E1256" s="212" t="s">
        <v>46</v>
      </c>
      <c r="F1256" s="213" t="s">
        <v>436</v>
      </c>
      <c r="G1256" s="218">
        <v>5300</v>
      </c>
      <c r="H1256" s="218">
        <v>6300</v>
      </c>
      <c r="I1256" s="167">
        <v>3568</v>
      </c>
      <c r="J1256" s="445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5"/>
      <c r="Q1256" s="87">
        <f t="shared" si="1312"/>
        <v>3568</v>
      </c>
      <c r="R1256" s="486">
        <f t="shared" si="1302"/>
        <v>0</v>
      </c>
      <c r="S1256" s="486">
        <f t="shared" si="1303"/>
        <v>0</v>
      </c>
      <c r="T1256" s="486">
        <f>IF(R1256=1,SUM($R$6:R1256),0)</f>
        <v>0</v>
      </c>
      <c r="U1256" s="486">
        <f>IF(S1256=1,SUM($S$6:S1256),0)</f>
        <v>0</v>
      </c>
      <c r="V1256" s="486">
        <f t="shared" si="1304"/>
        <v>0</v>
      </c>
      <c r="W1256" s="486">
        <f t="shared" si="1305"/>
        <v>0</v>
      </c>
      <c r="X1256" s="486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2297</v>
      </c>
      <c r="D1257" s="105" t="s">
        <v>1675</v>
      </c>
      <c r="E1257" s="212" t="s">
        <v>46</v>
      </c>
      <c r="F1257" s="213" t="s">
        <v>436</v>
      </c>
      <c r="G1257" s="218">
        <v>5800</v>
      </c>
      <c r="H1257" s="218">
        <v>6900</v>
      </c>
      <c r="I1257" s="167">
        <v>3748</v>
      </c>
      <c r="J1257" s="445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5"/>
      <c r="Q1257" s="87">
        <f t="shared" si="1312"/>
        <v>3748</v>
      </c>
      <c r="R1257" s="486">
        <f t="shared" si="1302"/>
        <v>0</v>
      </c>
      <c r="S1257" s="486">
        <f t="shared" si="1303"/>
        <v>0</v>
      </c>
      <c r="T1257" s="486">
        <f>IF(R1257=1,SUM($R$6:R1257),0)</f>
        <v>0</v>
      </c>
      <c r="U1257" s="486">
        <f>IF(S1257=1,SUM($S$6:S1257),0)</f>
        <v>0</v>
      </c>
      <c r="V1257" s="486">
        <f t="shared" si="1304"/>
        <v>0</v>
      </c>
      <c r="W1257" s="486">
        <f t="shared" si="1305"/>
        <v>0</v>
      </c>
      <c r="X1257" s="486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2298</v>
      </c>
      <c r="D1258" s="105" t="s">
        <v>1676</v>
      </c>
      <c r="E1258" s="212" t="s">
        <v>46</v>
      </c>
      <c r="F1258" s="213" t="s">
        <v>436</v>
      </c>
      <c r="G1258" s="218">
        <v>7200</v>
      </c>
      <c r="H1258" s="218">
        <v>8600</v>
      </c>
      <c r="I1258" s="167">
        <v>3998</v>
      </c>
      <c r="J1258" s="445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5"/>
      <c r="Q1258" s="87">
        <f t="shared" si="1312"/>
        <v>3998</v>
      </c>
      <c r="R1258" s="486">
        <f t="shared" si="1302"/>
        <v>0</v>
      </c>
      <c r="S1258" s="486">
        <f t="shared" si="1303"/>
        <v>0</v>
      </c>
      <c r="T1258" s="486">
        <f>IF(R1258=1,SUM($R$6:R1258),0)</f>
        <v>0</v>
      </c>
      <c r="U1258" s="486">
        <f>IF(S1258=1,SUM($S$6:S1258),0)</f>
        <v>0</v>
      </c>
      <c r="V1258" s="486">
        <f t="shared" si="1304"/>
        <v>0</v>
      </c>
      <c r="W1258" s="486">
        <f t="shared" si="1305"/>
        <v>0</v>
      </c>
      <c r="X1258" s="486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1673</v>
      </c>
      <c r="D1259" s="105" t="s">
        <v>1673</v>
      </c>
      <c r="E1259" s="212" t="s">
        <v>46</v>
      </c>
      <c r="F1259" s="213" t="s">
        <v>436</v>
      </c>
      <c r="G1259" s="429"/>
      <c r="H1259" s="429"/>
      <c r="I1259" s="409">
        <v>7868</v>
      </c>
      <c r="J1259" s="447">
        <v>-0.53511627906976744</v>
      </c>
      <c r="K1259" s="409">
        <f t="shared" si="1310"/>
        <v>12078.29488372093</v>
      </c>
      <c r="L1259" s="409">
        <f t="shared" ref="L1259:O1259" si="1344">IF($J1259&lt;0,(K1259*(1-$J1259)),(K1259*(1+$J1259)))</f>
        <v>18541.587099405082</v>
      </c>
      <c r="M1259" s="409">
        <f t="shared" si="1344"/>
        <v>28463.492196086732</v>
      </c>
      <c r="N1259" s="409">
        <f t="shared" si="1344"/>
        <v>43694.770229388028</v>
      </c>
      <c r="O1259" s="409">
        <f t="shared" si="1344"/>
        <v>67076.553089346606</v>
      </c>
      <c r="P1259" s="455"/>
      <c r="Q1259" s="87">
        <f t="shared" si="1312"/>
        <v>7868</v>
      </c>
      <c r="R1259" s="486">
        <f t="shared" si="1302"/>
        <v>0</v>
      </c>
      <c r="S1259" s="486">
        <f t="shared" si="1303"/>
        <v>0</v>
      </c>
      <c r="T1259" s="486">
        <f>IF(R1259=1,SUM($R$6:R1259),0)</f>
        <v>0</v>
      </c>
      <c r="U1259" s="486">
        <f>IF(S1259=1,SUM($S$6:S1259),0)</f>
        <v>0</v>
      </c>
      <c r="V1259" s="486">
        <f t="shared" si="1304"/>
        <v>0</v>
      </c>
      <c r="W1259" s="486">
        <f t="shared" si="1305"/>
        <v>0</v>
      </c>
      <c r="X1259" s="486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1163</v>
      </c>
      <c r="D1260" s="105"/>
      <c r="E1260" s="212" t="s">
        <v>46</v>
      </c>
      <c r="F1260" s="213" t="s">
        <v>14</v>
      </c>
      <c r="G1260" s="214">
        <v>11600</v>
      </c>
      <c r="H1260" s="214">
        <v>569629.99903164257</v>
      </c>
      <c r="I1260" s="443">
        <v>569629.99903164257</v>
      </c>
      <c r="J1260" s="446">
        <v>-0.14961538461538462</v>
      </c>
      <c r="K1260" s="443">
        <f t="shared" si="1310"/>
        <v>654855.41042522294</v>
      </c>
      <c r="L1260" s="443">
        <f t="shared" ref="L1260:O1260" si="1345">IF($J1260&lt;0,(K1260*(1-$J1260)),(K1260*(1+$J1260)))</f>
        <v>752831.85452345829</v>
      </c>
      <c r="M1260" s="443">
        <f t="shared" si="1345"/>
        <v>865467.0819886988</v>
      </c>
      <c r="N1260" s="443">
        <f t="shared" si="1345"/>
        <v>994954.27233239263</v>
      </c>
      <c r="O1260" s="443">
        <f t="shared" si="1345"/>
        <v>1143814.7384621238</v>
      </c>
      <c r="P1260" s="455"/>
      <c r="Q1260" s="87">
        <f t="shared" si="1312"/>
        <v>569629.99903164257</v>
      </c>
      <c r="R1260" s="486">
        <f t="shared" si="1302"/>
        <v>0</v>
      </c>
      <c r="S1260" s="486">
        <f t="shared" si="1303"/>
        <v>0</v>
      </c>
      <c r="T1260" s="486">
        <f>IF(R1260=1,SUM($R$6:R1260),0)</f>
        <v>0</v>
      </c>
      <c r="U1260" s="486">
        <f>IF(S1260=1,SUM($S$6:S1260),0)</f>
        <v>0</v>
      </c>
      <c r="V1260" s="486">
        <f t="shared" si="1304"/>
        <v>0</v>
      </c>
      <c r="W1260" s="486">
        <f t="shared" si="1305"/>
        <v>0</v>
      </c>
      <c r="X1260" s="486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1164</v>
      </c>
      <c r="D1261" s="105"/>
      <c r="E1261" s="212" t="s">
        <v>46</v>
      </c>
      <c r="F1261" s="213" t="s">
        <v>14</v>
      </c>
      <c r="G1261" s="214">
        <v>10700</v>
      </c>
      <c r="H1261" s="214">
        <v>659799.30669751228</v>
      </c>
      <c r="I1261" s="443">
        <v>659799.30669751228</v>
      </c>
      <c r="J1261" s="446">
        <v>-0.14961538461538462</v>
      </c>
      <c r="K1261" s="443">
        <f t="shared" si="1310"/>
        <v>758515.43373802479</v>
      </c>
      <c r="L1261" s="443">
        <f t="shared" ref="L1261:O1261" si="1346">IF($J1261&lt;0,(K1261*(1-$J1261)),(K1261*(1+$J1261)))</f>
        <v>872001.0120934447</v>
      </c>
      <c r="M1261" s="443">
        <f t="shared" si="1346"/>
        <v>1002465.7789028102</v>
      </c>
      <c r="N1261" s="443">
        <f t="shared" si="1346"/>
        <v>1152450.0819771152</v>
      </c>
      <c r="O1261" s="443">
        <f t="shared" si="1346"/>
        <v>1324874.344242153</v>
      </c>
      <c r="P1261" s="455"/>
      <c r="Q1261" s="87">
        <f t="shared" si="1312"/>
        <v>659799.30669751228</v>
      </c>
      <c r="R1261" s="486">
        <f t="shared" si="1302"/>
        <v>0</v>
      </c>
      <c r="S1261" s="486">
        <f t="shared" si="1303"/>
        <v>0</v>
      </c>
      <c r="T1261" s="486">
        <f>IF(R1261=1,SUM($R$6:R1261),0)</f>
        <v>0</v>
      </c>
      <c r="U1261" s="486">
        <f>IF(S1261=1,SUM($S$6:S1261),0)</f>
        <v>0</v>
      </c>
      <c r="V1261" s="486">
        <f t="shared" si="1304"/>
        <v>0</v>
      </c>
      <c r="W1261" s="486">
        <f t="shared" si="1305"/>
        <v>0</v>
      </c>
      <c r="X1261" s="486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1165</v>
      </c>
      <c r="D1262" s="105"/>
      <c r="E1262" s="212" t="s">
        <v>46</v>
      </c>
      <c r="F1262" s="213" t="s">
        <v>14</v>
      </c>
      <c r="G1262" s="214">
        <v>11600</v>
      </c>
      <c r="H1262" s="214">
        <v>569629.99903164257</v>
      </c>
      <c r="I1262" s="443">
        <v>569629.99903164257</v>
      </c>
      <c r="J1262" s="446">
        <v>-0.14961538461538462</v>
      </c>
      <c r="K1262" s="443">
        <f t="shared" si="1310"/>
        <v>654855.41042522294</v>
      </c>
      <c r="L1262" s="443">
        <f t="shared" ref="L1262:O1262" si="1347">IF($J1262&lt;0,(K1262*(1-$J1262)),(K1262*(1+$J1262)))</f>
        <v>752831.85452345829</v>
      </c>
      <c r="M1262" s="443">
        <f t="shared" si="1347"/>
        <v>865467.0819886988</v>
      </c>
      <c r="N1262" s="443">
        <f t="shared" si="1347"/>
        <v>994954.27233239263</v>
      </c>
      <c r="O1262" s="443">
        <f t="shared" si="1347"/>
        <v>1143814.7384621238</v>
      </c>
      <c r="P1262" s="455"/>
      <c r="Q1262" s="87">
        <f t="shared" si="1312"/>
        <v>569629.99903164257</v>
      </c>
      <c r="R1262" s="486">
        <f t="shared" si="1302"/>
        <v>0</v>
      </c>
      <c r="S1262" s="486">
        <f t="shared" si="1303"/>
        <v>0</v>
      </c>
      <c r="T1262" s="486">
        <f>IF(R1262=1,SUM($R$6:R1262),0)</f>
        <v>0</v>
      </c>
      <c r="U1262" s="486">
        <f>IF(S1262=1,SUM($S$6:S1262),0)</f>
        <v>0</v>
      </c>
      <c r="V1262" s="486">
        <f t="shared" si="1304"/>
        <v>0</v>
      </c>
      <c r="W1262" s="486">
        <f t="shared" si="1305"/>
        <v>0</v>
      </c>
      <c r="X1262" s="486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1166</v>
      </c>
      <c r="D1263" s="105"/>
      <c r="E1263" s="212" t="s">
        <v>46</v>
      </c>
      <c r="F1263" s="213" t="s">
        <v>14</v>
      </c>
      <c r="G1263" s="214">
        <v>10700</v>
      </c>
      <c r="H1263" s="214">
        <v>659799.30669751228</v>
      </c>
      <c r="I1263" s="443">
        <v>659799.30669751228</v>
      </c>
      <c r="J1263" s="446">
        <v>-0.14961538461538462</v>
      </c>
      <c r="K1263" s="443">
        <f t="shared" si="1310"/>
        <v>758515.43373802479</v>
      </c>
      <c r="L1263" s="443">
        <f t="shared" ref="L1263:O1263" si="1348">IF($J1263&lt;0,(K1263*(1-$J1263)),(K1263*(1+$J1263)))</f>
        <v>872001.0120934447</v>
      </c>
      <c r="M1263" s="443">
        <f t="shared" si="1348"/>
        <v>1002465.7789028102</v>
      </c>
      <c r="N1263" s="443">
        <f t="shared" si="1348"/>
        <v>1152450.0819771152</v>
      </c>
      <c r="O1263" s="443">
        <f t="shared" si="1348"/>
        <v>1324874.344242153</v>
      </c>
      <c r="P1263" s="455"/>
      <c r="Q1263" s="87">
        <f t="shared" si="1312"/>
        <v>659799.30669751228</v>
      </c>
      <c r="R1263" s="486">
        <f t="shared" si="1302"/>
        <v>0</v>
      </c>
      <c r="S1263" s="486">
        <f t="shared" si="1303"/>
        <v>0</v>
      </c>
      <c r="T1263" s="486">
        <f>IF(R1263=1,SUM($R$6:R1263),0)</f>
        <v>0</v>
      </c>
      <c r="U1263" s="486">
        <f>IF(S1263=1,SUM($S$6:S1263),0)</f>
        <v>0</v>
      </c>
      <c r="V1263" s="486">
        <f t="shared" si="1304"/>
        <v>0</v>
      </c>
      <c r="W1263" s="486">
        <f t="shared" si="1305"/>
        <v>0</v>
      </c>
      <c r="X1263" s="486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343</v>
      </c>
      <c r="D1264" s="105"/>
      <c r="E1264" s="212" t="s">
        <v>46</v>
      </c>
      <c r="F1264" s="213" t="s">
        <v>14</v>
      </c>
      <c r="G1264" s="214">
        <v>11600</v>
      </c>
      <c r="H1264" s="214">
        <v>13800</v>
      </c>
      <c r="I1264" s="443">
        <v>13800</v>
      </c>
      <c r="J1264" s="446">
        <v>-0.14961538461538462</v>
      </c>
      <c r="K1264" s="443">
        <f t="shared" si="1310"/>
        <v>15864.692307692309</v>
      </c>
      <c r="L1264" s="443">
        <f t="shared" ref="L1264:O1264" si="1349">IF($J1264&lt;0,(K1264*(1-$J1264)),(K1264*(1+$J1264)))</f>
        <v>18238.294349112428</v>
      </c>
      <c r="M1264" s="443">
        <f t="shared" si="1349"/>
        <v>20967.02377288348</v>
      </c>
      <c r="N1264" s="443">
        <f t="shared" si="1349"/>
        <v>24104.013098903357</v>
      </c>
      <c r="O1264" s="443">
        <f t="shared" si="1349"/>
        <v>27710.344289470053</v>
      </c>
      <c r="P1264" s="455"/>
      <c r="Q1264" s="87">
        <f t="shared" si="1312"/>
        <v>13800</v>
      </c>
      <c r="R1264" s="486">
        <f t="shared" si="1302"/>
        <v>0</v>
      </c>
      <c r="S1264" s="486">
        <f t="shared" si="1303"/>
        <v>0</v>
      </c>
      <c r="T1264" s="486">
        <f>IF(R1264=1,SUM($R$6:R1264),0)</f>
        <v>0</v>
      </c>
      <c r="U1264" s="486">
        <f>IF(S1264=1,SUM($S$6:S1264),0)</f>
        <v>0</v>
      </c>
      <c r="V1264" s="486">
        <f t="shared" si="1304"/>
        <v>0</v>
      </c>
      <c r="W1264" s="486">
        <f t="shared" si="1305"/>
        <v>0</v>
      </c>
      <c r="X1264" s="486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344</v>
      </c>
      <c r="D1265" s="105"/>
      <c r="E1265" s="212" t="s">
        <v>46</v>
      </c>
      <c r="F1265" s="213" t="s">
        <v>14</v>
      </c>
      <c r="G1265" s="214">
        <v>10700</v>
      </c>
      <c r="H1265" s="214">
        <v>12700</v>
      </c>
      <c r="I1265" s="443">
        <v>12700</v>
      </c>
      <c r="J1265" s="446">
        <v>-0.14961538461538462</v>
      </c>
      <c r="K1265" s="443">
        <f t="shared" si="1310"/>
        <v>14600.115384615387</v>
      </c>
      <c r="L1265" s="443">
        <f t="shared" ref="L1265:O1265" si="1350">IF($J1265&lt;0,(K1265*(1-$J1265)),(K1265*(1+$J1265)))</f>
        <v>16784.517263313614</v>
      </c>
      <c r="M1265" s="443">
        <f t="shared" si="1350"/>
        <v>19295.739269247842</v>
      </c>
      <c r="N1265" s="443">
        <f t="shared" si="1350"/>
        <v>22182.67872145454</v>
      </c>
      <c r="O1265" s="443">
        <f t="shared" si="1350"/>
        <v>25501.548730164472</v>
      </c>
      <c r="P1265" s="455"/>
      <c r="Q1265" s="87">
        <f t="shared" si="1312"/>
        <v>12700</v>
      </c>
      <c r="R1265" s="486">
        <f t="shared" si="1302"/>
        <v>0</v>
      </c>
      <c r="S1265" s="486">
        <f t="shared" si="1303"/>
        <v>0</v>
      </c>
      <c r="T1265" s="486">
        <f>IF(R1265=1,SUM($R$6:R1265),0)</f>
        <v>0</v>
      </c>
      <c r="U1265" s="486">
        <f>IF(S1265=1,SUM($S$6:S1265),0)</f>
        <v>0</v>
      </c>
      <c r="V1265" s="486">
        <f t="shared" si="1304"/>
        <v>0</v>
      </c>
      <c r="W1265" s="486">
        <f t="shared" si="1305"/>
        <v>0</v>
      </c>
      <c r="X1265" s="486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610</v>
      </c>
      <c r="D1266" s="105"/>
      <c r="E1266" s="212" t="s">
        <v>46</v>
      </c>
      <c r="F1266" s="213" t="s">
        <v>611</v>
      </c>
      <c r="G1266" s="214">
        <v>162200</v>
      </c>
      <c r="H1266" s="214">
        <v>162200</v>
      </c>
      <c r="I1266" s="443">
        <v>162200</v>
      </c>
      <c r="J1266" s="446">
        <v>-0.14961538461538462</v>
      </c>
      <c r="K1266" s="443">
        <f t="shared" si="1310"/>
        <v>186467.6153846154</v>
      </c>
      <c r="L1266" s="443">
        <f t="shared" ref="L1266:O1266" si="1351">IF($J1266&lt;0,(K1266*(1-$J1266)),(K1266*(1+$J1266)))</f>
        <v>214366.03937869827</v>
      </c>
      <c r="M1266" s="443">
        <f t="shared" si="1351"/>
        <v>246438.49680881892</v>
      </c>
      <c r="N1266" s="443">
        <f t="shared" si="1351"/>
        <v>283309.48729290761</v>
      </c>
      <c r="O1266" s="443">
        <f t="shared" si="1351"/>
        <v>325696.94519942341</v>
      </c>
      <c r="P1266" s="455"/>
      <c r="Q1266" s="87">
        <f t="shared" si="1312"/>
        <v>162200</v>
      </c>
      <c r="R1266" s="486">
        <f t="shared" si="1302"/>
        <v>0</v>
      </c>
      <c r="S1266" s="486">
        <f t="shared" si="1303"/>
        <v>0</v>
      </c>
      <c r="T1266" s="486">
        <f>IF(R1266=1,SUM($R$6:R1266),0)</f>
        <v>0</v>
      </c>
      <c r="U1266" s="486">
        <f>IF(S1266=1,SUM($S$6:S1266),0)</f>
        <v>0</v>
      </c>
      <c r="V1266" s="486">
        <f t="shared" si="1304"/>
        <v>0</v>
      </c>
      <c r="W1266" s="486">
        <f t="shared" si="1305"/>
        <v>0</v>
      </c>
      <c r="X1266" s="486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5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5"/>
      <c r="Q1267" s="87">
        <f t="shared" si="1312"/>
        <v>0</v>
      </c>
      <c r="R1267" s="486">
        <f t="shared" si="1302"/>
        <v>0</v>
      </c>
      <c r="S1267" s="486">
        <f t="shared" si="1303"/>
        <v>0</v>
      </c>
      <c r="T1267" s="486">
        <f>IF(R1267=1,SUM($R$6:R1267),0)</f>
        <v>0</v>
      </c>
      <c r="U1267" s="486">
        <f>IF(S1267=1,SUM($S$6:S1267),0)</f>
        <v>0</v>
      </c>
      <c r="V1267" s="486">
        <f t="shared" si="1304"/>
        <v>0</v>
      </c>
      <c r="W1267" s="486">
        <f t="shared" si="1305"/>
        <v>0</v>
      </c>
      <c r="X1267" s="486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5" t="s">
        <v>719</v>
      </c>
      <c r="C1268" s="426" t="s">
        <v>1365</v>
      </c>
      <c r="D1268" s="426"/>
      <c r="E1268" s="212"/>
      <c r="F1268" s="213"/>
      <c r="G1268" s="214"/>
      <c r="H1268" s="214"/>
      <c r="I1268" s="445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5"/>
      <c r="Q1268" s="87">
        <f t="shared" si="1312"/>
        <v>0</v>
      </c>
      <c r="R1268" s="486">
        <f t="shared" si="1302"/>
        <v>0</v>
      </c>
      <c r="S1268" s="486">
        <f t="shared" si="1303"/>
        <v>0</v>
      </c>
      <c r="T1268" s="486">
        <f>IF(R1268=1,SUM($R$6:R1268),0)</f>
        <v>0</v>
      </c>
      <c r="U1268" s="486">
        <f>IF(S1268=1,SUM($S$6:S1268),0)</f>
        <v>0</v>
      </c>
      <c r="V1268" s="486">
        <f t="shared" si="1304"/>
        <v>0</v>
      </c>
      <c r="W1268" s="486">
        <f t="shared" si="1305"/>
        <v>0</v>
      </c>
      <c r="X1268" s="486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1366</v>
      </c>
      <c r="D1269" s="105" t="s">
        <v>1366</v>
      </c>
      <c r="E1269" s="212" t="s">
        <v>46</v>
      </c>
      <c r="F1269" s="213" t="s">
        <v>1367</v>
      </c>
      <c r="G1269" s="405"/>
      <c r="H1269" s="405"/>
      <c r="I1269" s="409">
        <v>34588</v>
      </c>
      <c r="J1269" s="447">
        <v>-0.14961538461538462</v>
      </c>
      <c r="K1269" s="409">
        <f t="shared" si="1310"/>
        <v>39762.896923076929</v>
      </c>
      <c r="L1269" s="409">
        <f t="shared" ref="L1269:O1269" si="1354">IF($J1269&lt;0,(K1269*(1-$J1269)),(K1269*(1+$J1269)))</f>
        <v>45712.038039644984</v>
      </c>
      <c r="M1269" s="409">
        <f t="shared" si="1354"/>
        <v>52551.262192499562</v>
      </c>
      <c r="N1269" s="409">
        <f t="shared" si="1354"/>
        <v>60413.739497454306</v>
      </c>
      <c r="O1269" s="409">
        <f t="shared" si="1354"/>
        <v>69452.564368419597</v>
      </c>
      <c r="P1269" s="455"/>
      <c r="Q1269" s="87">
        <f t="shared" si="1312"/>
        <v>34588</v>
      </c>
      <c r="R1269" s="486">
        <f t="shared" si="1302"/>
        <v>0</v>
      </c>
      <c r="S1269" s="486">
        <f t="shared" si="1303"/>
        <v>0</v>
      </c>
      <c r="T1269" s="486">
        <f>IF(R1269=1,SUM($R$6:R1269),0)</f>
        <v>0</v>
      </c>
      <c r="U1269" s="486">
        <f>IF(S1269=1,SUM($S$6:S1269),0)</f>
        <v>0</v>
      </c>
      <c r="V1269" s="486">
        <f t="shared" si="1304"/>
        <v>0</v>
      </c>
      <c r="W1269" s="486">
        <f t="shared" si="1305"/>
        <v>0</v>
      </c>
      <c r="X1269" s="486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5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5"/>
      <c r="Q1270" s="87">
        <f t="shared" si="1312"/>
        <v>0</v>
      </c>
      <c r="R1270" s="486">
        <f t="shared" si="1302"/>
        <v>0</v>
      </c>
      <c r="S1270" s="486">
        <f t="shared" si="1303"/>
        <v>0</v>
      </c>
      <c r="T1270" s="486">
        <f>IF(R1270=1,SUM($R$6:R1270),0)</f>
        <v>0</v>
      </c>
      <c r="U1270" s="486">
        <f>IF(S1270=1,SUM($S$6:S1270),0)</f>
        <v>0</v>
      </c>
      <c r="V1270" s="486">
        <f t="shared" si="1304"/>
        <v>0</v>
      </c>
      <c r="W1270" s="486">
        <f t="shared" si="1305"/>
        <v>0</v>
      </c>
      <c r="X1270" s="486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5" t="s">
        <v>719</v>
      </c>
      <c r="C1271" s="426" t="s">
        <v>1977</v>
      </c>
      <c r="D1271" s="426"/>
      <c r="E1271" s="212" t="s">
        <v>47</v>
      </c>
      <c r="F1271" s="213"/>
      <c r="G1271" s="214"/>
      <c r="H1271" s="214"/>
      <c r="I1271" s="445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5"/>
      <c r="Q1271" s="87">
        <f t="shared" si="1312"/>
        <v>0</v>
      </c>
      <c r="R1271" s="486">
        <f t="shared" si="1302"/>
        <v>0</v>
      </c>
      <c r="S1271" s="486">
        <f t="shared" si="1303"/>
        <v>0</v>
      </c>
      <c r="T1271" s="486">
        <f>IF(R1271=1,SUM($R$6:R1271),0)</f>
        <v>0</v>
      </c>
      <c r="U1271" s="486">
        <f>IF(S1271=1,SUM($S$6:S1271),0)</f>
        <v>0</v>
      </c>
      <c r="V1271" s="486">
        <f t="shared" si="1304"/>
        <v>0</v>
      </c>
      <c r="W1271" s="486">
        <f t="shared" si="1305"/>
        <v>0</v>
      </c>
      <c r="X1271" s="486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612</v>
      </c>
      <c r="D1272" s="105"/>
      <c r="E1272" s="212" t="s">
        <v>46</v>
      </c>
      <c r="F1272" s="213" t="s">
        <v>14</v>
      </c>
      <c r="G1272" s="214">
        <v>54400</v>
      </c>
      <c r="H1272" s="214">
        <v>54400</v>
      </c>
      <c r="I1272" s="443">
        <f>I1284</f>
        <v>118134</v>
      </c>
      <c r="J1272" s="446">
        <f t="shared" si="1309"/>
        <v>1.1715808823529412</v>
      </c>
      <c r="K1272" s="443">
        <f t="shared" si="1310"/>
        <v>256537.5359558824</v>
      </c>
      <c r="L1272" s="443">
        <f t="shared" ref="L1272:O1272" si="1357">IF($J1272&lt;0,(K1272*(1-$J1272)),(K1272*(1+$J1272)))</f>
        <v>557092.00868772459</v>
      </c>
      <c r="M1272" s="443">
        <f t="shared" si="1357"/>
        <v>1209770.3557778616</v>
      </c>
      <c r="N1272" s="443">
        <f t="shared" si="1357"/>
        <v>2627114.1766445204</v>
      </c>
      <c r="O1272" s="443">
        <f t="shared" si="1357"/>
        <v>5704990.9217596287</v>
      </c>
      <c r="P1272" s="455"/>
      <c r="Q1272" s="87">
        <f t="shared" si="1312"/>
        <v>118134</v>
      </c>
      <c r="R1272" s="486">
        <f t="shared" si="1302"/>
        <v>0</v>
      </c>
      <c r="S1272" s="486">
        <f t="shared" si="1303"/>
        <v>0</v>
      </c>
      <c r="T1272" s="486">
        <f>IF(R1272=1,SUM($R$6:R1272),0)</f>
        <v>0</v>
      </c>
      <c r="U1272" s="486">
        <f>IF(S1272=1,SUM($S$6:S1272),0)</f>
        <v>0</v>
      </c>
      <c r="V1272" s="486">
        <f t="shared" si="1304"/>
        <v>0</v>
      </c>
      <c r="W1272" s="486">
        <f t="shared" si="1305"/>
        <v>0</v>
      </c>
      <c r="X1272" s="486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613</v>
      </c>
      <c r="D1273" s="105"/>
      <c r="E1273" s="212" t="s">
        <v>46</v>
      </c>
      <c r="F1273" s="213" t="s">
        <v>14</v>
      </c>
      <c r="G1273" s="214">
        <v>106400</v>
      </c>
      <c r="H1273" s="214">
        <v>106400</v>
      </c>
      <c r="I1273" s="443">
        <f>I1293</f>
        <v>194851</v>
      </c>
      <c r="J1273" s="446">
        <f t="shared" si="1309"/>
        <v>0.83130639097744363</v>
      </c>
      <c r="K1273" s="443">
        <f t="shared" si="1310"/>
        <v>356831.88158834586</v>
      </c>
      <c r="L1273" s="443">
        <f t="shared" ref="L1273:O1273" si="1358">IF($J1273&lt;0,(K1273*(1-$J1273)),(K1273*(1+$J1273)))</f>
        <v>653468.50525724422</v>
      </c>
      <c r="M1273" s="443">
        <f t="shared" si="1358"/>
        <v>1196701.0499800686</v>
      </c>
      <c r="N1273" s="443">
        <f t="shared" si="1358"/>
        <v>2191526.2809179169</v>
      </c>
      <c r="O1273" s="443">
        <f t="shared" si="1358"/>
        <v>4013356.0842400095</v>
      </c>
      <c r="P1273" s="455"/>
      <c r="Q1273" s="87">
        <f t="shared" si="1312"/>
        <v>194851</v>
      </c>
      <c r="R1273" s="486">
        <f t="shared" si="1302"/>
        <v>0</v>
      </c>
      <c r="S1273" s="486">
        <f t="shared" si="1303"/>
        <v>0</v>
      </c>
      <c r="T1273" s="486">
        <f>IF(R1273=1,SUM($R$6:R1273),0)</f>
        <v>0</v>
      </c>
      <c r="U1273" s="486">
        <f>IF(S1273=1,SUM($S$6:S1273),0)</f>
        <v>0</v>
      </c>
      <c r="V1273" s="486">
        <f t="shared" si="1304"/>
        <v>0</v>
      </c>
      <c r="W1273" s="486">
        <f t="shared" si="1305"/>
        <v>0</v>
      </c>
      <c r="X1273" s="486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1374</v>
      </c>
      <c r="D1274" s="105" t="s">
        <v>1374</v>
      </c>
      <c r="E1274" s="212" t="s">
        <v>46</v>
      </c>
      <c r="F1274" s="213" t="s">
        <v>14</v>
      </c>
      <c r="G1274" s="405"/>
      <c r="H1274" s="405"/>
      <c r="I1274" s="409">
        <v>172397</v>
      </c>
      <c r="J1274" s="447">
        <v>0.83130639097744363</v>
      </c>
      <c r="K1274" s="409">
        <f t="shared" si="1310"/>
        <v>315711.72788533836</v>
      </c>
      <c r="L1274" s="409">
        <f t="shared" ref="L1274:O1274" si="1359">IF($J1274&lt;0,(K1274*(1-$J1274)),(K1274*(1+$J1274)))</f>
        <v>578164.9049829517</v>
      </c>
      <c r="M1274" s="409">
        <f t="shared" si="1359"/>
        <v>1058797.0855341458</v>
      </c>
      <c r="N1274" s="409">
        <f t="shared" si="1359"/>
        <v>1938981.8694869722</v>
      </c>
      <c r="O1274" s="409">
        <f t="shared" si="1359"/>
        <v>3550869.8895808836</v>
      </c>
      <c r="P1274" s="455"/>
      <c r="Q1274" s="87">
        <f t="shared" si="1312"/>
        <v>172397</v>
      </c>
      <c r="R1274" s="486">
        <f t="shared" si="1302"/>
        <v>0</v>
      </c>
      <c r="S1274" s="486">
        <f t="shared" si="1303"/>
        <v>0</v>
      </c>
      <c r="T1274" s="486">
        <f>IF(R1274=1,SUM($R$6:R1274),0)</f>
        <v>0</v>
      </c>
      <c r="U1274" s="486">
        <f>IF(S1274=1,SUM($S$6:S1274),0)</f>
        <v>0</v>
      </c>
      <c r="V1274" s="486">
        <f t="shared" si="1304"/>
        <v>0</v>
      </c>
      <c r="W1274" s="486">
        <f t="shared" si="1305"/>
        <v>0</v>
      </c>
      <c r="X1274" s="486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614</v>
      </c>
      <c r="D1275" s="105"/>
      <c r="E1275" s="212" t="s">
        <v>46</v>
      </c>
      <c r="F1275" s="213" t="s">
        <v>14</v>
      </c>
      <c r="G1275" s="214">
        <v>798700</v>
      </c>
      <c r="H1275" s="214">
        <v>798700</v>
      </c>
      <c r="I1275" s="444">
        <v>798700</v>
      </c>
      <c r="J1275" s="449">
        <v>0.83130639097744363</v>
      </c>
      <c r="K1275" s="444">
        <f t="shared" si="1310"/>
        <v>1462664.4144736843</v>
      </c>
      <c r="L1275" s="444">
        <f t="shared" ref="L1275:O1275" si="1360">IF($J1275&lt;0,(K1275*(1-$J1275)),(K1275*(1+$J1275)))</f>
        <v>2678586.6900809384</v>
      </c>
      <c r="M1275" s="444">
        <f t="shared" si="1360"/>
        <v>4905312.9243323393</v>
      </c>
      <c r="N1275" s="444">
        <f t="shared" si="1360"/>
        <v>8983130.908074066</v>
      </c>
      <c r="O1275" s="444">
        <f t="shared" si="1360"/>
        <v>16450865.042943044</v>
      </c>
      <c r="P1275" s="455"/>
      <c r="Q1275" s="87">
        <f t="shared" si="1312"/>
        <v>798700</v>
      </c>
      <c r="R1275" s="486">
        <f t="shared" si="1302"/>
        <v>0</v>
      </c>
      <c r="S1275" s="486">
        <f t="shared" si="1303"/>
        <v>0</v>
      </c>
      <c r="T1275" s="486">
        <f>IF(R1275=1,SUM($R$6:R1275),0)</f>
        <v>0</v>
      </c>
      <c r="U1275" s="486">
        <f>IF(S1275=1,SUM($S$6:S1275),0)</f>
        <v>0</v>
      </c>
      <c r="V1275" s="486">
        <f t="shared" si="1304"/>
        <v>0</v>
      </c>
      <c r="W1275" s="486">
        <f t="shared" si="1305"/>
        <v>0</v>
      </c>
      <c r="X1275" s="486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2299</v>
      </c>
      <c r="D1276" s="105" t="s">
        <v>1368</v>
      </c>
      <c r="E1276" s="212" t="s">
        <v>46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5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5"/>
      <c r="Q1276" s="87">
        <f t="shared" si="1312"/>
        <v>1404881</v>
      </c>
      <c r="R1276" s="486">
        <f t="shared" si="1302"/>
        <v>0</v>
      </c>
      <c r="S1276" s="486">
        <f t="shared" si="1303"/>
        <v>0</v>
      </c>
      <c r="T1276" s="486">
        <f>IF(R1276=1,SUM($R$6:R1276),0)</f>
        <v>0</v>
      </c>
      <c r="U1276" s="486">
        <f>IF(S1276=1,SUM($S$6:S1276),0)</f>
        <v>0</v>
      </c>
      <c r="V1276" s="486">
        <f t="shared" si="1304"/>
        <v>0</v>
      </c>
      <c r="W1276" s="486">
        <f t="shared" si="1305"/>
        <v>0</v>
      </c>
      <c r="X1276" s="486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346</v>
      </c>
      <c r="D1277" s="105"/>
      <c r="E1277" s="212" t="s">
        <v>46</v>
      </c>
      <c r="F1277" s="213" t="s">
        <v>14</v>
      </c>
      <c r="G1277" s="214">
        <v>25000</v>
      </c>
      <c r="H1277" s="214">
        <v>25000</v>
      </c>
      <c r="I1277" s="443">
        <f>I1284-I1280</f>
        <v>40266.289999999994</v>
      </c>
      <c r="J1277" s="446">
        <f t="shared" si="1309"/>
        <v>0.61065159999999974</v>
      </c>
      <c r="K1277" s="443">
        <f t="shared" si="1310"/>
        <v>64854.964414563976</v>
      </c>
      <c r="L1277" s="443">
        <f t="shared" ref="L1277:O1277" si="1362">IF($J1277&lt;0,(K1277*(1-$J1277)),(K1277*(1+$J1277)))</f>
        <v>104458.75220226051</v>
      </c>
      <c r="M1277" s="443">
        <f t="shared" si="1362"/>
        <v>168246.65636857439</v>
      </c>
      <c r="N1277" s="443">
        <f t="shared" si="1362"/>
        <v>270986.74627469451</v>
      </c>
      <c r="O1277" s="443">
        <f t="shared" si="1362"/>
        <v>436465.23646613071</v>
      </c>
      <c r="P1277" s="455"/>
      <c r="Q1277" s="87">
        <f t="shared" si="1312"/>
        <v>40266.289999999994</v>
      </c>
      <c r="R1277" s="486">
        <f t="shared" si="1302"/>
        <v>0</v>
      </c>
      <c r="S1277" s="486">
        <f t="shared" si="1303"/>
        <v>0</v>
      </c>
      <c r="T1277" s="486">
        <f>IF(R1277=1,SUM($R$6:R1277),0)</f>
        <v>0</v>
      </c>
      <c r="U1277" s="486">
        <f>IF(S1277=1,SUM($S$6:S1277),0)</f>
        <v>0</v>
      </c>
      <c r="V1277" s="486">
        <f t="shared" si="1304"/>
        <v>0</v>
      </c>
      <c r="W1277" s="486">
        <f t="shared" si="1305"/>
        <v>0</v>
      </c>
      <c r="X1277" s="486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347</v>
      </c>
      <c r="D1278" s="105"/>
      <c r="E1278" s="212" t="s">
        <v>46</v>
      </c>
      <c r="F1278" s="213" t="s">
        <v>14</v>
      </c>
      <c r="G1278" s="214">
        <v>60300</v>
      </c>
      <c r="H1278" s="214">
        <v>60300</v>
      </c>
      <c r="I1278" s="443">
        <f>I1273-I1283</f>
        <v>91179.42</v>
      </c>
      <c r="J1278" s="446">
        <f t="shared" si="1309"/>
        <v>0.51209651741293527</v>
      </c>
      <c r="K1278" s="443">
        <f t="shared" si="1310"/>
        <v>137872.08344173135</v>
      </c>
      <c r="L1278" s="443">
        <f t="shared" ref="L1278:O1278" si="1363">IF($J1278&lt;0,(K1278*(1-$J1278)),(K1278*(1+$J1278)))</f>
        <v>208475.89722070759</v>
      </c>
      <c r="M1278" s="443">
        <f t="shared" si="1363"/>
        <v>315235.67815196898</v>
      </c>
      <c r="N1278" s="443">
        <f t="shared" si="1363"/>
        <v>476666.7710978972</v>
      </c>
      <c r="O1278" s="443">
        <f t="shared" si="1363"/>
        <v>720766.16454359912</v>
      </c>
      <c r="P1278" s="455"/>
      <c r="Q1278" s="87">
        <f t="shared" si="1312"/>
        <v>91179.42</v>
      </c>
      <c r="R1278" s="486">
        <f t="shared" si="1302"/>
        <v>0</v>
      </c>
      <c r="S1278" s="486">
        <f t="shared" si="1303"/>
        <v>0</v>
      </c>
      <c r="T1278" s="486">
        <f>IF(R1278=1,SUM($R$6:R1278),0)</f>
        <v>0</v>
      </c>
      <c r="U1278" s="486">
        <f>IF(S1278=1,SUM($S$6:S1278),0)</f>
        <v>0</v>
      </c>
      <c r="V1278" s="486">
        <f t="shared" si="1304"/>
        <v>0</v>
      </c>
      <c r="W1278" s="486">
        <f t="shared" si="1305"/>
        <v>0</v>
      </c>
      <c r="X1278" s="486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1369</v>
      </c>
      <c r="D1279" s="105" t="s">
        <v>1369</v>
      </c>
      <c r="E1279" s="212" t="s">
        <v>46</v>
      </c>
      <c r="F1279" s="213" t="s">
        <v>14</v>
      </c>
      <c r="G1279" s="405"/>
      <c r="H1279" s="405"/>
      <c r="I1279" s="409">
        <v>57645</v>
      </c>
      <c r="J1279" s="447">
        <v>-0.14961538461538462</v>
      </c>
      <c r="K1279" s="409">
        <f t="shared" si="1310"/>
        <v>66269.578846153847</v>
      </c>
      <c r="L1279" s="409">
        <f t="shared" ref="L1279:O1279" si="1364">IF($J1279&lt;0,(K1279*(1-$J1279)),(K1279*(1+$J1279)))</f>
        <v>76184.527373520716</v>
      </c>
      <c r="M1279" s="409">
        <f t="shared" si="1364"/>
        <v>87582.904738251324</v>
      </c>
      <c r="N1279" s="409">
        <f t="shared" si="1364"/>
        <v>100686.65471639739</v>
      </c>
      <c r="O1279" s="409">
        <f t="shared" si="1364"/>
        <v>115750.92728742762</v>
      </c>
      <c r="P1279" s="455"/>
      <c r="Q1279" s="87">
        <f t="shared" si="1312"/>
        <v>57645</v>
      </c>
      <c r="R1279" s="486">
        <f t="shared" si="1302"/>
        <v>0</v>
      </c>
      <c r="S1279" s="486">
        <f t="shared" si="1303"/>
        <v>0</v>
      </c>
      <c r="T1279" s="486">
        <f>IF(R1279=1,SUM($R$6:R1279),0)</f>
        <v>0</v>
      </c>
      <c r="U1279" s="486">
        <f>IF(S1279=1,SUM($S$6:S1279),0)</f>
        <v>0</v>
      </c>
      <c r="V1279" s="486">
        <f t="shared" si="1304"/>
        <v>0</v>
      </c>
      <c r="W1279" s="486">
        <f t="shared" si="1305"/>
        <v>0</v>
      </c>
      <c r="X1279" s="486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1370</v>
      </c>
      <c r="D1280" s="105" t="s">
        <v>1370</v>
      </c>
      <c r="E1280" s="212" t="s">
        <v>46</v>
      </c>
      <c r="F1280" s="213" t="s">
        <v>14</v>
      </c>
      <c r="G1280" s="405"/>
      <c r="H1280" s="405"/>
      <c r="I1280" s="409">
        <v>77867.710000000006</v>
      </c>
      <c r="J1280" s="447">
        <v>-0.14961538461538462</v>
      </c>
      <c r="K1280" s="409">
        <f t="shared" si="1310"/>
        <v>89517.917380769242</v>
      </c>
      <c r="L1280" s="409">
        <f t="shared" ref="L1280:O1280" si="1365">IF($J1280&lt;0,(K1280*(1-$J1280)),(K1280*(1+$J1280)))</f>
        <v>102911.17501966127</v>
      </c>
      <c r="M1280" s="409">
        <f t="shared" si="1365"/>
        <v>118308.27005144906</v>
      </c>
      <c r="N1280" s="409">
        <f t="shared" si="1365"/>
        <v>136009.0073783774</v>
      </c>
      <c r="O1280" s="409">
        <f t="shared" si="1365"/>
        <v>156358.04732845002</v>
      </c>
      <c r="P1280" s="455"/>
      <c r="Q1280" s="87">
        <f t="shared" si="1312"/>
        <v>77867.710000000006</v>
      </c>
      <c r="R1280" s="486">
        <f t="shared" si="1302"/>
        <v>0</v>
      </c>
      <c r="S1280" s="486">
        <f t="shared" si="1303"/>
        <v>0</v>
      </c>
      <c r="T1280" s="486">
        <f>IF(R1280=1,SUM($R$6:R1280),0)</f>
        <v>0</v>
      </c>
      <c r="U1280" s="486">
        <f>IF(S1280=1,SUM($S$6:S1280),0)</f>
        <v>0</v>
      </c>
      <c r="V1280" s="486">
        <f t="shared" si="1304"/>
        <v>0</v>
      </c>
      <c r="W1280" s="486">
        <f t="shared" si="1305"/>
        <v>0</v>
      </c>
      <c r="X1280" s="486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1371</v>
      </c>
      <c r="D1281" s="105" t="s">
        <v>1371</v>
      </c>
      <c r="E1281" s="212" t="s">
        <v>46</v>
      </c>
      <c r="F1281" s="213" t="s">
        <v>14</v>
      </c>
      <c r="G1281" s="405"/>
      <c r="H1281" s="405"/>
      <c r="I1281" s="409">
        <v>91449.46</v>
      </c>
      <c r="J1281" s="447">
        <v>-0.14961538461538462</v>
      </c>
      <c r="K1281" s="409">
        <f t="shared" si="1310"/>
        <v>105131.70613076925</v>
      </c>
      <c r="L1281" s="409">
        <f t="shared" ref="L1281:O1281" si="1366">IF($J1281&lt;0,(K1281*(1-$J1281)),(K1281*(1+$J1281)))</f>
        <v>120861.02677879589</v>
      </c>
      <c r="M1281" s="409">
        <f t="shared" si="1366"/>
        <v>138943.69578531574</v>
      </c>
      <c r="N1281" s="409">
        <f t="shared" si="1366"/>
        <v>159731.81027011876</v>
      </c>
      <c r="O1281" s="409">
        <f t="shared" si="1366"/>
        <v>183630.14649899423</v>
      </c>
      <c r="P1281" s="455"/>
      <c r="Q1281" s="87">
        <f t="shared" si="1312"/>
        <v>91449.46</v>
      </c>
      <c r="R1281" s="486">
        <f t="shared" si="1302"/>
        <v>0</v>
      </c>
      <c r="S1281" s="486">
        <f t="shared" si="1303"/>
        <v>0</v>
      </c>
      <c r="T1281" s="486">
        <f>IF(R1281=1,SUM($R$6:R1281),0)</f>
        <v>0</v>
      </c>
      <c r="U1281" s="486">
        <f>IF(S1281=1,SUM($S$6:S1281),0)</f>
        <v>0</v>
      </c>
      <c r="V1281" s="486">
        <f t="shared" si="1304"/>
        <v>0</v>
      </c>
      <c r="W1281" s="486">
        <f t="shared" si="1305"/>
        <v>0</v>
      </c>
      <c r="X1281" s="486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1372</v>
      </c>
      <c r="D1282" s="105" t="s">
        <v>1372</v>
      </c>
      <c r="E1282" s="212" t="s">
        <v>46</v>
      </c>
      <c r="F1282" s="213" t="s">
        <v>14</v>
      </c>
      <c r="G1282" s="405"/>
      <c r="H1282" s="405"/>
      <c r="I1282" s="409">
        <v>97050.38</v>
      </c>
      <c r="J1282" s="447">
        <v>-0.14961538461538462</v>
      </c>
      <c r="K1282" s="409">
        <f t="shared" si="1310"/>
        <v>111570.60993076925</v>
      </c>
      <c r="L1282" s="409">
        <f t="shared" ref="L1282:O1282" si="1367">IF($J1282&lt;0,(K1282*(1-$J1282)),(K1282*(1+$J1282)))</f>
        <v>128263.28964733436</v>
      </c>
      <c r="M1282" s="409">
        <f t="shared" si="1367"/>
        <v>147453.45105995476</v>
      </c>
      <c r="N1282" s="409">
        <f t="shared" si="1367"/>
        <v>169514.75585315572</v>
      </c>
      <c r="O1282" s="409">
        <f t="shared" si="1367"/>
        <v>194876.77124810865</v>
      </c>
      <c r="P1282" s="455"/>
      <c r="Q1282" s="87">
        <f t="shared" si="1312"/>
        <v>97050.38</v>
      </c>
      <c r="R1282" s="486">
        <f t="shared" si="1302"/>
        <v>0</v>
      </c>
      <c r="S1282" s="486">
        <f t="shared" si="1303"/>
        <v>0</v>
      </c>
      <c r="T1282" s="486">
        <f>IF(R1282=1,SUM($R$6:R1282),0)</f>
        <v>0</v>
      </c>
      <c r="U1282" s="486">
        <f>IF(S1282=1,SUM($S$6:S1282),0)</f>
        <v>0</v>
      </c>
      <c r="V1282" s="486">
        <f t="shared" si="1304"/>
        <v>0</v>
      </c>
      <c r="W1282" s="486">
        <f t="shared" si="1305"/>
        <v>0</v>
      </c>
      <c r="X1282" s="486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1373</v>
      </c>
      <c r="D1283" s="105" t="s">
        <v>1373</v>
      </c>
      <c r="E1283" s="212" t="s">
        <v>46</v>
      </c>
      <c r="F1283" s="213" t="s">
        <v>14</v>
      </c>
      <c r="G1283" s="405"/>
      <c r="H1283" s="405"/>
      <c r="I1283" s="409">
        <v>103671.58</v>
      </c>
      <c r="J1283" s="447">
        <v>-0.14961538461538462</v>
      </c>
      <c r="K1283" s="409">
        <f t="shared" si="1310"/>
        <v>119182.44331538463</v>
      </c>
      <c r="L1283" s="409">
        <f t="shared" ref="L1283:O1283" si="1368">IF($J1283&lt;0,(K1283*(1-$J1283)),(K1283*(1+$J1283)))</f>
        <v>137013.97041141719</v>
      </c>
      <c r="M1283" s="409">
        <f t="shared" si="1368"/>
        <v>157513.3682922023</v>
      </c>
      <c r="N1283" s="409">
        <f t="shared" si="1368"/>
        <v>181079.7914713049</v>
      </c>
      <c r="O1283" s="409">
        <f t="shared" si="1368"/>
        <v>208172.11411835783</v>
      </c>
      <c r="P1283" s="455"/>
      <c r="Q1283" s="87">
        <f t="shared" si="1312"/>
        <v>103671.58</v>
      </c>
      <c r="R1283" s="486">
        <f t="shared" si="1302"/>
        <v>0</v>
      </c>
      <c r="S1283" s="486">
        <f t="shared" si="1303"/>
        <v>0</v>
      </c>
      <c r="T1283" s="486">
        <f>IF(R1283=1,SUM($R$6:R1283),0)</f>
        <v>0</v>
      </c>
      <c r="U1283" s="486">
        <f>IF(S1283=1,SUM($S$6:S1283),0)</f>
        <v>0</v>
      </c>
      <c r="V1283" s="486">
        <f t="shared" si="1304"/>
        <v>0</v>
      </c>
      <c r="W1283" s="486">
        <f t="shared" si="1305"/>
        <v>0</v>
      </c>
      <c r="X1283" s="486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1375</v>
      </c>
      <c r="D1284" s="105" t="s">
        <v>1375</v>
      </c>
      <c r="E1284" s="212" t="s">
        <v>46</v>
      </c>
      <c r="F1284" s="213" t="s">
        <v>14</v>
      </c>
      <c r="G1284" s="405"/>
      <c r="H1284" s="405"/>
      <c r="I1284" s="405">
        <v>118134</v>
      </c>
      <c r="J1284" s="450">
        <v>-0.14961538461538462</v>
      </c>
      <c r="K1284" s="405">
        <f t="shared" si="1310"/>
        <v>135808.66384615385</v>
      </c>
      <c r="L1284" s="405">
        <f t="shared" ref="L1284:O1284" si="1369">IF($J1284&lt;0,(K1284*(1-$J1284)),(K1284*(1+$J1284)))</f>
        <v>156127.72932159767</v>
      </c>
      <c r="M1284" s="405">
        <f t="shared" si="1369"/>
        <v>179486.83959317519</v>
      </c>
      <c r="N1284" s="405">
        <f t="shared" si="1369"/>
        <v>206340.83213230796</v>
      </c>
      <c r="O1284" s="405">
        <f t="shared" si="1369"/>
        <v>237212.59509364175</v>
      </c>
      <c r="P1284" s="455"/>
      <c r="Q1284" s="87">
        <f t="shared" si="1312"/>
        <v>118134</v>
      </c>
      <c r="R1284" s="486">
        <f t="shared" si="1302"/>
        <v>0</v>
      </c>
      <c r="S1284" s="486">
        <f t="shared" si="1303"/>
        <v>0</v>
      </c>
      <c r="T1284" s="486">
        <f>IF(R1284=1,SUM($R$6:R1284),0)</f>
        <v>0</v>
      </c>
      <c r="U1284" s="486">
        <f>IF(S1284=1,SUM($S$6:S1284),0)</f>
        <v>0</v>
      </c>
      <c r="V1284" s="486">
        <f t="shared" si="1304"/>
        <v>0</v>
      </c>
      <c r="W1284" s="486">
        <f t="shared" si="1305"/>
        <v>0</v>
      </c>
      <c r="X1284" s="486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1376</v>
      </c>
      <c r="D1285" s="105" t="s">
        <v>1376</v>
      </c>
      <c r="E1285" s="212" t="s">
        <v>46</v>
      </c>
      <c r="F1285" s="213" t="s">
        <v>14</v>
      </c>
      <c r="G1285" s="405"/>
      <c r="H1285" s="405"/>
      <c r="I1285" s="405">
        <v>118134</v>
      </c>
      <c r="J1285" s="450">
        <v>-0.14961538461538462</v>
      </c>
      <c r="K1285" s="405">
        <f t="shared" si="1310"/>
        <v>135808.66384615385</v>
      </c>
      <c r="L1285" s="405">
        <f t="shared" ref="L1285:O1285" si="1370">IF($J1285&lt;0,(K1285*(1-$J1285)),(K1285*(1+$J1285)))</f>
        <v>156127.72932159767</v>
      </c>
      <c r="M1285" s="405">
        <f t="shared" si="1370"/>
        <v>179486.83959317519</v>
      </c>
      <c r="N1285" s="405">
        <f t="shared" si="1370"/>
        <v>206340.83213230796</v>
      </c>
      <c r="O1285" s="405">
        <f t="shared" si="1370"/>
        <v>237212.59509364175</v>
      </c>
      <c r="P1285" s="455"/>
      <c r="Q1285" s="87">
        <f t="shared" si="1312"/>
        <v>118134</v>
      </c>
      <c r="R1285" s="486">
        <f t="shared" si="1302"/>
        <v>0</v>
      </c>
      <c r="S1285" s="486">
        <f t="shared" si="1303"/>
        <v>0</v>
      </c>
      <c r="T1285" s="486">
        <f>IF(R1285=1,SUM($R$6:R1285),0)</f>
        <v>0</v>
      </c>
      <c r="U1285" s="486">
        <f>IF(S1285=1,SUM($S$6:S1285),0)</f>
        <v>0</v>
      </c>
      <c r="V1285" s="486">
        <f t="shared" si="1304"/>
        <v>0</v>
      </c>
      <c r="W1285" s="486">
        <f t="shared" si="1305"/>
        <v>0</v>
      </c>
      <c r="X1285" s="486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1377</v>
      </c>
      <c r="D1286" s="105" t="s">
        <v>1377</v>
      </c>
      <c r="E1286" s="212" t="s">
        <v>46</v>
      </c>
      <c r="F1286" s="213" t="s">
        <v>14</v>
      </c>
      <c r="G1286" s="405"/>
      <c r="H1286" s="405"/>
      <c r="I1286" s="405">
        <v>118134</v>
      </c>
      <c r="J1286" s="450">
        <v>-0.14961538461538462</v>
      </c>
      <c r="K1286" s="405">
        <f t="shared" si="1310"/>
        <v>135808.66384615385</v>
      </c>
      <c r="L1286" s="405">
        <f t="shared" ref="L1286:O1286" si="1371">IF($J1286&lt;0,(K1286*(1-$J1286)),(K1286*(1+$J1286)))</f>
        <v>156127.72932159767</v>
      </c>
      <c r="M1286" s="405">
        <f t="shared" si="1371"/>
        <v>179486.83959317519</v>
      </c>
      <c r="N1286" s="405">
        <f t="shared" si="1371"/>
        <v>206340.83213230796</v>
      </c>
      <c r="O1286" s="405">
        <f t="shared" si="1371"/>
        <v>237212.59509364175</v>
      </c>
      <c r="P1286" s="455"/>
      <c r="Q1286" s="87">
        <f t="shared" si="1312"/>
        <v>118134</v>
      </c>
      <c r="R1286" s="486">
        <f t="shared" si="1302"/>
        <v>0</v>
      </c>
      <c r="S1286" s="486">
        <f t="shared" si="1303"/>
        <v>0</v>
      </c>
      <c r="T1286" s="486">
        <f>IF(R1286=1,SUM($R$6:R1286),0)</f>
        <v>0</v>
      </c>
      <c r="U1286" s="486">
        <f>IF(S1286=1,SUM($S$6:S1286),0)</f>
        <v>0</v>
      </c>
      <c r="V1286" s="486">
        <f t="shared" si="1304"/>
        <v>0</v>
      </c>
      <c r="W1286" s="486">
        <f t="shared" si="1305"/>
        <v>0</v>
      </c>
      <c r="X1286" s="486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1378</v>
      </c>
      <c r="D1287" s="105" t="s">
        <v>1378</v>
      </c>
      <c r="E1287" s="212" t="s">
        <v>46</v>
      </c>
      <c r="F1287" s="213" t="s">
        <v>14</v>
      </c>
      <c r="G1287" s="405"/>
      <c r="H1287" s="405"/>
      <c r="I1287" s="405">
        <v>118134</v>
      </c>
      <c r="J1287" s="450">
        <v>-0.14961538461538462</v>
      </c>
      <c r="K1287" s="405">
        <f t="shared" si="1310"/>
        <v>135808.66384615385</v>
      </c>
      <c r="L1287" s="405">
        <f t="shared" ref="L1287:O1287" si="1372">IF($J1287&lt;0,(K1287*(1-$J1287)),(K1287*(1+$J1287)))</f>
        <v>156127.72932159767</v>
      </c>
      <c r="M1287" s="405">
        <f t="shared" si="1372"/>
        <v>179486.83959317519</v>
      </c>
      <c r="N1287" s="405">
        <f t="shared" si="1372"/>
        <v>206340.83213230796</v>
      </c>
      <c r="O1287" s="405">
        <f t="shared" si="1372"/>
        <v>237212.59509364175</v>
      </c>
      <c r="P1287" s="455"/>
      <c r="Q1287" s="87">
        <f t="shared" si="1312"/>
        <v>118134</v>
      </c>
      <c r="R1287" s="486">
        <f t="shared" ref="R1287:R1350" si="1373">IF(E1287="MDU-KD",1,0)</f>
        <v>0</v>
      </c>
      <c r="S1287" s="486">
        <f t="shared" ref="S1287:S1350" si="1374">IF(E1287="HDW",1,0)</f>
        <v>0</v>
      </c>
      <c r="T1287" s="486">
        <f>IF(R1287=1,SUM($R$6:R1287),0)</f>
        <v>0</v>
      </c>
      <c r="U1287" s="486">
        <f>IF(S1287=1,SUM($S$6:S1287),0)</f>
        <v>0</v>
      </c>
      <c r="V1287" s="486">
        <f t="shared" ref="V1287:V1350" si="1375">IF(T1287=0,U1287,T1287)</f>
        <v>0</v>
      </c>
      <c r="W1287" s="486">
        <f t="shared" ref="W1287:W1350" si="1376">IF(F1287=0,0,IF(LEFT(C1287,11)="Tiang Beton",1,0))</f>
        <v>0</v>
      </c>
      <c r="X1287" s="486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1379</v>
      </c>
      <c r="D1288" s="105" t="s">
        <v>1379</v>
      </c>
      <c r="E1288" s="212" t="s">
        <v>46</v>
      </c>
      <c r="F1288" s="213" t="s">
        <v>14</v>
      </c>
      <c r="G1288" s="405"/>
      <c r="H1288" s="405"/>
      <c r="I1288" s="405">
        <v>118134</v>
      </c>
      <c r="J1288" s="450">
        <v>-0.14961538461538462</v>
      </c>
      <c r="K1288" s="405">
        <f t="shared" si="1310"/>
        <v>135808.66384615385</v>
      </c>
      <c r="L1288" s="405">
        <f t="shared" ref="L1288:O1288" si="1377">IF($J1288&lt;0,(K1288*(1-$J1288)),(K1288*(1+$J1288)))</f>
        <v>156127.72932159767</v>
      </c>
      <c r="M1288" s="405">
        <f t="shared" si="1377"/>
        <v>179486.83959317519</v>
      </c>
      <c r="N1288" s="405">
        <f t="shared" si="1377"/>
        <v>206340.83213230796</v>
      </c>
      <c r="O1288" s="405">
        <f t="shared" si="1377"/>
        <v>237212.59509364175</v>
      </c>
      <c r="P1288" s="455"/>
      <c r="Q1288" s="87">
        <f t="shared" si="1312"/>
        <v>118134</v>
      </c>
      <c r="R1288" s="486">
        <f t="shared" si="1373"/>
        <v>0</v>
      </c>
      <c r="S1288" s="486">
        <f t="shared" si="1374"/>
        <v>0</v>
      </c>
      <c r="T1288" s="486">
        <f>IF(R1288=1,SUM($R$6:R1288),0)</f>
        <v>0</v>
      </c>
      <c r="U1288" s="486">
        <f>IF(S1288=1,SUM($S$6:S1288),0)</f>
        <v>0</v>
      </c>
      <c r="V1288" s="486">
        <f t="shared" si="1375"/>
        <v>0</v>
      </c>
      <c r="W1288" s="486">
        <f t="shared" si="1376"/>
        <v>0</v>
      </c>
      <c r="X1288" s="486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1380</v>
      </c>
      <c r="D1289" s="105" t="s">
        <v>1380</v>
      </c>
      <c r="E1289" s="212" t="s">
        <v>46</v>
      </c>
      <c r="F1289" s="213" t="s">
        <v>14</v>
      </c>
      <c r="G1289" s="405"/>
      <c r="H1289" s="405"/>
      <c r="I1289" s="405">
        <v>118134</v>
      </c>
      <c r="J1289" s="450">
        <v>-0.14961538461538462</v>
      </c>
      <c r="K1289" s="405">
        <f t="shared" si="1310"/>
        <v>135808.66384615385</v>
      </c>
      <c r="L1289" s="405">
        <f t="shared" ref="L1289:O1289" si="1378">IF($J1289&lt;0,(K1289*(1-$J1289)),(K1289*(1+$J1289)))</f>
        <v>156127.72932159767</v>
      </c>
      <c r="M1289" s="405">
        <f t="shared" si="1378"/>
        <v>179486.83959317519</v>
      </c>
      <c r="N1289" s="405">
        <f t="shared" si="1378"/>
        <v>206340.83213230796</v>
      </c>
      <c r="O1289" s="405">
        <f t="shared" si="1378"/>
        <v>237212.59509364175</v>
      </c>
      <c r="P1289" s="455"/>
      <c r="Q1289" s="87">
        <f t="shared" si="1312"/>
        <v>118134</v>
      </c>
      <c r="R1289" s="486">
        <f t="shared" si="1373"/>
        <v>0</v>
      </c>
      <c r="S1289" s="486">
        <f t="shared" si="1374"/>
        <v>0</v>
      </c>
      <c r="T1289" s="486">
        <f>IF(R1289=1,SUM($R$6:R1289),0)</f>
        <v>0</v>
      </c>
      <c r="U1289" s="486">
        <f>IF(S1289=1,SUM($S$6:S1289),0)</f>
        <v>0</v>
      </c>
      <c r="V1289" s="486">
        <f t="shared" si="1375"/>
        <v>0</v>
      </c>
      <c r="W1289" s="486">
        <f t="shared" si="1376"/>
        <v>0</v>
      </c>
      <c r="X1289" s="486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1381</v>
      </c>
      <c r="D1290" s="105" t="s">
        <v>1381</v>
      </c>
      <c r="E1290" s="212" t="s">
        <v>46</v>
      </c>
      <c r="F1290" s="213" t="s">
        <v>14</v>
      </c>
      <c r="G1290" s="405"/>
      <c r="H1290" s="405"/>
      <c r="I1290" s="405">
        <v>118134</v>
      </c>
      <c r="J1290" s="450">
        <v>-0.14961538461538462</v>
      </c>
      <c r="K1290" s="405">
        <f t="shared" si="1310"/>
        <v>135808.66384615385</v>
      </c>
      <c r="L1290" s="405">
        <f t="shared" ref="L1290:O1290" si="1379">IF($J1290&lt;0,(K1290*(1-$J1290)),(K1290*(1+$J1290)))</f>
        <v>156127.72932159767</v>
      </c>
      <c r="M1290" s="405">
        <f t="shared" si="1379"/>
        <v>179486.83959317519</v>
      </c>
      <c r="N1290" s="405">
        <f t="shared" si="1379"/>
        <v>206340.83213230796</v>
      </c>
      <c r="O1290" s="405">
        <f t="shared" si="1379"/>
        <v>237212.59509364175</v>
      </c>
      <c r="P1290" s="455"/>
      <c r="Q1290" s="87">
        <f t="shared" si="1312"/>
        <v>118134</v>
      </c>
      <c r="R1290" s="486">
        <f t="shared" si="1373"/>
        <v>0</v>
      </c>
      <c r="S1290" s="486">
        <f t="shared" si="1374"/>
        <v>0</v>
      </c>
      <c r="T1290" s="486">
        <f>IF(R1290=1,SUM($R$6:R1290),0)</f>
        <v>0</v>
      </c>
      <c r="U1290" s="486">
        <f>IF(S1290=1,SUM($S$6:S1290),0)</f>
        <v>0</v>
      </c>
      <c r="V1290" s="486">
        <f t="shared" si="1375"/>
        <v>0</v>
      </c>
      <c r="W1290" s="486">
        <f t="shared" si="1376"/>
        <v>0</v>
      </c>
      <c r="X1290" s="486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1382</v>
      </c>
      <c r="D1291" s="105" t="s">
        <v>1382</v>
      </c>
      <c r="E1291" s="212" t="s">
        <v>46</v>
      </c>
      <c r="F1291" s="213" t="s">
        <v>14</v>
      </c>
      <c r="G1291" s="405"/>
      <c r="H1291" s="405"/>
      <c r="I1291" s="405">
        <v>118134</v>
      </c>
      <c r="J1291" s="450">
        <v>-0.14961538461538462</v>
      </c>
      <c r="K1291" s="405">
        <f t="shared" ref="K1291:K1354" si="1380">IF($J1291&lt;0,(I1291*(1-$J1291)),(I1291*(1+$J1291)))</f>
        <v>135808.66384615385</v>
      </c>
      <c r="L1291" s="405">
        <f t="shared" ref="L1291:O1291" si="1381">IF($J1291&lt;0,(K1291*(1-$J1291)),(K1291*(1+$J1291)))</f>
        <v>156127.72932159767</v>
      </c>
      <c r="M1291" s="405">
        <f t="shared" si="1381"/>
        <v>179486.83959317519</v>
      </c>
      <c r="N1291" s="405">
        <f t="shared" si="1381"/>
        <v>206340.83213230796</v>
      </c>
      <c r="O1291" s="405">
        <f t="shared" si="1381"/>
        <v>237212.59509364175</v>
      </c>
      <c r="P1291" s="455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486">
        <f t="shared" si="1373"/>
        <v>0</v>
      </c>
      <c r="S1291" s="486">
        <f t="shared" si="1374"/>
        <v>0</v>
      </c>
      <c r="T1291" s="486">
        <f>IF(R1291=1,SUM($R$6:R1291),0)</f>
        <v>0</v>
      </c>
      <c r="U1291" s="486">
        <f>IF(S1291=1,SUM($S$6:S1291),0)</f>
        <v>0</v>
      </c>
      <c r="V1291" s="486">
        <f t="shared" si="1375"/>
        <v>0</v>
      </c>
      <c r="W1291" s="486">
        <f t="shared" si="1376"/>
        <v>0</v>
      </c>
      <c r="X1291" s="486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1383</v>
      </c>
      <c r="D1292" s="105" t="s">
        <v>1383</v>
      </c>
      <c r="E1292" s="212" t="s">
        <v>46</v>
      </c>
      <c r="F1292" s="213" t="s">
        <v>14</v>
      </c>
      <c r="G1292" s="405"/>
      <c r="H1292" s="405"/>
      <c r="I1292" s="405">
        <v>118134</v>
      </c>
      <c r="J1292" s="450">
        <v>-0.14961538461538462</v>
      </c>
      <c r="K1292" s="405">
        <f t="shared" si="1380"/>
        <v>135808.66384615385</v>
      </c>
      <c r="L1292" s="405">
        <f t="shared" ref="L1292:O1292" si="1383">IF($J1292&lt;0,(K1292*(1-$J1292)),(K1292*(1+$J1292)))</f>
        <v>156127.72932159767</v>
      </c>
      <c r="M1292" s="405">
        <f t="shared" si="1383"/>
        <v>179486.83959317519</v>
      </c>
      <c r="N1292" s="405">
        <f t="shared" si="1383"/>
        <v>206340.83213230796</v>
      </c>
      <c r="O1292" s="405">
        <f t="shared" si="1383"/>
        <v>237212.59509364175</v>
      </c>
      <c r="P1292" s="455"/>
      <c r="Q1292" s="87">
        <f t="shared" si="1382"/>
        <v>118134</v>
      </c>
      <c r="R1292" s="486">
        <f t="shared" si="1373"/>
        <v>0</v>
      </c>
      <c r="S1292" s="486">
        <f t="shared" si="1374"/>
        <v>0</v>
      </c>
      <c r="T1292" s="486">
        <f>IF(R1292=1,SUM($R$6:R1292),0)</f>
        <v>0</v>
      </c>
      <c r="U1292" s="486">
        <f>IF(S1292=1,SUM($S$6:S1292),0)</f>
        <v>0</v>
      </c>
      <c r="V1292" s="486">
        <f t="shared" si="1375"/>
        <v>0</v>
      </c>
      <c r="W1292" s="486">
        <f t="shared" si="1376"/>
        <v>0</v>
      </c>
      <c r="X1292" s="486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1384</v>
      </c>
      <c r="D1293" s="105" t="s">
        <v>1384</v>
      </c>
      <c r="E1293" s="212" t="s">
        <v>46</v>
      </c>
      <c r="F1293" s="213" t="s">
        <v>14</v>
      </c>
      <c r="G1293" s="405"/>
      <c r="H1293" s="405"/>
      <c r="I1293" s="405">
        <v>194851</v>
      </c>
      <c r="J1293" s="450">
        <v>-0.14961538461538462</v>
      </c>
      <c r="K1293" s="405">
        <f t="shared" si="1380"/>
        <v>224003.70730769233</v>
      </c>
      <c r="L1293" s="405">
        <f t="shared" ref="L1293:O1293" si="1384">IF($J1293&lt;0,(K1293*(1-$J1293)),(K1293*(1+$J1293)))</f>
        <v>257518.10813180477</v>
      </c>
      <c r="M1293" s="405">
        <f t="shared" si="1384"/>
        <v>296046.77892537095</v>
      </c>
      <c r="N1293" s="405">
        <f t="shared" si="1384"/>
        <v>340339.93161843607</v>
      </c>
      <c r="O1293" s="405">
        <f t="shared" si="1384"/>
        <v>391260.02138750209</v>
      </c>
      <c r="P1293" s="455"/>
      <c r="Q1293" s="87">
        <f t="shared" si="1382"/>
        <v>194851</v>
      </c>
      <c r="R1293" s="486">
        <f t="shared" si="1373"/>
        <v>0</v>
      </c>
      <c r="S1293" s="486">
        <f t="shared" si="1374"/>
        <v>0</v>
      </c>
      <c r="T1293" s="486">
        <f>IF(R1293=1,SUM($R$6:R1293),0)</f>
        <v>0</v>
      </c>
      <c r="U1293" s="486">
        <f>IF(S1293=1,SUM($S$6:S1293),0)</f>
        <v>0</v>
      </c>
      <c r="V1293" s="486">
        <f t="shared" si="1375"/>
        <v>0</v>
      </c>
      <c r="W1293" s="486">
        <f t="shared" si="1376"/>
        <v>0</v>
      </c>
      <c r="X1293" s="486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1385</v>
      </c>
      <c r="D1294" s="105" t="s">
        <v>1385</v>
      </c>
      <c r="E1294" s="212" t="s">
        <v>46</v>
      </c>
      <c r="F1294" s="213" t="s">
        <v>14</v>
      </c>
      <c r="G1294" s="405"/>
      <c r="H1294" s="405"/>
      <c r="I1294" s="405">
        <v>194851</v>
      </c>
      <c r="J1294" s="450">
        <v>-0.14961538461538462</v>
      </c>
      <c r="K1294" s="405">
        <f t="shared" si="1380"/>
        <v>224003.70730769233</v>
      </c>
      <c r="L1294" s="405">
        <f t="shared" ref="L1294:O1294" si="1385">IF($J1294&lt;0,(K1294*(1-$J1294)),(K1294*(1+$J1294)))</f>
        <v>257518.10813180477</v>
      </c>
      <c r="M1294" s="405">
        <f t="shared" si="1385"/>
        <v>296046.77892537095</v>
      </c>
      <c r="N1294" s="405">
        <f t="shared" si="1385"/>
        <v>340339.93161843607</v>
      </c>
      <c r="O1294" s="405">
        <f t="shared" si="1385"/>
        <v>391260.02138750209</v>
      </c>
      <c r="P1294" s="455"/>
      <c r="Q1294" s="87">
        <f t="shared" si="1382"/>
        <v>194851</v>
      </c>
      <c r="R1294" s="486">
        <f t="shared" si="1373"/>
        <v>0</v>
      </c>
      <c r="S1294" s="486">
        <f t="shared" si="1374"/>
        <v>0</v>
      </c>
      <c r="T1294" s="486">
        <f>IF(R1294=1,SUM($R$6:R1294),0)</f>
        <v>0</v>
      </c>
      <c r="U1294" s="486">
        <f>IF(S1294=1,SUM($S$6:S1294),0)</f>
        <v>0</v>
      </c>
      <c r="V1294" s="486">
        <f t="shared" si="1375"/>
        <v>0</v>
      </c>
      <c r="W1294" s="486">
        <f t="shared" si="1376"/>
        <v>0</v>
      </c>
      <c r="X1294" s="486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1386</v>
      </c>
      <c r="D1295" s="105" t="s">
        <v>1386</v>
      </c>
      <c r="E1295" s="212" t="s">
        <v>46</v>
      </c>
      <c r="F1295" s="213" t="s">
        <v>14</v>
      </c>
      <c r="G1295" s="405"/>
      <c r="H1295" s="405"/>
      <c r="I1295" s="405">
        <v>194851</v>
      </c>
      <c r="J1295" s="450">
        <v>-0.14961538461538462</v>
      </c>
      <c r="K1295" s="405">
        <f t="shared" si="1380"/>
        <v>224003.70730769233</v>
      </c>
      <c r="L1295" s="405">
        <f t="shared" ref="L1295:O1295" si="1386">IF($J1295&lt;0,(K1295*(1-$J1295)),(K1295*(1+$J1295)))</f>
        <v>257518.10813180477</v>
      </c>
      <c r="M1295" s="405">
        <f t="shared" si="1386"/>
        <v>296046.77892537095</v>
      </c>
      <c r="N1295" s="405">
        <f t="shared" si="1386"/>
        <v>340339.93161843607</v>
      </c>
      <c r="O1295" s="405">
        <f t="shared" si="1386"/>
        <v>391260.02138750209</v>
      </c>
      <c r="P1295" s="455"/>
      <c r="Q1295" s="87">
        <f t="shared" si="1382"/>
        <v>194851</v>
      </c>
      <c r="R1295" s="486">
        <f t="shared" si="1373"/>
        <v>0</v>
      </c>
      <c r="S1295" s="486">
        <f t="shared" si="1374"/>
        <v>0</v>
      </c>
      <c r="T1295" s="486">
        <f>IF(R1295=1,SUM($R$6:R1295),0)</f>
        <v>0</v>
      </c>
      <c r="U1295" s="486">
        <f>IF(S1295=1,SUM($S$6:S1295),0)</f>
        <v>0</v>
      </c>
      <c r="V1295" s="486">
        <f t="shared" si="1375"/>
        <v>0</v>
      </c>
      <c r="W1295" s="486">
        <f t="shared" si="1376"/>
        <v>0</v>
      </c>
      <c r="X1295" s="486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1387</v>
      </c>
      <c r="D1296" s="105" t="s">
        <v>1387</v>
      </c>
      <c r="E1296" s="212" t="s">
        <v>46</v>
      </c>
      <c r="F1296" s="213" t="s">
        <v>14</v>
      </c>
      <c r="G1296" s="405"/>
      <c r="H1296" s="405"/>
      <c r="I1296" s="405">
        <v>177171</v>
      </c>
      <c r="J1296" s="450">
        <v>-0.14961538461538462</v>
      </c>
      <c r="K1296" s="405">
        <f t="shared" si="1380"/>
        <v>203678.50730769231</v>
      </c>
      <c r="L1296" s="405">
        <f t="shared" ref="L1296:O1296" si="1387">IF($J1296&lt;0,(K1296*(1-$J1296)),(K1296*(1+$J1296)))</f>
        <v>234151.94551642015</v>
      </c>
      <c r="M1296" s="405">
        <f t="shared" si="1387"/>
        <v>269184.67890329997</v>
      </c>
      <c r="N1296" s="405">
        <f t="shared" si="1387"/>
        <v>309458.84816998604</v>
      </c>
      <c r="O1296" s="405">
        <f t="shared" si="1387"/>
        <v>355758.65276157245</v>
      </c>
      <c r="P1296" s="455"/>
      <c r="Q1296" s="87">
        <f t="shared" si="1382"/>
        <v>177171</v>
      </c>
      <c r="R1296" s="486">
        <f t="shared" si="1373"/>
        <v>0</v>
      </c>
      <c r="S1296" s="486">
        <f t="shared" si="1374"/>
        <v>0</v>
      </c>
      <c r="T1296" s="486">
        <f>IF(R1296=1,SUM($R$6:R1296),0)</f>
        <v>0</v>
      </c>
      <c r="U1296" s="486">
        <f>IF(S1296=1,SUM($S$6:S1296),0)</f>
        <v>0</v>
      </c>
      <c r="V1296" s="486">
        <f t="shared" si="1375"/>
        <v>0</v>
      </c>
      <c r="W1296" s="486">
        <f t="shared" si="1376"/>
        <v>0</v>
      </c>
      <c r="X1296" s="486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1388</v>
      </c>
      <c r="D1297" s="105" t="s">
        <v>1388</v>
      </c>
      <c r="E1297" s="212" t="s">
        <v>46</v>
      </c>
      <c r="F1297" s="213" t="s">
        <v>14</v>
      </c>
      <c r="G1297" s="405"/>
      <c r="H1297" s="405"/>
      <c r="I1297" s="405">
        <v>177171</v>
      </c>
      <c r="J1297" s="450">
        <v>-0.14961538461538462</v>
      </c>
      <c r="K1297" s="405">
        <f t="shared" si="1380"/>
        <v>203678.50730769231</v>
      </c>
      <c r="L1297" s="405">
        <f t="shared" ref="L1297:O1297" si="1388">IF($J1297&lt;0,(K1297*(1-$J1297)),(K1297*(1+$J1297)))</f>
        <v>234151.94551642015</v>
      </c>
      <c r="M1297" s="405">
        <f t="shared" si="1388"/>
        <v>269184.67890329997</v>
      </c>
      <c r="N1297" s="405">
        <f t="shared" si="1388"/>
        <v>309458.84816998604</v>
      </c>
      <c r="O1297" s="405">
        <f t="shared" si="1388"/>
        <v>355758.65276157245</v>
      </c>
      <c r="P1297" s="455"/>
      <c r="Q1297" s="87">
        <f t="shared" si="1382"/>
        <v>177171</v>
      </c>
      <c r="R1297" s="486">
        <f t="shared" si="1373"/>
        <v>0</v>
      </c>
      <c r="S1297" s="486">
        <f t="shared" si="1374"/>
        <v>0</v>
      </c>
      <c r="T1297" s="486">
        <f>IF(R1297=1,SUM($R$6:R1297),0)</f>
        <v>0</v>
      </c>
      <c r="U1297" s="486">
        <f>IF(S1297=1,SUM($S$6:S1297),0)</f>
        <v>0</v>
      </c>
      <c r="V1297" s="486">
        <f t="shared" si="1375"/>
        <v>0</v>
      </c>
      <c r="W1297" s="486">
        <f t="shared" si="1376"/>
        <v>0</v>
      </c>
      <c r="X1297" s="486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1389</v>
      </c>
      <c r="D1298" s="105" t="s">
        <v>1389</v>
      </c>
      <c r="E1298" s="212" t="s">
        <v>46</v>
      </c>
      <c r="F1298" s="213" t="s">
        <v>14</v>
      </c>
      <c r="G1298" s="405"/>
      <c r="H1298" s="405"/>
      <c r="I1298" s="405">
        <v>177171</v>
      </c>
      <c r="J1298" s="450">
        <v>-0.14961538461538462</v>
      </c>
      <c r="K1298" s="405">
        <f t="shared" si="1380"/>
        <v>203678.50730769231</v>
      </c>
      <c r="L1298" s="405">
        <f t="shared" ref="L1298:O1298" si="1389">IF($J1298&lt;0,(K1298*(1-$J1298)),(K1298*(1+$J1298)))</f>
        <v>234151.94551642015</v>
      </c>
      <c r="M1298" s="405">
        <f t="shared" si="1389"/>
        <v>269184.67890329997</v>
      </c>
      <c r="N1298" s="405">
        <f t="shared" si="1389"/>
        <v>309458.84816998604</v>
      </c>
      <c r="O1298" s="405">
        <f t="shared" si="1389"/>
        <v>355758.65276157245</v>
      </c>
      <c r="P1298" s="455"/>
      <c r="Q1298" s="87">
        <f t="shared" si="1382"/>
        <v>177171</v>
      </c>
      <c r="R1298" s="486">
        <f t="shared" si="1373"/>
        <v>0</v>
      </c>
      <c r="S1298" s="486">
        <f t="shared" si="1374"/>
        <v>0</v>
      </c>
      <c r="T1298" s="486">
        <f>IF(R1298=1,SUM($R$6:R1298),0)</f>
        <v>0</v>
      </c>
      <c r="U1298" s="486">
        <f>IF(S1298=1,SUM($S$6:S1298),0)</f>
        <v>0</v>
      </c>
      <c r="V1298" s="486">
        <f t="shared" si="1375"/>
        <v>0</v>
      </c>
      <c r="W1298" s="486">
        <f t="shared" si="1376"/>
        <v>0</v>
      </c>
      <c r="X1298" s="486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1390</v>
      </c>
      <c r="D1299" s="105" t="s">
        <v>1390</v>
      </c>
      <c r="E1299" s="212" t="s">
        <v>46</v>
      </c>
      <c r="F1299" s="213" t="s">
        <v>14</v>
      </c>
      <c r="G1299" s="405"/>
      <c r="H1299" s="405"/>
      <c r="I1299" s="405">
        <v>177171</v>
      </c>
      <c r="J1299" s="450">
        <v>-0.14961538461538462</v>
      </c>
      <c r="K1299" s="405">
        <f t="shared" si="1380"/>
        <v>203678.50730769231</v>
      </c>
      <c r="L1299" s="405">
        <f t="shared" ref="L1299:O1299" si="1390">IF($J1299&lt;0,(K1299*(1-$J1299)),(K1299*(1+$J1299)))</f>
        <v>234151.94551642015</v>
      </c>
      <c r="M1299" s="405">
        <f t="shared" si="1390"/>
        <v>269184.67890329997</v>
      </c>
      <c r="N1299" s="405">
        <f t="shared" si="1390"/>
        <v>309458.84816998604</v>
      </c>
      <c r="O1299" s="405">
        <f t="shared" si="1390"/>
        <v>355758.65276157245</v>
      </c>
      <c r="P1299" s="455"/>
      <c r="Q1299" s="87">
        <f t="shared" si="1382"/>
        <v>177171</v>
      </c>
      <c r="R1299" s="486">
        <f t="shared" si="1373"/>
        <v>0</v>
      </c>
      <c r="S1299" s="486">
        <f t="shared" si="1374"/>
        <v>0</v>
      </c>
      <c r="T1299" s="486">
        <f>IF(R1299=1,SUM($R$6:R1299),0)</f>
        <v>0</v>
      </c>
      <c r="U1299" s="486">
        <f>IF(S1299=1,SUM($S$6:S1299),0)</f>
        <v>0</v>
      </c>
      <c r="V1299" s="486">
        <f t="shared" si="1375"/>
        <v>0</v>
      </c>
      <c r="W1299" s="486">
        <f t="shared" si="1376"/>
        <v>0</v>
      </c>
      <c r="X1299" s="486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1391</v>
      </c>
      <c r="D1300" s="105" t="s">
        <v>1391</v>
      </c>
      <c r="E1300" s="212" t="s">
        <v>46</v>
      </c>
      <c r="F1300" s="213" t="s">
        <v>14</v>
      </c>
      <c r="G1300" s="405"/>
      <c r="H1300" s="405"/>
      <c r="I1300" s="405">
        <v>182772</v>
      </c>
      <c r="J1300" s="450">
        <v>-0.14961538461538462</v>
      </c>
      <c r="K1300" s="405">
        <f t="shared" si="1380"/>
        <v>210117.50307692308</v>
      </c>
      <c r="L1300" s="405">
        <f t="shared" ref="L1300:O1300" si="1391">IF($J1300&lt;0,(K1300*(1-$J1300)),(K1300*(1+$J1300)))</f>
        <v>241554.3141142012</v>
      </c>
      <c r="M1300" s="405">
        <f t="shared" si="1391"/>
        <v>277694.55572590284</v>
      </c>
      <c r="N1300" s="405">
        <f t="shared" si="1391"/>
        <v>319241.93348643219</v>
      </c>
      <c r="O1300" s="405">
        <f t="shared" si="1391"/>
        <v>367005.4381503638</v>
      </c>
      <c r="P1300" s="455"/>
      <c r="Q1300" s="87">
        <f t="shared" si="1382"/>
        <v>182772</v>
      </c>
      <c r="R1300" s="486">
        <f t="shared" si="1373"/>
        <v>0</v>
      </c>
      <c r="S1300" s="486">
        <f t="shared" si="1374"/>
        <v>0</v>
      </c>
      <c r="T1300" s="486">
        <f>IF(R1300=1,SUM($R$6:R1300),0)</f>
        <v>0</v>
      </c>
      <c r="U1300" s="486">
        <f>IF(S1300=1,SUM($S$6:S1300),0)</f>
        <v>0</v>
      </c>
      <c r="V1300" s="486">
        <f t="shared" si="1375"/>
        <v>0</v>
      </c>
      <c r="W1300" s="486">
        <f t="shared" si="1376"/>
        <v>0</v>
      </c>
      <c r="X1300" s="486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1392</v>
      </c>
      <c r="D1301" s="105" t="s">
        <v>1392</v>
      </c>
      <c r="E1301" s="212" t="s">
        <v>46</v>
      </c>
      <c r="F1301" s="213" t="s">
        <v>14</v>
      </c>
      <c r="G1301" s="405"/>
      <c r="H1301" s="405"/>
      <c r="I1301" s="405">
        <v>182772</v>
      </c>
      <c r="J1301" s="450">
        <v>-0.14961538461538462</v>
      </c>
      <c r="K1301" s="405">
        <f t="shared" si="1380"/>
        <v>210117.50307692308</v>
      </c>
      <c r="L1301" s="405">
        <f t="shared" ref="L1301:O1301" si="1392">IF($J1301&lt;0,(K1301*(1-$J1301)),(K1301*(1+$J1301)))</f>
        <v>241554.3141142012</v>
      </c>
      <c r="M1301" s="405">
        <f t="shared" si="1392"/>
        <v>277694.55572590284</v>
      </c>
      <c r="N1301" s="405">
        <f t="shared" si="1392"/>
        <v>319241.93348643219</v>
      </c>
      <c r="O1301" s="405">
        <f t="shared" si="1392"/>
        <v>367005.4381503638</v>
      </c>
      <c r="P1301" s="455"/>
      <c r="Q1301" s="87">
        <f t="shared" si="1382"/>
        <v>182772</v>
      </c>
      <c r="R1301" s="486">
        <f t="shared" si="1373"/>
        <v>0</v>
      </c>
      <c r="S1301" s="486">
        <f t="shared" si="1374"/>
        <v>0</v>
      </c>
      <c r="T1301" s="486">
        <f>IF(R1301=1,SUM($R$6:R1301),0)</f>
        <v>0</v>
      </c>
      <c r="U1301" s="486">
        <f>IF(S1301=1,SUM($S$6:S1301),0)</f>
        <v>0</v>
      </c>
      <c r="V1301" s="486">
        <f t="shared" si="1375"/>
        <v>0</v>
      </c>
      <c r="W1301" s="486">
        <f t="shared" si="1376"/>
        <v>0</v>
      </c>
      <c r="X1301" s="486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1393</v>
      </c>
      <c r="D1302" s="105" t="s">
        <v>1393</v>
      </c>
      <c r="E1302" s="212" t="s">
        <v>46</v>
      </c>
      <c r="F1302" s="213" t="s">
        <v>14</v>
      </c>
      <c r="G1302" s="405"/>
      <c r="H1302" s="405"/>
      <c r="I1302" s="405">
        <v>246208</v>
      </c>
      <c r="J1302" s="450">
        <v>-0.14961538461538462</v>
      </c>
      <c r="K1302" s="405">
        <f t="shared" si="1380"/>
        <v>283044.50461538462</v>
      </c>
      <c r="L1302" s="405">
        <f t="shared" ref="L1302:O1302" si="1393">IF($J1302&lt;0,(K1302*(1-$J1302)),(K1302*(1+$J1302)))</f>
        <v>325392.31703668641</v>
      </c>
      <c r="M1302" s="405">
        <f t="shared" si="1393"/>
        <v>374076.01370102144</v>
      </c>
      <c r="N1302" s="405">
        <f t="shared" si="1393"/>
        <v>430043.54036628967</v>
      </c>
      <c r="O1302" s="405">
        <f t="shared" si="1393"/>
        <v>494384.67005955381</v>
      </c>
      <c r="P1302" s="455"/>
      <c r="Q1302" s="87">
        <f t="shared" si="1382"/>
        <v>246208</v>
      </c>
      <c r="R1302" s="486">
        <f t="shared" si="1373"/>
        <v>0</v>
      </c>
      <c r="S1302" s="486">
        <f t="shared" si="1374"/>
        <v>0</v>
      </c>
      <c r="T1302" s="486">
        <f>IF(R1302=1,SUM($R$6:R1302),0)</f>
        <v>0</v>
      </c>
      <c r="U1302" s="486">
        <f>IF(S1302=1,SUM($S$6:S1302),0)</f>
        <v>0</v>
      </c>
      <c r="V1302" s="486">
        <f t="shared" si="1375"/>
        <v>0</v>
      </c>
      <c r="W1302" s="486">
        <f t="shared" si="1376"/>
        <v>0</v>
      </c>
      <c r="X1302" s="486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1394</v>
      </c>
      <c r="D1303" s="105" t="s">
        <v>1394</v>
      </c>
      <c r="E1303" s="212" t="s">
        <v>46</v>
      </c>
      <c r="F1303" s="213" t="s">
        <v>14</v>
      </c>
      <c r="G1303" s="405"/>
      <c r="H1303" s="405"/>
      <c r="I1303" s="405">
        <v>252829</v>
      </c>
      <c r="J1303" s="450">
        <v>-0.14961538461538462</v>
      </c>
      <c r="K1303" s="405">
        <f t="shared" si="1380"/>
        <v>290656.10807692312</v>
      </c>
      <c r="L1303" s="405">
        <f t="shared" ref="L1303:O1303" si="1394">IF($J1303&lt;0,(K1303*(1-$J1303)),(K1303*(1+$J1303)))</f>
        <v>334142.73347766278</v>
      </c>
      <c r="M1303" s="405">
        <f t="shared" si="1394"/>
        <v>384135.62706335931</v>
      </c>
      <c r="N1303" s="405">
        <f t="shared" si="1394"/>
        <v>441608.22665091581</v>
      </c>
      <c r="O1303" s="405">
        <f t="shared" si="1394"/>
        <v>507679.61133061058</v>
      </c>
      <c r="P1303" s="455"/>
      <c r="Q1303" s="87">
        <f t="shared" si="1382"/>
        <v>252829</v>
      </c>
      <c r="R1303" s="486">
        <f t="shared" si="1373"/>
        <v>0</v>
      </c>
      <c r="S1303" s="486">
        <f t="shared" si="1374"/>
        <v>0</v>
      </c>
      <c r="T1303" s="486">
        <f>IF(R1303=1,SUM($R$6:R1303),0)</f>
        <v>0</v>
      </c>
      <c r="U1303" s="486">
        <f>IF(S1303=1,SUM($S$6:S1303),0)</f>
        <v>0</v>
      </c>
      <c r="V1303" s="486">
        <f t="shared" si="1375"/>
        <v>0</v>
      </c>
      <c r="W1303" s="486">
        <f t="shared" si="1376"/>
        <v>0</v>
      </c>
      <c r="X1303" s="486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1395</v>
      </c>
      <c r="D1304" s="105" t="s">
        <v>1395</v>
      </c>
      <c r="E1304" s="212" t="s">
        <v>46</v>
      </c>
      <c r="F1304" s="213" t="s">
        <v>14</v>
      </c>
      <c r="G1304" s="405"/>
      <c r="H1304" s="405"/>
      <c r="I1304" s="405">
        <v>252829</v>
      </c>
      <c r="J1304" s="450">
        <v>-0.14961538461538462</v>
      </c>
      <c r="K1304" s="405">
        <f t="shared" si="1380"/>
        <v>290656.10807692312</v>
      </c>
      <c r="L1304" s="405">
        <f t="shared" ref="L1304:O1304" si="1395">IF($J1304&lt;0,(K1304*(1-$J1304)),(K1304*(1+$J1304)))</f>
        <v>334142.73347766278</v>
      </c>
      <c r="M1304" s="405">
        <f t="shared" si="1395"/>
        <v>384135.62706335931</v>
      </c>
      <c r="N1304" s="405">
        <f t="shared" si="1395"/>
        <v>441608.22665091581</v>
      </c>
      <c r="O1304" s="405">
        <f t="shared" si="1395"/>
        <v>507679.61133061058</v>
      </c>
      <c r="P1304" s="455"/>
      <c r="Q1304" s="87">
        <f t="shared" si="1382"/>
        <v>252829</v>
      </c>
      <c r="R1304" s="486">
        <f t="shared" si="1373"/>
        <v>0</v>
      </c>
      <c r="S1304" s="486">
        <f t="shared" si="1374"/>
        <v>0</v>
      </c>
      <c r="T1304" s="486">
        <f>IF(R1304=1,SUM($R$6:R1304),0)</f>
        <v>0</v>
      </c>
      <c r="U1304" s="486">
        <f>IF(S1304=1,SUM($S$6:S1304),0)</f>
        <v>0</v>
      </c>
      <c r="V1304" s="486">
        <f t="shared" si="1375"/>
        <v>0</v>
      </c>
      <c r="W1304" s="486">
        <f t="shared" si="1376"/>
        <v>0</v>
      </c>
      <c r="X1304" s="486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1396</v>
      </c>
      <c r="D1305" s="105" t="s">
        <v>1396</v>
      </c>
      <c r="E1305" s="212" t="s">
        <v>46</v>
      </c>
      <c r="F1305" s="213" t="s">
        <v>14</v>
      </c>
      <c r="G1305" s="405"/>
      <c r="H1305" s="405"/>
      <c r="I1305" s="405">
        <v>301507</v>
      </c>
      <c r="J1305" s="450">
        <v>-0.14961538461538462</v>
      </c>
      <c r="K1305" s="405">
        <f t="shared" si="1380"/>
        <v>346617.08576923079</v>
      </c>
      <c r="L1305" s="405">
        <f t="shared" ref="L1305:O1305" si="1396">IF($J1305&lt;0,(K1305*(1-$J1305)),(K1305*(1+$J1305)))</f>
        <v>398476.33437085804</v>
      </c>
      <c r="M1305" s="405">
        <f t="shared" si="1396"/>
        <v>458094.52439788257</v>
      </c>
      <c r="N1305" s="405">
        <f t="shared" si="1396"/>
        <v>526632.51285587356</v>
      </c>
      <c r="O1305" s="405">
        <f t="shared" si="1396"/>
        <v>605424.83881777164</v>
      </c>
      <c r="P1305" s="455"/>
      <c r="Q1305" s="87">
        <f t="shared" si="1382"/>
        <v>301507</v>
      </c>
      <c r="R1305" s="486">
        <f t="shared" si="1373"/>
        <v>0</v>
      </c>
      <c r="S1305" s="486">
        <f t="shared" si="1374"/>
        <v>0</v>
      </c>
      <c r="T1305" s="486">
        <f>IF(R1305=1,SUM($R$6:R1305),0)</f>
        <v>0</v>
      </c>
      <c r="U1305" s="486">
        <f>IF(S1305=1,SUM($S$6:S1305),0)</f>
        <v>0</v>
      </c>
      <c r="V1305" s="486">
        <f t="shared" si="1375"/>
        <v>0</v>
      </c>
      <c r="W1305" s="486">
        <f t="shared" si="1376"/>
        <v>0</v>
      </c>
      <c r="X1305" s="486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1397</v>
      </c>
      <c r="D1306" s="105" t="s">
        <v>1397</v>
      </c>
      <c r="E1306" s="212" t="s">
        <v>46</v>
      </c>
      <c r="F1306" s="213" t="s">
        <v>14</v>
      </c>
      <c r="G1306" s="405"/>
      <c r="H1306" s="405"/>
      <c r="I1306" s="405">
        <v>301507</v>
      </c>
      <c r="J1306" s="450">
        <v>-0.14961538461538462</v>
      </c>
      <c r="K1306" s="405">
        <f t="shared" si="1380"/>
        <v>346617.08576923079</v>
      </c>
      <c r="L1306" s="405">
        <f t="shared" ref="L1306:O1306" si="1397">IF($J1306&lt;0,(K1306*(1-$J1306)),(K1306*(1+$J1306)))</f>
        <v>398476.33437085804</v>
      </c>
      <c r="M1306" s="405">
        <f t="shared" si="1397"/>
        <v>458094.52439788257</v>
      </c>
      <c r="N1306" s="405">
        <f t="shared" si="1397"/>
        <v>526632.51285587356</v>
      </c>
      <c r="O1306" s="405">
        <f t="shared" si="1397"/>
        <v>605424.83881777164</v>
      </c>
      <c r="P1306" s="455"/>
      <c r="Q1306" s="87">
        <f t="shared" si="1382"/>
        <v>301507</v>
      </c>
      <c r="R1306" s="486">
        <f t="shared" si="1373"/>
        <v>0</v>
      </c>
      <c r="S1306" s="486">
        <f t="shared" si="1374"/>
        <v>0</v>
      </c>
      <c r="T1306" s="486">
        <f>IF(R1306=1,SUM($R$6:R1306),0)</f>
        <v>0</v>
      </c>
      <c r="U1306" s="486">
        <f>IF(S1306=1,SUM($S$6:S1306),0)</f>
        <v>0</v>
      </c>
      <c r="V1306" s="486">
        <f t="shared" si="1375"/>
        <v>0</v>
      </c>
      <c r="W1306" s="486">
        <f t="shared" si="1376"/>
        <v>0</v>
      </c>
      <c r="X1306" s="486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1398</v>
      </c>
      <c r="D1307" s="105" t="s">
        <v>1398</v>
      </c>
      <c r="E1307" s="212" t="s">
        <v>46</v>
      </c>
      <c r="F1307" s="213" t="s">
        <v>14</v>
      </c>
      <c r="G1307" s="405"/>
      <c r="H1307" s="405"/>
      <c r="I1307" s="405">
        <v>327735</v>
      </c>
      <c r="J1307" s="450">
        <v>-0.14961538461538462</v>
      </c>
      <c r="K1307" s="405">
        <f t="shared" si="1380"/>
        <v>376769.19807692309</v>
      </c>
      <c r="L1307" s="405">
        <f t="shared" ref="L1307:O1307" si="1398">IF($J1307&lt;0,(K1307*(1-$J1307)),(K1307*(1+$J1307)))</f>
        <v>433139.66655843199</v>
      </c>
      <c r="M1307" s="405">
        <f t="shared" si="1398"/>
        <v>497944.02436275128</v>
      </c>
      <c r="N1307" s="405">
        <f t="shared" si="1398"/>
        <v>572444.11108471686</v>
      </c>
      <c r="O1307" s="405">
        <f t="shared" si="1398"/>
        <v>658090.55693546881</v>
      </c>
      <c r="P1307" s="455"/>
      <c r="Q1307" s="87">
        <f t="shared" si="1382"/>
        <v>327735</v>
      </c>
      <c r="R1307" s="486">
        <f t="shared" si="1373"/>
        <v>0</v>
      </c>
      <c r="S1307" s="486">
        <f t="shared" si="1374"/>
        <v>0</v>
      </c>
      <c r="T1307" s="486">
        <f>IF(R1307=1,SUM($R$6:R1307),0)</f>
        <v>0</v>
      </c>
      <c r="U1307" s="486">
        <f>IF(S1307=1,SUM($S$6:S1307),0)</f>
        <v>0</v>
      </c>
      <c r="V1307" s="486">
        <f t="shared" si="1375"/>
        <v>0</v>
      </c>
      <c r="W1307" s="486">
        <f t="shared" si="1376"/>
        <v>0</v>
      </c>
      <c r="X1307" s="486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1399</v>
      </c>
      <c r="D1308" s="105" t="s">
        <v>1399</v>
      </c>
      <c r="E1308" s="212" t="s">
        <v>46</v>
      </c>
      <c r="F1308" s="213" t="s">
        <v>14</v>
      </c>
      <c r="G1308" s="405"/>
      <c r="H1308" s="405"/>
      <c r="I1308" s="405">
        <v>327735</v>
      </c>
      <c r="J1308" s="450">
        <v>-0.14961538461538462</v>
      </c>
      <c r="K1308" s="405">
        <f t="shared" si="1380"/>
        <v>376769.19807692309</v>
      </c>
      <c r="L1308" s="405">
        <f t="shared" ref="L1308:O1308" si="1399">IF($J1308&lt;0,(K1308*(1-$J1308)),(K1308*(1+$J1308)))</f>
        <v>433139.66655843199</v>
      </c>
      <c r="M1308" s="405">
        <f t="shared" si="1399"/>
        <v>497944.02436275128</v>
      </c>
      <c r="N1308" s="405">
        <f t="shared" si="1399"/>
        <v>572444.11108471686</v>
      </c>
      <c r="O1308" s="405">
        <f t="shared" si="1399"/>
        <v>658090.55693546881</v>
      </c>
      <c r="P1308" s="455"/>
      <c r="Q1308" s="87">
        <f t="shared" si="1382"/>
        <v>327735</v>
      </c>
      <c r="R1308" s="486">
        <f t="shared" si="1373"/>
        <v>0</v>
      </c>
      <c r="S1308" s="486">
        <f t="shared" si="1374"/>
        <v>0</v>
      </c>
      <c r="T1308" s="486">
        <f>IF(R1308=1,SUM($R$6:R1308),0)</f>
        <v>0</v>
      </c>
      <c r="U1308" s="486">
        <f>IF(S1308=1,SUM($S$6:S1308),0)</f>
        <v>0</v>
      </c>
      <c r="V1308" s="486">
        <f t="shared" si="1375"/>
        <v>0</v>
      </c>
      <c r="W1308" s="486">
        <f t="shared" si="1376"/>
        <v>0</v>
      </c>
      <c r="X1308" s="486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1400</v>
      </c>
      <c r="D1309" s="105" t="s">
        <v>1400</v>
      </c>
      <c r="E1309" s="212" t="s">
        <v>46</v>
      </c>
      <c r="F1309" s="213" t="s">
        <v>14</v>
      </c>
      <c r="G1309" s="405"/>
      <c r="H1309" s="405"/>
      <c r="I1309" s="405">
        <v>327735</v>
      </c>
      <c r="J1309" s="450">
        <v>-0.14961538461538462</v>
      </c>
      <c r="K1309" s="405">
        <f t="shared" si="1380"/>
        <v>376769.19807692309</v>
      </c>
      <c r="L1309" s="405">
        <f t="shared" ref="L1309:O1309" si="1400">IF($J1309&lt;0,(K1309*(1-$J1309)),(K1309*(1+$J1309)))</f>
        <v>433139.66655843199</v>
      </c>
      <c r="M1309" s="405">
        <f t="shared" si="1400"/>
        <v>497944.02436275128</v>
      </c>
      <c r="N1309" s="405">
        <f t="shared" si="1400"/>
        <v>572444.11108471686</v>
      </c>
      <c r="O1309" s="405">
        <f t="shared" si="1400"/>
        <v>658090.55693546881</v>
      </c>
      <c r="P1309" s="455"/>
      <c r="Q1309" s="87">
        <f t="shared" si="1382"/>
        <v>327735</v>
      </c>
      <c r="R1309" s="486">
        <f t="shared" si="1373"/>
        <v>0</v>
      </c>
      <c r="S1309" s="486">
        <f t="shared" si="1374"/>
        <v>0</v>
      </c>
      <c r="T1309" s="486">
        <f>IF(R1309=1,SUM($R$6:R1309),0)</f>
        <v>0</v>
      </c>
      <c r="U1309" s="486">
        <f>IF(S1309=1,SUM($S$6:S1309),0)</f>
        <v>0</v>
      </c>
      <c r="V1309" s="486">
        <f t="shared" si="1375"/>
        <v>0</v>
      </c>
      <c r="W1309" s="486">
        <f t="shared" si="1376"/>
        <v>0</v>
      </c>
      <c r="X1309" s="486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1401</v>
      </c>
      <c r="D1310" s="105" t="s">
        <v>1401</v>
      </c>
      <c r="E1310" s="212" t="s">
        <v>46</v>
      </c>
      <c r="F1310" s="213" t="s">
        <v>14</v>
      </c>
      <c r="G1310" s="405"/>
      <c r="H1310" s="405"/>
      <c r="I1310" s="405">
        <v>327735</v>
      </c>
      <c r="J1310" s="450">
        <v>-0.14961538461538462</v>
      </c>
      <c r="K1310" s="405">
        <f t="shared" si="1380"/>
        <v>376769.19807692309</v>
      </c>
      <c r="L1310" s="405">
        <f t="shared" ref="L1310:O1310" si="1401">IF($J1310&lt;0,(K1310*(1-$J1310)),(K1310*(1+$J1310)))</f>
        <v>433139.66655843199</v>
      </c>
      <c r="M1310" s="405">
        <f t="shared" si="1401"/>
        <v>497944.02436275128</v>
      </c>
      <c r="N1310" s="405">
        <f t="shared" si="1401"/>
        <v>572444.11108471686</v>
      </c>
      <c r="O1310" s="405">
        <f t="shared" si="1401"/>
        <v>658090.55693546881</v>
      </c>
      <c r="P1310" s="455"/>
      <c r="Q1310" s="87">
        <f t="shared" si="1382"/>
        <v>327735</v>
      </c>
      <c r="R1310" s="486">
        <f t="shared" si="1373"/>
        <v>0</v>
      </c>
      <c r="S1310" s="486">
        <f t="shared" si="1374"/>
        <v>0</v>
      </c>
      <c r="T1310" s="486">
        <f>IF(R1310=1,SUM($R$6:R1310),0)</f>
        <v>0</v>
      </c>
      <c r="U1310" s="486">
        <f>IF(S1310=1,SUM($S$6:S1310),0)</f>
        <v>0</v>
      </c>
      <c r="V1310" s="486">
        <f t="shared" si="1375"/>
        <v>0</v>
      </c>
      <c r="W1310" s="486">
        <f t="shared" si="1376"/>
        <v>0</v>
      </c>
      <c r="X1310" s="486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47</v>
      </c>
      <c r="F1311" s="213"/>
      <c r="G1311" s="214"/>
      <c r="H1311" s="214"/>
      <c r="I1311" s="445"/>
      <c r="J1311" s="167"/>
      <c r="K1311" s="167"/>
      <c r="L1311" s="167"/>
      <c r="M1311" s="167"/>
      <c r="N1311" s="167"/>
      <c r="O1311" s="167"/>
      <c r="P1311" s="455"/>
      <c r="Q1311" s="87">
        <f t="shared" si="1382"/>
        <v>0</v>
      </c>
      <c r="R1311" s="486">
        <f t="shared" si="1373"/>
        <v>0</v>
      </c>
      <c r="S1311" s="486">
        <f t="shared" si="1374"/>
        <v>0</v>
      </c>
      <c r="T1311" s="486">
        <f>IF(R1311=1,SUM($R$6:R1311),0)</f>
        <v>0</v>
      </c>
      <c r="U1311" s="486">
        <f>IF(S1311=1,SUM($S$6:S1311),0)</f>
        <v>0</v>
      </c>
      <c r="V1311" s="486">
        <f t="shared" si="1375"/>
        <v>0</v>
      </c>
      <c r="W1311" s="486">
        <f t="shared" si="1376"/>
        <v>0</v>
      </c>
      <c r="X1311" s="486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5" t="s">
        <v>485</v>
      </c>
      <c r="C1312" s="426" t="s">
        <v>1680</v>
      </c>
      <c r="D1312" s="426"/>
      <c r="E1312" s="212" t="s">
        <v>47</v>
      </c>
      <c r="F1312" s="213"/>
      <c r="G1312" s="214"/>
      <c r="H1312" s="214"/>
      <c r="I1312" s="445"/>
      <c r="J1312" s="167"/>
      <c r="K1312" s="167"/>
      <c r="L1312" s="167"/>
      <c r="M1312" s="167"/>
      <c r="N1312" s="167"/>
      <c r="O1312" s="167"/>
      <c r="P1312" s="455"/>
      <c r="Q1312" s="87">
        <f t="shared" si="1382"/>
        <v>0</v>
      </c>
      <c r="R1312" s="486">
        <f t="shared" si="1373"/>
        <v>0</v>
      </c>
      <c r="S1312" s="486">
        <f t="shared" si="1374"/>
        <v>0</v>
      </c>
      <c r="T1312" s="486">
        <f>IF(R1312=1,SUM($R$6:R1312),0)</f>
        <v>0</v>
      </c>
      <c r="U1312" s="486">
        <f>IF(S1312=1,SUM($S$6:S1312),0)</f>
        <v>0</v>
      </c>
      <c r="V1312" s="486">
        <f t="shared" si="1375"/>
        <v>0</v>
      </c>
      <c r="W1312" s="486">
        <f t="shared" si="1376"/>
        <v>0</v>
      </c>
      <c r="X1312" s="486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5" t="s">
        <v>719</v>
      </c>
      <c r="C1313" s="426" t="s">
        <v>562</v>
      </c>
      <c r="D1313" s="426"/>
      <c r="E1313" s="212" t="s">
        <v>47</v>
      </c>
      <c r="F1313" s="213"/>
      <c r="G1313" s="214"/>
      <c r="H1313" s="214"/>
      <c r="I1313" s="445"/>
      <c r="J1313" s="167"/>
      <c r="K1313" s="167"/>
      <c r="L1313" s="167"/>
      <c r="M1313" s="167"/>
      <c r="N1313" s="167"/>
      <c r="O1313" s="167"/>
      <c r="P1313" s="455"/>
      <c r="Q1313" s="87">
        <f t="shared" si="1382"/>
        <v>0</v>
      </c>
      <c r="R1313" s="486">
        <f t="shared" si="1373"/>
        <v>0</v>
      </c>
      <c r="S1313" s="486">
        <f t="shared" si="1374"/>
        <v>0</v>
      </c>
      <c r="T1313" s="486">
        <f>IF(R1313=1,SUM($R$6:R1313),0)</f>
        <v>0</v>
      </c>
      <c r="U1313" s="486">
        <f>IF(S1313=1,SUM($S$6:S1313),0)</f>
        <v>0</v>
      </c>
      <c r="V1313" s="486">
        <f t="shared" si="1375"/>
        <v>0</v>
      </c>
      <c r="W1313" s="486">
        <f t="shared" si="1376"/>
        <v>0</v>
      </c>
      <c r="X1313" s="486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615</v>
      </c>
      <c r="D1314" s="105"/>
      <c r="E1314" s="212" t="s">
        <v>46</v>
      </c>
      <c r="F1314" s="213" t="s">
        <v>14</v>
      </c>
      <c r="G1314" s="214">
        <v>11880</v>
      </c>
      <c r="H1314" s="214">
        <v>11880</v>
      </c>
      <c r="I1314" s="444">
        <v>11880</v>
      </c>
      <c r="J1314" s="449">
        <v>0.73709163346613538</v>
      </c>
      <c r="K1314" s="444">
        <f t="shared" si="1380"/>
        <v>20636.648605577691</v>
      </c>
      <c r="L1314" s="444">
        <f t="shared" ref="L1314:O1314" si="1402">IF($J1314&lt;0,(K1314*(1-$J1314)),(K1314*(1+$J1314)))</f>
        <v>35847.749635529603</v>
      </c>
      <c r="M1314" s="444">
        <f t="shared" si="1402"/>
        <v>62270.82597046718</v>
      </c>
      <c r="N1314" s="444">
        <f t="shared" si="1402"/>
        <v>108170.13080232429</v>
      </c>
      <c r="O1314" s="444">
        <f t="shared" si="1402"/>
        <v>187901.42920765505</v>
      </c>
      <c r="P1314" s="455"/>
      <c r="Q1314" s="87">
        <f t="shared" si="1382"/>
        <v>11880</v>
      </c>
      <c r="R1314" s="486">
        <f t="shared" si="1373"/>
        <v>0</v>
      </c>
      <c r="S1314" s="486">
        <f t="shared" si="1374"/>
        <v>0</v>
      </c>
      <c r="T1314" s="486">
        <f>IF(R1314=1,SUM($R$6:R1314),0)</f>
        <v>0</v>
      </c>
      <c r="U1314" s="486">
        <f>IF(S1314=1,SUM($S$6:S1314),0)</f>
        <v>0</v>
      </c>
      <c r="V1314" s="486">
        <f t="shared" si="1375"/>
        <v>0</v>
      </c>
      <c r="W1314" s="486">
        <f t="shared" si="1376"/>
        <v>0</v>
      </c>
      <c r="X1314" s="486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616</v>
      </c>
      <c r="D1315" s="105"/>
      <c r="E1315" s="212" t="s">
        <v>46</v>
      </c>
      <c r="F1315" s="213" t="s">
        <v>14</v>
      </c>
      <c r="G1315" s="214">
        <v>12300</v>
      </c>
      <c r="H1315" s="214">
        <v>12300</v>
      </c>
      <c r="I1315" s="444">
        <v>12300</v>
      </c>
      <c r="J1315" s="449">
        <v>0.73709163346613538</v>
      </c>
      <c r="K1315" s="444">
        <f t="shared" si="1380"/>
        <v>21366.227091633467</v>
      </c>
      <c r="L1315" s="444">
        <f t="shared" ref="L1315:O1315" si="1403">IF($J1315&lt;0,(K1315*(1-$J1315)),(K1315*(1+$J1315)))</f>
        <v>37115.094319613978</v>
      </c>
      <c r="M1315" s="444">
        <f t="shared" si="1403"/>
        <v>64472.319817907934</v>
      </c>
      <c r="N1315" s="444">
        <f t="shared" si="1403"/>
        <v>111994.32734584079</v>
      </c>
      <c r="O1315" s="444">
        <f t="shared" si="1403"/>
        <v>194544.40902812767</v>
      </c>
      <c r="P1315" s="455"/>
      <c r="Q1315" s="87">
        <f t="shared" si="1382"/>
        <v>12300</v>
      </c>
      <c r="R1315" s="486">
        <f t="shared" si="1373"/>
        <v>0</v>
      </c>
      <c r="S1315" s="486">
        <f t="shared" si="1374"/>
        <v>0</v>
      </c>
      <c r="T1315" s="486">
        <f>IF(R1315=1,SUM($R$6:R1315),0)</f>
        <v>0</v>
      </c>
      <c r="U1315" s="486">
        <f>IF(S1315=1,SUM($S$6:S1315),0)</f>
        <v>0</v>
      </c>
      <c r="V1315" s="486">
        <f t="shared" si="1375"/>
        <v>0</v>
      </c>
      <c r="W1315" s="486">
        <f t="shared" si="1376"/>
        <v>0</v>
      </c>
      <c r="X1315" s="486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617</v>
      </c>
      <c r="D1316" s="105"/>
      <c r="E1316" s="212" t="s">
        <v>46</v>
      </c>
      <c r="F1316" s="213" t="s">
        <v>14</v>
      </c>
      <c r="G1316" s="214">
        <v>16500</v>
      </c>
      <c r="H1316" s="214">
        <v>16500</v>
      </c>
      <c r="I1316" s="444">
        <v>16500</v>
      </c>
      <c r="J1316" s="449">
        <v>0.73709163346613538</v>
      </c>
      <c r="K1316" s="444">
        <f t="shared" si="1380"/>
        <v>28662.011952191235</v>
      </c>
      <c r="L1316" s="444">
        <f t="shared" ref="L1316:O1316" si="1404">IF($J1316&lt;0,(K1316*(1-$J1316)),(K1316*(1+$J1316)))</f>
        <v>49788.541160457768</v>
      </c>
      <c r="M1316" s="444">
        <f t="shared" si="1404"/>
        <v>86487.258292315499</v>
      </c>
      <c r="N1316" s="444">
        <f t="shared" si="1404"/>
        <v>150236.2927810059</v>
      </c>
      <c r="O1316" s="444">
        <f t="shared" si="1404"/>
        <v>260974.20723285413</v>
      </c>
      <c r="P1316" s="455"/>
      <c r="Q1316" s="87">
        <f t="shared" si="1382"/>
        <v>16500</v>
      </c>
      <c r="R1316" s="486">
        <f t="shared" si="1373"/>
        <v>0</v>
      </c>
      <c r="S1316" s="486">
        <f t="shared" si="1374"/>
        <v>0</v>
      </c>
      <c r="T1316" s="486">
        <f>IF(R1316=1,SUM($R$6:R1316),0)</f>
        <v>0</v>
      </c>
      <c r="U1316" s="486">
        <f>IF(S1316=1,SUM($S$6:S1316),0)</f>
        <v>0</v>
      </c>
      <c r="V1316" s="486">
        <f t="shared" si="1375"/>
        <v>0</v>
      </c>
      <c r="W1316" s="486">
        <f t="shared" si="1376"/>
        <v>0</v>
      </c>
      <c r="X1316" s="486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618</v>
      </c>
      <c r="D1317" s="105"/>
      <c r="E1317" s="212" t="s">
        <v>46</v>
      </c>
      <c r="F1317" s="213" t="s">
        <v>14</v>
      </c>
      <c r="G1317" s="214">
        <v>8940</v>
      </c>
      <c r="H1317" s="214">
        <v>8940</v>
      </c>
      <c r="I1317" s="444">
        <v>8940</v>
      </c>
      <c r="J1317" s="449">
        <v>0.73709163346613538</v>
      </c>
      <c r="K1317" s="444">
        <f t="shared" si="1380"/>
        <v>15529.599203187252</v>
      </c>
      <c r="L1317" s="444">
        <f t="shared" ref="L1317:O1317" si="1405">IF($J1317&lt;0,(K1317*(1-$J1317)),(K1317*(1+$J1317)))</f>
        <v>26976.336846938939</v>
      </c>
      <c r="M1317" s="444">
        <f t="shared" si="1405"/>
        <v>46860.369038381861</v>
      </c>
      <c r="N1317" s="444">
        <f t="shared" si="1405"/>
        <v>81400.754997708675</v>
      </c>
      <c r="O1317" s="444">
        <f t="shared" si="1405"/>
        <v>141400.57046434644</v>
      </c>
      <c r="P1317" s="455"/>
      <c r="Q1317" s="87">
        <f t="shared" si="1382"/>
        <v>8940</v>
      </c>
      <c r="R1317" s="486">
        <f t="shared" si="1373"/>
        <v>0</v>
      </c>
      <c r="S1317" s="486">
        <f t="shared" si="1374"/>
        <v>0</v>
      </c>
      <c r="T1317" s="486">
        <f>IF(R1317=1,SUM($R$6:R1317),0)</f>
        <v>0</v>
      </c>
      <c r="U1317" s="486">
        <f>IF(S1317=1,SUM($S$6:S1317),0)</f>
        <v>0</v>
      </c>
      <c r="V1317" s="486">
        <f t="shared" si="1375"/>
        <v>0</v>
      </c>
      <c r="W1317" s="486">
        <f t="shared" si="1376"/>
        <v>0</v>
      </c>
      <c r="X1317" s="486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2300</v>
      </c>
      <c r="D1318" s="105" t="s">
        <v>1687</v>
      </c>
      <c r="E1318" s="212" t="s">
        <v>46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5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5"/>
      <c r="Q1318" s="87">
        <f t="shared" si="1382"/>
        <v>26160.6</v>
      </c>
      <c r="R1318" s="486">
        <f t="shared" si="1373"/>
        <v>0</v>
      </c>
      <c r="S1318" s="486">
        <f t="shared" si="1374"/>
        <v>0</v>
      </c>
      <c r="T1318" s="486">
        <f>IF(R1318=1,SUM($R$6:R1318),0)</f>
        <v>0</v>
      </c>
      <c r="U1318" s="486">
        <f>IF(S1318=1,SUM($S$6:S1318),0)</f>
        <v>0</v>
      </c>
      <c r="V1318" s="486">
        <f t="shared" si="1375"/>
        <v>0</v>
      </c>
      <c r="W1318" s="486">
        <f t="shared" si="1376"/>
        <v>0</v>
      </c>
      <c r="X1318" s="486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2301</v>
      </c>
      <c r="D1319" s="105" t="s">
        <v>1688</v>
      </c>
      <c r="E1319" s="212" t="s">
        <v>46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5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5"/>
      <c r="Q1319" s="87">
        <f t="shared" si="1382"/>
        <v>35602.199999999997</v>
      </c>
      <c r="R1319" s="486">
        <f t="shared" si="1373"/>
        <v>0</v>
      </c>
      <c r="S1319" s="486">
        <f t="shared" si="1374"/>
        <v>0</v>
      </c>
      <c r="T1319" s="486">
        <f>IF(R1319=1,SUM($R$6:R1319),0)</f>
        <v>0</v>
      </c>
      <c r="U1319" s="486">
        <f>IF(S1319=1,SUM($S$6:S1319),0)</f>
        <v>0</v>
      </c>
      <c r="V1319" s="486">
        <f t="shared" si="1375"/>
        <v>0</v>
      </c>
      <c r="W1319" s="486">
        <f t="shared" si="1376"/>
        <v>0</v>
      </c>
      <c r="X1319" s="486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2302</v>
      </c>
      <c r="D1320" s="105" t="s">
        <v>1689</v>
      </c>
      <c r="E1320" s="212" t="s">
        <v>46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5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5"/>
      <c r="Q1320" s="87">
        <f t="shared" si="1382"/>
        <v>34225.199999999997</v>
      </c>
      <c r="R1320" s="486">
        <f t="shared" si="1373"/>
        <v>0</v>
      </c>
      <c r="S1320" s="486">
        <f t="shared" si="1374"/>
        <v>0</v>
      </c>
      <c r="T1320" s="486">
        <f>IF(R1320=1,SUM($R$6:R1320),0)</f>
        <v>0</v>
      </c>
      <c r="U1320" s="486">
        <f>IF(S1320=1,SUM($S$6:S1320),0)</f>
        <v>0</v>
      </c>
      <c r="V1320" s="486">
        <f t="shared" si="1375"/>
        <v>0</v>
      </c>
      <c r="W1320" s="486">
        <f t="shared" si="1376"/>
        <v>0</v>
      </c>
      <c r="X1320" s="486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2303</v>
      </c>
      <c r="D1321" s="105" t="s">
        <v>1690</v>
      </c>
      <c r="E1321" s="212" t="s">
        <v>46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5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5"/>
      <c r="Q1321" s="87">
        <f t="shared" si="1382"/>
        <v>33241.799999999996</v>
      </c>
      <c r="R1321" s="486">
        <f t="shared" si="1373"/>
        <v>0</v>
      </c>
      <c r="S1321" s="486">
        <f t="shared" si="1374"/>
        <v>0</v>
      </c>
      <c r="T1321" s="486">
        <f>IF(R1321=1,SUM($R$6:R1321),0)</f>
        <v>0</v>
      </c>
      <c r="U1321" s="486">
        <f>IF(S1321=1,SUM($S$6:S1321),0)</f>
        <v>0</v>
      </c>
      <c r="V1321" s="486">
        <f t="shared" si="1375"/>
        <v>0</v>
      </c>
      <c r="W1321" s="486">
        <f t="shared" si="1376"/>
        <v>0</v>
      </c>
      <c r="X1321" s="486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2304</v>
      </c>
      <c r="D1322" s="105" t="s">
        <v>1691</v>
      </c>
      <c r="E1322" s="212" t="s">
        <v>46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5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5"/>
      <c r="Q1322" s="87">
        <f t="shared" si="1382"/>
        <v>26160.6</v>
      </c>
      <c r="R1322" s="486">
        <f t="shared" si="1373"/>
        <v>0</v>
      </c>
      <c r="S1322" s="486">
        <f t="shared" si="1374"/>
        <v>0</v>
      </c>
      <c r="T1322" s="486">
        <f>IF(R1322=1,SUM($R$6:R1322),0)</f>
        <v>0</v>
      </c>
      <c r="U1322" s="486">
        <f>IF(S1322=1,SUM($S$6:S1322),0)</f>
        <v>0</v>
      </c>
      <c r="V1322" s="486">
        <f t="shared" si="1375"/>
        <v>0</v>
      </c>
      <c r="W1322" s="486">
        <f t="shared" si="1376"/>
        <v>0</v>
      </c>
      <c r="X1322" s="486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2305</v>
      </c>
      <c r="D1323" s="105" t="s">
        <v>1692</v>
      </c>
      <c r="E1323" s="212" t="s">
        <v>46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5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5"/>
      <c r="Q1323" s="87">
        <f t="shared" si="1382"/>
        <v>30291.599999999999</v>
      </c>
      <c r="R1323" s="486">
        <f t="shared" si="1373"/>
        <v>0</v>
      </c>
      <c r="S1323" s="486">
        <f t="shared" si="1374"/>
        <v>0</v>
      </c>
      <c r="T1323" s="486">
        <f>IF(R1323=1,SUM($R$6:R1323),0)</f>
        <v>0</v>
      </c>
      <c r="U1323" s="486">
        <f>IF(S1323=1,SUM($S$6:S1323),0)</f>
        <v>0</v>
      </c>
      <c r="V1323" s="486">
        <f t="shared" si="1375"/>
        <v>0</v>
      </c>
      <c r="W1323" s="486">
        <f t="shared" si="1376"/>
        <v>0</v>
      </c>
      <c r="X1323" s="486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619</v>
      </c>
      <c r="D1324" s="105" t="s">
        <v>1693</v>
      </c>
      <c r="E1324" s="212" t="s">
        <v>46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5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5"/>
      <c r="Q1324" s="87">
        <f t="shared" si="1382"/>
        <v>35209.199999999997</v>
      </c>
      <c r="R1324" s="486">
        <f t="shared" si="1373"/>
        <v>0</v>
      </c>
      <c r="S1324" s="486">
        <f t="shared" si="1374"/>
        <v>0</v>
      </c>
      <c r="T1324" s="486">
        <f>IF(R1324=1,SUM($R$6:R1324),0)</f>
        <v>0</v>
      </c>
      <c r="U1324" s="486">
        <f>IF(S1324=1,SUM($S$6:S1324),0)</f>
        <v>0</v>
      </c>
      <c r="V1324" s="486">
        <f t="shared" si="1375"/>
        <v>0</v>
      </c>
      <c r="W1324" s="486">
        <f t="shared" si="1376"/>
        <v>0</v>
      </c>
      <c r="X1324" s="486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620</v>
      </c>
      <c r="D1325" s="105" t="s">
        <v>1694</v>
      </c>
      <c r="E1325" s="212" t="s">
        <v>46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5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5"/>
      <c r="Q1325" s="87">
        <f t="shared" si="1382"/>
        <v>37176</v>
      </c>
      <c r="R1325" s="486">
        <f t="shared" si="1373"/>
        <v>0</v>
      </c>
      <c r="S1325" s="486">
        <f t="shared" si="1374"/>
        <v>0</v>
      </c>
      <c r="T1325" s="486">
        <f>IF(R1325=1,SUM($R$6:R1325),0)</f>
        <v>0</v>
      </c>
      <c r="U1325" s="486">
        <f>IF(S1325=1,SUM($S$6:S1325),0)</f>
        <v>0</v>
      </c>
      <c r="V1325" s="486">
        <f t="shared" si="1375"/>
        <v>0</v>
      </c>
      <c r="W1325" s="486">
        <f t="shared" si="1376"/>
        <v>0</v>
      </c>
      <c r="X1325" s="486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2306</v>
      </c>
      <c r="D1326" s="105" t="s">
        <v>1695</v>
      </c>
      <c r="E1326" s="212" t="s">
        <v>46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5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5"/>
      <c r="Q1326" s="87">
        <f t="shared" si="1382"/>
        <v>39143.4</v>
      </c>
      <c r="R1326" s="486">
        <f t="shared" si="1373"/>
        <v>0</v>
      </c>
      <c r="S1326" s="486">
        <f t="shared" si="1374"/>
        <v>0</v>
      </c>
      <c r="T1326" s="486">
        <f>IF(R1326=1,SUM($R$6:R1326),0)</f>
        <v>0</v>
      </c>
      <c r="U1326" s="486">
        <f>IF(S1326=1,SUM($S$6:S1326),0)</f>
        <v>0</v>
      </c>
      <c r="V1326" s="486">
        <f t="shared" si="1375"/>
        <v>0</v>
      </c>
      <c r="W1326" s="486">
        <f t="shared" si="1376"/>
        <v>0</v>
      </c>
      <c r="X1326" s="486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621</v>
      </c>
      <c r="D1327" s="105" t="s">
        <v>1696</v>
      </c>
      <c r="E1327" s="212" t="s">
        <v>46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5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5"/>
      <c r="Q1327" s="87">
        <f t="shared" si="1382"/>
        <v>30783</v>
      </c>
      <c r="R1327" s="486">
        <f t="shared" si="1373"/>
        <v>0</v>
      </c>
      <c r="S1327" s="486">
        <f t="shared" si="1374"/>
        <v>0</v>
      </c>
      <c r="T1327" s="486">
        <f>IF(R1327=1,SUM($R$6:R1327),0)</f>
        <v>0</v>
      </c>
      <c r="U1327" s="486">
        <f>IF(S1327=1,SUM($S$6:S1327),0)</f>
        <v>0</v>
      </c>
      <c r="V1327" s="486">
        <f t="shared" si="1375"/>
        <v>0</v>
      </c>
      <c r="W1327" s="486">
        <f t="shared" si="1376"/>
        <v>0</v>
      </c>
      <c r="X1327" s="486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1697</v>
      </c>
      <c r="D1328" s="105" t="s">
        <v>1697</v>
      </c>
      <c r="E1328" s="212" t="s">
        <v>46</v>
      </c>
      <c r="F1328" s="213" t="s">
        <v>14</v>
      </c>
      <c r="G1328" s="405"/>
      <c r="H1328" s="405"/>
      <c r="I1328" s="409">
        <v>25963.8</v>
      </c>
      <c r="J1328" s="447">
        <v>0.73709163346613538</v>
      </c>
      <c r="K1328" s="409">
        <f t="shared" si="1380"/>
        <v>45101.499752988049</v>
      </c>
      <c r="L1328" s="409">
        <f t="shared" ref="L1328:O1328" si="1417">IF($J1328&lt;0,(K1328*(1-$J1328)),(K1328*(1+$J1328)))</f>
        <v>78345.437877690521</v>
      </c>
      <c r="M1328" s="409">
        <f t="shared" si="1417"/>
        <v>136093.20465757707</v>
      </c>
      <c r="N1328" s="409">
        <f t="shared" si="1417"/>
        <v>236406.36718227161</v>
      </c>
      <c r="O1328" s="409">
        <f t="shared" si="1417"/>
        <v>410659.52253044723</v>
      </c>
      <c r="P1328" s="455"/>
      <c r="Q1328" s="87">
        <f t="shared" si="1382"/>
        <v>25963.8</v>
      </c>
      <c r="R1328" s="486">
        <f t="shared" si="1373"/>
        <v>0</v>
      </c>
      <c r="S1328" s="486">
        <f t="shared" si="1374"/>
        <v>0</v>
      </c>
      <c r="T1328" s="486">
        <f>IF(R1328=1,SUM($R$6:R1328),0)</f>
        <v>0</v>
      </c>
      <c r="U1328" s="486">
        <f>IF(S1328=1,SUM($S$6:S1328),0)</f>
        <v>0</v>
      </c>
      <c r="V1328" s="486">
        <f t="shared" si="1375"/>
        <v>0</v>
      </c>
      <c r="W1328" s="486">
        <f t="shared" si="1376"/>
        <v>0</v>
      </c>
      <c r="X1328" s="486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1698</v>
      </c>
      <c r="D1329" s="105" t="s">
        <v>1698</v>
      </c>
      <c r="E1329" s="212" t="s">
        <v>46</v>
      </c>
      <c r="F1329" s="213" t="s">
        <v>14</v>
      </c>
      <c r="G1329" s="405"/>
      <c r="H1329" s="405"/>
      <c r="I1329" s="409">
        <v>35209.199999999997</v>
      </c>
      <c r="J1329" s="447">
        <v>0.9978787878787877</v>
      </c>
      <c r="K1329" s="409">
        <f t="shared" si="1380"/>
        <v>70343.713818181801</v>
      </c>
      <c r="L1329" s="409">
        <f t="shared" ref="L1329:O1329" si="1418">IF($J1329&lt;0,(K1329*(1-$J1329)),(K1329*(1+$J1329)))</f>
        <v>140538.21369796139</v>
      </c>
      <c r="M1329" s="409">
        <f t="shared" si="1418"/>
        <v>280778.31603353313</v>
      </c>
      <c r="N1329" s="409">
        <f t="shared" si="1418"/>
        <v>560961.04169972229</v>
      </c>
      <c r="O1329" s="409">
        <f t="shared" si="1418"/>
        <v>1120732.1660382631</v>
      </c>
      <c r="P1329" s="455"/>
      <c r="Q1329" s="87">
        <f t="shared" si="1382"/>
        <v>35209.199999999997</v>
      </c>
      <c r="R1329" s="486">
        <f t="shared" si="1373"/>
        <v>0</v>
      </c>
      <c r="S1329" s="486">
        <f t="shared" si="1374"/>
        <v>0</v>
      </c>
      <c r="T1329" s="486">
        <f>IF(R1329=1,SUM($R$6:R1329),0)</f>
        <v>0</v>
      </c>
      <c r="U1329" s="486">
        <f>IF(S1329=1,SUM($S$6:S1329),0)</f>
        <v>0</v>
      </c>
      <c r="V1329" s="486">
        <f t="shared" si="1375"/>
        <v>0</v>
      </c>
      <c r="W1329" s="486">
        <f t="shared" si="1376"/>
        <v>0</v>
      </c>
      <c r="X1329" s="486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1699</v>
      </c>
      <c r="D1330" s="105" t="s">
        <v>1699</v>
      </c>
      <c r="E1330" s="212" t="s">
        <v>46</v>
      </c>
      <c r="F1330" s="213" t="s">
        <v>14</v>
      </c>
      <c r="G1330" s="405"/>
      <c r="H1330" s="405"/>
      <c r="I1330" s="409">
        <v>34225.199999999997</v>
      </c>
      <c r="J1330" s="447">
        <v>1.2725896414342628</v>
      </c>
      <c r="K1330" s="409">
        <f t="shared" si="1380"/>
        <v>77779.834996015925</v>
      </c>
      <c r="L1330" s="409">
        <f t="shared" ref="L1330:O1330" si="1419">IF($J1330&lt;0,(K1330*(1-$J1330)),(K1330*(1+$J1330)))</f>
        <v>176761.64732441198</v>
      </c>
      <c r="M1330" s="409">
        <f t="shared" si="1419"/>
        <v>401706.68871231511</v>
      </c>
      <c r="N1330" s="409">
        <f t="shared" si="1419"/>
        <v>912914.45966246526</v>
      </c>
      <c r="O1330" s="409">
        <f t="shared" si="1419"/>
        <v>2074679.944544476</v>
      </c>
      <c r="P1330" s="455"/>
      <c r="Q1330" s="87">
        <f t="shared" si="1382"/>
        <v>34225.199999999997</v>
      </c>
      <c r="R1330" s="486">
        <f t="shared" si="1373"/>
        <v>0</v>
      </c>
      <c r="S1330" s="486">
        <f t="shared" si="1374"/>
        <v>0</v>
      </c>
      <c r="T1330" s="486">
        <f>IF(R1330=1,SUM($R$6:R1330),0)</f>
        <v>0</v>
      </c>
      <c r="U1330" s="486">
        <f>IF(S1330=1,SUM($S$6:S1330),0)</f>
        <v>0</v>
      </c>
      <c r="V1330" s="486">
        <f t="shared" si="1375"/>
        <v>0</v>
      </c>
      <c r="W1330" s="486">
        <f t="shared" si="1376"/>
        <v>0</v>
      </c>
      <c r="X1330" s="486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1700</v>
      </c>
      <c r="D1331" s="105" t="s">
        <v>1700</v>
      </c>
      <c r="E1331" s="212" t="s">
        <v>46</v>
      </c>
      <c r="F1331" s="213" t="s">
        <v>14</v>
      </c>
      <c r="G1331" s="405"/>
      <c r="H1331" s="405"/>
      <c r="I1331" s="409">
        <v>33832.199999999997</v>
      </c>
      <c r="J1331" s="447">
        <v>0.47348404255319132</v>
      </c>
      <c r="K1331" s="409">
        <f t="shared" si="1380"/>
        <v>49851.20682446807</v>
      </c>
      <c r="L1331" s="409">
        <f t="shared" ref="L1331:O1331" si="1420">IF($J1331&lt;0,(K1331*(1-$J1331)),(K1331*(1+$J1331)))</f>
        <v>73454.957757872442</v>
      </c>
      <c r="M1331" s="409">
        <f t="shared" si="1420"/>
        <v>108234.70810264378</v>
      </c>
      <c r="N1331" s="409">
        <f t="shared" si="1420"/>
        <v>159482.11523964821</v>
      </c>
      <c r="O1331" s="409">
        <f t="shared" si="1420"/>
        <v>234994.35187825075</v>
      </c>
      <c r="P1331" s="455"/>
      <c r="Q1331" s="87">
        <f t="shared" si="1382"/>
        <v>33832.199999999997</v>
      </c>
      <c r="R1331" s="486">
        <f t="shared" si="1373"/>
        <v>0</v>
      </c>
      <c r="S1331" s="486">
        <f t="shared" si="1374"/>
        <v>0</v>
      </c>
      <c r="T1331" s="486">
        <f>IF(R1331=1,SUM($R$6:R1331),0)</f>
        <v>0</v>
      </c>
      <c r="U1331" s="486">
        <f>IF(S1331=1,SUM($S$6:S1331),0)</f>
        <v>0</v>
      </c>
      <c r="V1331" s="486">
        <f t="shared" si="1375"/>
        <v>0</v>
      </c>
      <c r="W1331" s="486">
        <f t="shared" si="1376"/>
        <v>0</v>
      </c>
      <c r="X1331" s="486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1701</v>
      </c>
      <c r="D1332" s="105" t="s">
        <v>1701</v>
      </c>
      <c r="E1332" s="212" t="s">
        <v>46</v>
      </c>
      <c r="F1332" s="213" t="s">
        <v>14</v>
      </c>
      <c r="G1332" s="405"/>
      <c r="H1332" s="405"/>
      <c r="I1332" s="409">
        <v>25963.8</v>
      </c>
      <c r="J1332" s="447">
        <v>0.73709163346613538</v>
      </c>
      <c r="K1332" s="409">
        <f t="shared" si="1380"/>
        <v>45101.499752988049</v>
      </c>
      <c r="L1332" s="409">
        <f t="shared" ref="L1332:O1332" si="1421">IF($J1332&lt;0,(K1332*(1-$J1332)),(K1332*(1+$J1332)))</f>
        <v>78345.437877690521</v>
      </c>
      <c r="M1332" s="409">
        <f t="shared" si="1421"/>
        <v>136093.20465757707</v>
      </c>
      <c r="N1332" s="409">
        <f t="shared" si="1421"/>
        <v>236406.36718227161</v>
      </c>
      <c r="O1332" s="409">
        <f t="shared" si="1421"/>
        <v>410659.52253044723</v>
      </c>
      <c r="P1332" s="455"/>
      <c r="Q1332" s="87">
        <f t="shared" si="1382"/>
        <v>25963.8</v>
      </c>
      <c r="R1332" s="486">
        <f t="shared" si="1373"/>
        <v>0</v>
      </c>
      <c r="S1332" s="486">
        <f t="shared" si="1374"/>
        <v>0</v>
      </c>
      <c r="T1332" s="486">
        <f>IF(R1332=1,SUM($R$6:R1332),0)</f>
        <v>0</v>
      </c>
      <c r="U1332" s="486">
        <f>IF(S1332=1,SUM($S$6:S1332),0)</f>
        <v>0</v>
      </c>
      <c r="V1332" s="486">
        <f t="shared" si="1375"/>
        <v>0</v>
      </c>
      <c r="W1332" s="486">
        <f t="shared" si="1376"/>
        <v>0</v>
      </c>
      <c r="X1332" s="486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1702</v>
      </c>
      <c r="D1333" s="105" t="s">
        <v>1702</v>
      </c>
      <c r="E1333" s="212" t="s">
        <v>46</v>
      </c>
      <c r="F1333" s="213" t="s">
        <v>14</v>
      </c>
      <c r="G1333" s="405"/>
      <c r="H1333" s="405"/>
      <c r="I1333" s="409">
        <v>30291.599999999999</v>
      </c>
      <c r="J1333" s="447">
        <v>0.26849246231155771</v>
      </c>
      <c r="K1333" s="409">
        <f t="shared" si="1380"/>
        <v>38424.666271356778</v>
      </c>
      <c r="L1333" s="409">
        <f t="shared" ref="L1333:O1333" si="1422">IF($J1333&lt;0,(K1333*(1-$J1333)),(K1333*(1+$J1333)))</f>
        <v>48741.399532053219</v>
      </c>
      <c r="M1333" s="409">
        <f t="shared" si="1422"/>
        <v>61828.097908925592</v>
      </c>
      <c r="N1333" s="409">
        <f t="shared" si="1422"/>
        <v>78428.476156533099</v>
      </c>
      <c r="O1333" s="409">
        <f t="shared" si="1422"/>
        <v>99485.930835143954</v>
      </c>
      <c r="P1333" s="455"/>
      <c r="Q1333" s="87">
        <f t="shared" si="1382"/>
        <v>30291.599999999999</v>
      </c>
      <c r="R1333" s="486">
        <f t="shared" si="1373"/>
        <v>0</v>
      </c>
      <c r="S1333" s="486">
        <f t="shared" si="1374"/>
        <v>0</v>
      </c>
      <c r="T1333" s="486">
        <f>IF(R1333=1,SUM($R$6:R1333),0)</f>
        <v>0</v>
      </c>
      <c r="U1333" s="486">
        <f>IF(S1333=1,SUM($S$6:S1333),0)</f>
        <v>0</v>
      </c>
      <c r="V1333" s="486">
        <f t="shared" si="1375"/>
        <v>0</v>
      </c>
      <c r="W1333" s="486">
        <f t="shared" si="1376"/>
        <v>0</v>
      </c>
      <c r="X1333" s="486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1703</v>
      </c>
      <c r="D1334" s="105" t="s">
        <v>1703</v>
      </c>
      <c r="E1334" s="212" t="s">
        <v>46</v>
      </c>
      <c r="F1334" s="213" t="s">
        <v>14</v>
      </c>
      <c r="G1334" s="405"/>
      <c r="H1334" s="405"/>
      <c r="I1334" s="409">
        <v>35209.199999999997</v>
      </c>
      <c r="J1334" s="447">
        <v>1.6433333333333331</v>
      </c>
      <c r="K1334" s="409">
        <f t="shared" si="1380"/>
        <v>93069.651999999987</v>
      </c>
      <c r="L1334" s="409">
        <f t="shared" ref="L1334:O1334" si="1423">IF($J1334&lt;0,(K1334*(1-$J1334)),(K1334*(1+$J1334)))</f>
        <v>246014.11345333327</v>
      </c>
      <c r="M1334" s="409">
        <f t="shared" si="1423"/>
        <v>650297.30656164419</v>
      </c>
      <c r="N1334" s="409">
        <f t="shared" si="1423"/>
        <v>1718952.5470112793</v>
      </c>
      <c r="O1334" s="409">
        <f t="shared" si="1423"/>
        <v>4543764.5659331474</v>
      </c>
      <c r="P1334" s="455"/>
      <c r="Q1334" s="87">
        <f t="shared" si="1382"/>
        <v>35209.199999999997</v>
      </c>
      <c r="R1334" s="486">
        <f t="shared" si="1373"/>
        <v>0</v>
      </c>
      <c r="S1334" s="486">
        <f t="shared" si="1374"/>
        <v>0</v>
      </c>
      <c r="T1334" s="486">
        <f>IF(R1334=1,SUM($R$6:R1334),0)</f>
        <v>0</v>
      </c>
      <c r="U1334" s="486">
        <f>IF(S1334=1,SUM($S$6:S1334),0)</f>
        <v>0</v>
      </c>
      <c r="V1334" s="486">
        <f t="shared" si="1375"/>
        <v>0</v>
      </c>
      <c r="W1334" s="486">
        <f t="shared" si="1376"/>
        <v>0</v>
      </c>
      <c r="X1334" s="486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1704</v>
      </c>
      <c r="D1335" s="105" t="s">
        <v>1704</v>
      </c>
      <c r="E1335" s="212" t="s">
        <v>46</v>
      </c>
      <c r="F1335" s="213" t="s">
        <v>14</v>
      </c>
      <c r="G1335" s="405"/>
      <c r="H1335" s="405"/>
      <c r="I1335" s="409">
        <v>37176</v>
      </c>
      <c r="J1335" s="447">
        <v>1.0448844884488449</v>
      </c>
      <c r="K1335" s="409">
        <f t="shared" si="1380"/>
        <v>76020.625742574251</v>
      </c>
      <c r="L1335" s="409">
        <f t="shared" ref="L1335:O1335" si="1424">IF($J1335&lt;0,(K1335*(1-$J1335)),(K1335*(1+$J1335)))</f>
        <v>155453.39838316501</v>
      </c>
      <c r="M1335" s="409">
        <f t="shared" si="1424"/>
        <v>317884.24303039286</v>
      </c>
      <c r="N1335" s="409">
        <f t="shared" si="1424"/>
        <v>650036.55769515305</v>
      </c>
      <c r="O1335" s="409">
        <f t="shared" si="1424"/>
        <v>1329249.6737555009</v>
      </c>
      <c r="P1335" s="455"/>
      <c r="Q1335" s="87">
        <f t="shared" si="1382"/>
        <v>37176</v>
      </c>
      <c r="R1335" s="486">
        <f t="shared" si="1373"/>
        <v>0</v>
      </c>
      <c r="S1335" s="486">
        <f t="shared" si="1374"/>
        <v>0</v>
      </c>
      <c r="T1335" s="486">
        <f>IF(R1335=1,SUM($R$6:R1335),0)</f>
        <v>0</v>
      </c>
      <c r="U1335" s="486">
        <f>IF(S1335=1,SUM($S$6:S1335),0)</f>
        <v>0</v>
      </c>
      <c r="V1335" s="486">
        <f t="shared" si="1375"/>
        <v>0</v>
      </c>
      <c r="W1335" s="486">
        <f t="shared" si="1376"/>
        <v>0</v>
      </c>
      <c r="X1335" s="486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1705</v>
      </c>
      <c r="D1336" s="105" t="s">
        <v>1705</v>
      </c>
      <c r="E1336" s="212" t="s">
        <v>46</v>
      </c>
      <c r="F1336" s="213" t="s">
        <v>14</v>
      </c>
      <c r="G1336" s="405"/>
      <c r="H1336" s="405"/>
      <c r="I1336" s="409">
        <v>37176</v>
      </c>
      <c r="J1336" s="447">
        <v>1.8120258620689655</v>
      </c>
      <c r="K1336" s="409">
        <f t="shared" si="1380"/>
        <v>104539.87344827587</v>
      </c>
      <c r="L1336" s="409">
        <f t="shared" ref="L1336:O1336" si="1425">IF($J1336&lt;0,(K1336*(1-$J1336)),(K1336*(1+$J1336)))</f>
        <v>293968.82775396854</v>
      </c>
      <c r="M1336" s="409">
        <f t="shared" si="1425"/>
        <v>826647.94628625666</v>
      </c>
      <c r="N1336" s="409">
        <f t="shared" si="1425"/>
        <v>2324555.4037831509</v>
      </c>
      <c r="O1336" s="409">
        <f t="shared" si="1425"/>
        <v>6536709.9132503876</v>
      </c>
      <c r="P1336" s="455"/>
      <c r="Q1336" s="87">
        <f t="shared" si="1382"/>
        <v>37176</v>
      </c>
      <c r="R1336" s="486">
        <f t="shared" si="1373"/>
        <v>0</v>
      </c>
      <c r="S1336" s="486">
        <f t="shared" si="1374"/>
        <v>0</v>
      </c>
      <c r="T1336" s="486">
        <f>IF(R1336=1,SUM($R$6:R1336),0)</f>
        <v>0</v>
      </c>
      <c r="U1336" s="486">
        <f>IF(S1336=1,SUM($S$6:S1336),0)</f>
        <v>0</v>
      </c>
      <c r="V1336" s="486">
        <f t="shared" si="1375"/>
        <v>0</v>
      </c>
      <c r="W1336" s="486">
        <f t="shared" si="1376"/>
        <v>0</v>
      </c>
      <c r="X1336" s="486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622</v>
      </c>
      <c r="D1337" s="105"/>
      <c r="E1337" s="212" t="s">
        <v>46</v>
      </c>
      <c r="F1337" s="213" t="s">
        <v>14</v>
      </c>
      <c r="G1337" s="214">
        <v>11880</v>
      </c>
      <c r="H1337" s="214">
        <v>11880</v>
      </c>
      <c r="I1337" s="444">
        <v>11880</v>
      </c>
      <c r="J1337" s="449">
        <v>0.73709163346613538</v>
      </c>
      <c r="K1337" s="444">
        <f t="shared" si="1380"/>
        <v>20636.648605577691</v>
      </c>
      <c r="L1337" s="444">
        <f t="shared" ref="L1337:O1337" si="1426">IF($J1337&lt;0,(K1337*(1-$J1337)),(K1337*(1+$J1337)))</f>
        <v>35847.749635529603</v>
      </c>
      <c r="M1337" s="444">
        <f t="shared" si="1426"/>
        <v>62270.82597046718</v>
      </c>
      <c r="N1337" s="444">
        <f t="shared" si="1426"/>
        <v>108170.13080232429</v>
      </c>
      <c r="O1337" s="444">
        <f t="shared" si="1426"/>
        <v>187901.42920765505</v>
      </c>
      <c r="P1337" s="455"/>
      <c r="Q1337" s="87">
        <f t="shared" si="1382"/>
        <v>11880</v>
      </c>
      <c r="R1337" s="486">
        <f t="shared" si="1373"/>
        <v>0</v>
      </c>
      <c r="S1337" s="486">
        <f t="shared" si="1374"/>
        <v>0</v>
      </c>
      <c r="T1337" s="486">
        <f>IF(R1337=1,SUM($R$6:R1337),0)</f>
        <v>0</v>
      </c>
      <c r="U1337" s="486">
        <f>IF(S1337=1,SUM($S$6:S1337),0)</f>
        <v>0</v>
      </c>
      <c r="V1337" s="486">
        <f t="shared" si="1375"/>
        <v>0</v>
      </c>
      <c r="W1337" s="486">
        <f t="shared" si="1376"/>
        <v>0</v>
      </c>
      <c r="X1337" s="486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623</v>
      </c>
      <c r="D1338" s="105"/>
      <c r="E1338" s="212" t="s">
        <v>46</v>
      </c>
      <c r="F1338" s="213" t="s">
        <v>14</v>
      </c>
      <c r="G1338" s="214">
        <v>11880</v>
      </c>
      <c r="H1338" s="214">
        <v>11880</v>
      </c>
      <c r="I1338" s="444">
        <v>11880</v>
      </c>
      <c r="J1338" s="449">
        <v>0.73709163346613538</v>
      </c>
      <c r="K1338" s="444">
        <f t="shared" si="1380"/>
        <v>20636.648605577691</v>
      </c>
      <c r="L1338" s="444">
        <f t="shared" ref="L1338:O1338" si="1427">IF($J1338&lt;0,(K1338*(1-$J1338)),(K1338*(1+$J1338)))</f>
        <v>35847.749635529603</v>
      </c>
      <c r="M1338" s="444">
        <f t="shared" si="1427"/>
        <v>62270.82597046718</v>
      </c>
      <c r="N1338" s="444">
        <f t="shared" si="1427"/>
        <v>108170.13080232429</v>
      </c>
      <c r="O1338" s="444">
        <f t="shared" si="1427"/>
        <v>187901.42920765505</v>
      </c>
      <c r="P1338" s="455"/>
      <c r="Q1338" s="87">
        <f t="shared" si="1382"/>
        <v>11880</v>
      </c>
      <c r="R1338" s="486">
        <f t="shared" si="1373"/>
        <v>0</v>
      </c>
      <c r="S1338" s="486">
        <f t="shared" si="1374"/>
        <v>0</v>
      </c>
      <c r="T1338" s="486">
        <f>IF(R1338=1,SUM($R$6:R1338),0)</f>
        <v>0</v>
      </c>
      <c r="U1338" s="486">
        <f>IF(S1338=1,SUM($S$6:S1338),0)</f>
        <v>0</v>
      </c>
      <c r="V1338" s="486">
        <f t="shared" si="1375"/>
        <v>0</v>
      </c>
      <c r="W1338" s="486">
        <f t="shared" si="1376"/>
        <v>0</v>
      </c>
      <c r="X1338" s="486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624</v>
      </c>
      <c r="D1339" s="105"/>
      <c r="E1339" s="212" t="s">
        <v>46</v>
      </c>
      <c r="F1339" s="213" t="s">
        <v>14</v>
      </c>
      <c r="G1339" s="214">
        <v>12300</v>
      </c>
      <c r="H1339" s="214">
        <v>12300</v>
      </c>
      <c r="I1339" s="444">
        <v>12300</v>
      </c>
      <c r="J1339" s="449">
        <v>0.73709163346613538</v>
      </c>
      <c r="K1339" s="444">
        <f t="shared" si="1380"/>
        <v>21366.227091633467</v>
      </c>
      <c r="L1339" s="444">
        <f t="shared" ref="L1339:O1339" si="1428">IF($J1339&lt;0,(K1339*(1-$J1339)),(K1339*(1+$J1339)))</f>
        <v>37115.094319613978</v>
      </c>
      <c r="M1339" s="444">
        <f t="shared" si="1428"/>
        <v>64472.319817907934</v>
      </c>
      <c r="N1339" s="444">
        <f t="shared" si="1428"/>
        <v>111994.32734584079</v>
      </c>
      <c r="O1339" s="444">
        <f t="shared" si="1428"/>
        <v>194544.40902812767</v>
      </c>
      <c r="P1339" s="455"/>
      <c r="Q1339" s="87">
        <f t="shared" si="1382"/>
        <v>12300</v>
      </c>
      <c r="R1339" s="486">
        <f t="shared" si="1373"/>
        <v>0</v>
      </c>
      <c r="S1339" s="486">
        <f t="shared" si="1374"/>
        <v>0</v>
      </c>
      <c r="T1339" s="486">
        <f>IF(R1339=1,SUM($R$6:R1339),0)</f>
        <v>0</v>
      </c>
      <c r="U1339" s="486">
        <f>IF(S1339=1,SUM($S$6:S1339),0)</f>
        <v>0</v>
      </c>
      <c r="V1339" s="486">
        <f t="shared" si="1375"/>
        <v>0</v>
      </c>
      <c r="W1339" s="486">
        <f t="shared" si="1376"/>
        <v>0</v>
      </c>
      <c r="X1339" s="486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625</v>
      </c>
      <c r="D1340" s="105"/>
      <c r="E1340" s="212" t="s">
        <v>46</v>
      </c>
      <c r="F1340" s="213" t="s">
        <v>14</v>
      </c>
      <c r="G1340" s="214">
        <v>12300</v>
      </c>
      <c r="H1340" s="214">
        <v>12300</v>
      </c>
      <c r="I1340" s="444">
        <v>12300</v>
      </c>
      <c r="J1340" s="449">
        <v>0.73709163346613538</v>
      </c>
      <c r="K1340" s="444">
        <f t="shared" si="1380"/>
        <v>21366.227091633467</v>
      </c>
      <c r="L1340" s="444">
        <f t="shared" ref="L1340:O1340" si="1429">IF($J1340&lt;0,(K1340*(1-$J1340)),(K1340*(1+$J1340)))</f>
        <v>37115.094319613978</v>
      </c>
      <c r="M1340" s="444">
        <f t="shared" si="1429"/>
        <v>64472.319817907934</v>
      </c>
      <c r="N1340" s="444">
        <f t="shared" si="1429"/>
        <v>111994.32734584079</v>
      </c>
      <c r="O1340" s="444">
        <f t="shared" si="1429"/>
        <v>194544.40902812767</v>
      </c>
      <c r="P1340" s="455"/>
      <c r="Q1340" s="87">
        <f t="shared" si="1382"/>
        <v>12300</v>
      </c>
      <c r="R1340" s="486">
        <f t="shared" si="1373"/>
        <v>0</v>
      </c>
      <c r="S1340" s="486">
        <f t="shared" si="1374"/>
        <v>0</v>
      </c>
      <c r="T1340" s="486">
        <f>IF(R1340=1,SUM($R$6:R1340),0)</f>
        <v>0</v>
      </c>
      <c r="U1340" s="486">
        <f>IF(S1340=1,SUM($S$6:S1340),0)</f>
        <v>0</v>
      </c>
      <c r="V1340" s="486">
        <f t="shared" si="1375"/>
        <v>0</v>
      </c>
      <c r="W1340" s="486">
        <f t="shared" si="1376"/>
        <v>0</v>
      </c>
      <c r="X1340" s="486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626</v>
      </c>
      <c r="D1341" s="105"/>
      <c r="E1341" s="212" t="s">
        <v>46</v>
      </c>
      <c r="F1341" s="213" t="s">
        <v>14</v>
      </c>
      <c r="G1341" s="214">
        <v>16500</v>
      </c>
      <c r="H1341" s="214">
        <v>16500</v>
      </c>
      <c r="I1341" s="444">
        <v>16500</v>
      </c>
      <c r="J1341" s="449">
        <v>0.73709163346613538</v>
      </c>
      <c r="K1341" s="444">
        <f t="shared" si="1380"/>
        <v>28662.011952191235</v>
      </c>
      <c r="L1341" s="444">
        <f t="shared" ref="L1341:O1341" si="1430">IF($J1341&lt;0,(K1341*(1-$J1341)),(K1341*(1+$J1341)))</f>
        <v>49788.541160457768</v>
      </c>
      <c r="M1341" s="444">
        <f t="shared" si="1430"/>
        <v>86487.258292315499</v>
      </c>
      <c r="N1341" s="444">
        <f t="shared" si="1430"/>
        <v>150236.2927810059</v>
      </c>
      <c r="O1341" s="444">
        <f t="shared" si="1430"/>
        <v>260974.20723285413</v>
      </c>
      <c r="P1341" s="455"/>
      <c r="Q1341" s="87">
        <f t="shared" si="1382"/>
        <v>16500</v>
      </c>
      <c r="R1341" s="486">
        <f t="shared" si="1373"/>
        <v>0</v>
      </c>
      <c r="S1341" s="486">
        <f t="shared" si="1374"/>
        <v>0</v>
      </c>
      <c r="T1341" s="486">
        <f>IF(R1341=1,SUM($R$6:R1341),0)</f>
        <v>0</v>
      </c>
      <c r="U1341" s="486">
        <f>IF(S1341=1,SUM($S$6:S1341),0)</f>
        <v>0</v>
      </c>
      <c r="V1341" s="486">
        <f t="shared" si="1375"/>
        <v>0</v>
      </c>
      <c r="W1341" s="486">
        <f t="shared" si="1376"/>
        <v>0</v>
      </c>
      <c r="X1341" s="486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627</v>
      </c>
      <c r="D1342" s="105"/>
      <c r="E1342" s="212" t="s">
        <v>46</v>
      </c>
      <c r="F1342" s="213" t="s">
        <v>14</v>
      </c>
      <c r="G1342" s="214">
        <v>16500</v>
      </c>
      <c r="H1342" s="214">
        <v>16500</v>
      </c>
      <c r="I1342" s="444">
        <v>16500</v>
      </c>
      <c r="J1342" s="449">
        <v>0.73709163346613538</v>
      </c>
      <c r="K1342" s="444">
        <f t="shared" si="1380"/>
        <v>28662.011952191235</v>
      </c>
      <c r="L1342" s="444">
        <f t="shared" ref="L1342:O1342" si="1431">IF($J1342&lt;0,(K1342*(1-$J1342)),(K1342*(1+$J1342)))</f>
        <v>49788.541160457768</v>
      </c>
      <c r="M1342" s="444">
        <f t="shared" si="1431"/>
        <v>86487.258292315499</v>
      </c>
      <c r="N1342" s="444">
        <f t="shared" si="1431"/>
        <v>150236.2927810059</v>
      </c>
      <c r="O1342" s="444">
        <f t="shared" si="1431"/>
        <v>260974.20723285413</v>
      </c>
      <c r="P1342" s="455"/>
      <c r="Q1342" s="87">
        <f t="shared" si="1382"/>
        <v>16500</v>
      </c>
      <c r="R1342" s="486">
        <f t="shared" si="1373"/>
        <v>0</v>
      </c>
      <c r="S1342" s="486">
        <f t="shared" si="1374"/>
        <v>0</v>
      </c>
      <c r="T1342" s="486">
        <f>IF(R1342=1,SUM($R$6:R1342),0)</f>
        <v>0</v>
      </c>
      <c r="U1342" s="486">
        <f>IF(S1342=1,SUM($S$6:S1342),0)</f>
        <v>0</v>
      </c>
      <c r="V1342" s="486">
        <f t="shared" si="1375"/>
        <v>0</v>
      </c>
      <c r="W1342" s="486">
        <f t="shared" si="1376"/>
        <v>0</v>
      </c>
      <c r="X1342" s="486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628</v>
      </c>
      <c r="D1343" s="105"/>
      <c r="E1343" s="212" t="s">
        <v>46</v>
      </c>
      <c r="F1343" s="213" t="s">
        <v>14</v>
      </c>
      <c r="G1343" s="214">
        <v>13260</v>
      </c>
      <c r="H1343" s="214">
        <v>13260</v>
      </c>
      <c r="I1343" s="444">
        <v>13260</v>
      </c>
      <c r="J1343" s="449">
        <v>0.73709163346613538</v>
      </c>
      <c r="K1343" s="444">
        <f t="shared" si="1380"/>
        <v>23033.835059760957</v>
      </c>
      <c r="L1343" s="444">
        <f t="shared" ref="L1343:O1343" si="1432">IF($J1343&lt;0,(K1343*(1-$J1343)),(K1343*(1+$J1343)))</f>
        <v>40011.882168949698</v>
      </c>
      <c r="M1343" s="444">
        <f t="shared" si="1432"/>
        <v>69504.305754915375</v>
      </c>
      <c r="N1343" s="444">
        <f t="shared" si="1432"/>
        <v>120735.34801673568</v>
      </c>
      <c r="O1343" s="444">
        <f t="shared" si="1432"/>
        <v>209728.36290349372</v>
      </c>
      <c r="P1343" s="455"/>
      <c r="Q1343" s="87">
        <f t="shared" si="1382"/>
        <v>13260</v>
      </c>
      <c r="R1343" s="486">
        <f t="shared" si="1373"/>
        <v>0</v>
      </c>
      <c r="S1343" s="486">
        <f t="shared" si="1374"/>
        <v>0</v>
      </c>
      <c r="T1343" s="486">
        <f>IF(R1343=1,SUM($R$6:R1343),0)</f>
        <v>0</v>
      </c>
      <c r="U1343" s="486">
        <f>IF(S1343=1,SUM($S$6:S1343),0)</f>
        <v>0</v>
      </c>
      <c r="V1343" s="486">
        <f t="shared" si="1375"/>
        <v>0</v>
      </c>
      <c r="W1343" s="486">
        <f t="shared" si="1376"/>
        <v>0</v>
      </c>
      <c r="X1343" s="486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47</v>
      </c>
      <c r="D1344" s="105"/>
      <c r="E1344" s="212" t="s">
        <v>47</v>
      </c>
      <c r="F1344" s="213"/>
      <c r="G1344" s="214">
        <v>0</v>
      </c>
      <c r="H1344" s="214">
        <v>0</v>
      </c>
      <c r="I1344" s="167"/>
      <c r="J1344" s="445"/>
      <c r="K1344" s="167"/>
      <c r="L1344" s="167"/>
      <c r="M1344" s="167"/>
      <c r="N1344" s="167"/>
      <c r="O1344" s="167"/>
      <c r="P1344" s="455"/>
      <c r="Q1344" s="87">
        <f t="shared" si="1382"/>
        <v>0</v>
      </c>
      <c r="R1344" s="486">
        <f t="shared" si="1373"/>
        <v>0</v>
      </c>
      <c r="S1344" s="486">
        <f t="shared" si="1374"/>
        <v>0</v>
      </c>
      <c r="T1344" s="486">
        <f>IF(R1344=1,SUM($R$6:R1344),0)</f>
        <v>0</v>
      </c>
      <c r="U1344" s="486">
        <f>IF(S1344=1,SUM($S$6:S1344),0)</f>
        <v>0</v>
      </c>
      <c r="V1344" s="486">
        <f t="shared" si="1375"/>
        <v>0</v>
      </c>
      <c r="W1344" s="486">
        <f t="shared" si="1376"/>
        <v>0</v>
      </c>
      <c r="X1344" s="486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5" t="s">
        <v>719</v>
      </c>
      <c r="C1345" s="426" t="s">
        <v>576</v>
      </c>
      <c r="D1345" s="426"/>
      <c r="E1345" s="212" t="s">
        <v>47</v>
      </c>
      <c r="F1345" s="213"/>
      <c r="G1345" s="214">
        <v>0</v>
      </c>
      <c r="H1345" s="214">
        <v>0</v>
      </c>
      <c r="I1345" s="167">
        <v>0</v>
      </c>
      <c r="J1345" s="445"/>
      <c r="K1345" s="167"/>
      <c r="L1345" s="167"/>
      <c r="M1345" s="167"/>
      <c r="N1345" s="167"/>
      <c r="O1345" s="167"/>
      <c r="P1345" s="455"/>
      <c r="Q1345" s="87">
        <f t="shared" si="1382"/>
        <v>0</v>
      </c>
      <c r="R1345" s="486">
        <f t="shared" si="1373"/>
        <v>0</v>
      </c>
      <c r="S1345" s="486">
        <f t="shared" si="1374"/>
        <v>0</v>
      </c>
      <c r="T1345" s="486">
        <f>IF(R1345=1,SUM($R$6:R1345),0)</f>
        <v>0</v>
      </c>
      <c r="U1345" s="486">
        <f>IF(S1345=1,SUM($S$6:S1345),0)</f>
        <v>0</v>
      </c>
      <c r="V1345" s="486">
        <f t="shared" si="1375"/>
        <v>0</v>
      </c>
      <c r="W1345" s="486">
        <f t="shared" si="1376"/>
        <v>0</v>
      </c>
      <c r="X1345" s="486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2491</v>
      </c>
      <c r="D1346" s="105" t="s">
        <v>1706</v>
      </c>
      <c r="E1346" s="212" t="s">
        <v>46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5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5"/>
      <c r="Q1346" s="87">
        <f t="shared" si="1382"/>
        <v>44467.799999999996</v>
      </c>
      <c r="R1346" s="486">
        <f t="shared" si="1373"/>
        <v>0</v>
      </c>
      <c r="S1346" s="486">
        <f t="shared" si="1374"/>
        <v>0</v>
      </c>
      <c r="T1346" s="486">
        <f>IF(R1346=1,SUM($R$6:R1346),0)</f>
        <v>0</v>
      </c>
      <c r="U1346" s="486">
        <f>IF(S1346=1,SUM($S$6:S1346),0)</f>
        <v>0</v>
      </c>
      <c r="V1346" s="486">
        <f t="shared" si="1375"/>
        <v>0</v>
      </c>
      <c r="W1346" s="486">
        <f t="shared" si="1376"/>
        <v>0</v>
      </c>
      <c r="X1346" s="486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2492</v>
      </c>
      <c r="D1347" s="105" t="s">
        <v>1707</v>
      </c>
      <c r="E1347" s="212" t="s">
        <v>46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5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5"/>
      <c r="Q1347" s="87">
        <f t="shared" si="1382"/>
        <v>38959.799999999996</v>
      </c>
      <c r="R1347" s="486">
        <f t="shared" si="1373"/>
        <v>0</v>
      </c>
      <c r="S1347" s="486">
        <f t="shared" si="1374"/>
        <v>0</v>
      </c>
      <c r="T1347" s="486">
        <f>IF(R1347=1,SUM($R$6:R1347),0)</f>
        <v>0</v>
      </c>
      <c r="U1347" s="486">
        <f>IF(S1347=1,SUM($S$6:S1347),0)</f>
        <v>0</v>
      </c>
      <c r="V1347" s="486">
        <f t="shared" si="1375"/>
        <v>0</v>
      </c>
      <c r="W1347" s="486">
        <f t="shared" si="1376"/>
        <v>0</v>
      </c>
      <c r="X1347" s="486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2493</v>
      </c>
      <c r="D1348" s="105" t="s">
        <v>1708</v>
      </c>
      <c r="E1348" s="212" t="s">
        <v>46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5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5"/>
      <c r="Q1348" s="87">
        <f t="shared" si="1382"/>
        <v>44664.6</v>
      </c>
      <c r="R1348" s="486">
        <f t="shared" si="1373"/>
        <v>0</v>
      </c>
      <c r="S1348" s="486">
        <f t="shared" si="1374"/>
        <v>0</v>
      </c>
      <c r="T1348" s="486">
        <f>IF(R1348=1,SUM($R$6:R1348),0)</f>
        <v>0</v>
      </c>
      <c r="U1348" s="486">
        <f>IF(S1348=1,SUM($S$6:S1348),0)</f>
        <v>0</v>
      </c>
      <c r="V1348" s="486">
        <f t="shared" si="1375"/>
        <v>0</v>
      </c>
      <c r="W1348" s="486">
        <f t="shared" si="1376"/>
        <v>0</v>
      </c>
      <c r="X1348" s="486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2494</v>
      </c>
      <c r="D1349" s="105" t="s">
        <v>1709</v>
      </c>
      <c r="E1349" s="212" t="s">
        <v>46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5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5"/>
      <c r="Q1349" s="87">
        <f t="shared" si="1382"/>
        <v>48598.799999999996</v>
      </c>
      <c r="R1349" s="486">
        <f t="shared" si="1373"/>
        <v>0</v>
      </c>
      <c r="S1349" s="486">
        <f t="shared" si="1374"/>
        <v>0</v>
      </c>
      <c r="T1349" s="486">
        <f>IF(R1349=1,SUM($R$6:R1349),0)</f>
        <v>0</v>
      </c>
      <c r="U1349" s="486">
        <f>IF(S1349=1,SUM($S$6:S1349),0)</f>
        <v>0</v>
      </c>
      <c r="V1349" s="486">
        <f t="shared" si="1375"/>
        <v>0</v>
      </c>
      <c r="W1349" s="486">
        <f t="shared" si="1376"/>
        <v>0</v>
      </c>
      <c r="X1349" s="486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2495</v>
      </c>
      <c r="D1350" s="105" t="s">
        <v>1710</v>
      </c>
      <c r="E1350" s="212" t="s">
        <v>46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5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5"/>
      <c r="Q1350" s="87">
        <f t="shared" si="1382"/>
        <v>48402</v>
      </c>
      <c r="R1350" s="486">
        <f t="shared" si="1373"/>
        <v>0</v>
      </c>
      <c r="S1350" s="486">
        <f t="shared" si="1374"/>
        <v>0</v>
      </c>
      <c r="T1350" s="486">
        <f>IF(R1350=1,SUM($R$6:R1350),0)</f>
        <v>0</v>
      </c>
      <c r="U1350" s="486">
        <f>IF(S1350=1,SUM($S$6:S1350),0)</f>
        <v>0</v>
      </c>
      <c r="V1350" s="486">
        <f t="shared" si="1375"/>
        <v>0</v>
      </c>
      <c r="W1350" s="486">
        <f t="shared" si="1376"/>
        <v>0</v>
      </c>
      <c r="X1350" s="486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2496</v>
      </c>
      <c r="D1351" s="105" t="s">
        <v>1711</v>
      </c>
      <c r="E1351" s="212" t="s">
        <v>46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5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5"/>
      <c r="Q1351" s="87">
        <f t="shared" si="1382"/>
        <v>62185.2</v>
      </c>
      <c r="R1351" s="486">
        <f t="shared" ref="R1351:R1414" si="1439">IF(E1351="MDU-KD",1,0)</f>
        <v>0</v>
      </c>
      <c r="S1351" s="486">
        <f t="shared" ref="S1351:S1414" si="1440">IF(E1351="HDW",1,0)</f>
        <v>0</v>
      </c>
      <c r="T1351" s="486">
        <f>IF(R1351=1,SUM($R$6:R1351),0)</f>
        <v>0</v>
      </c>
      <c r="U1351" s="486">
        <f>IF(S1351=1,SUM($S$6:S1351),0)</f>
        <v>0</v>
      </c>
      <c r="V1351" s="486">
        <f t="shared" ref="V1351:V1414" si="1441">IF(T1351=0,U1351,T1351)</f>
        <v>0</v>
      </c>
      <c r="W1351" s="486">
        <f t="shared" ref="W1351:W1414" si="1442">IF(F1351=0,0,IF(LEFT(C1351,11)="Tiang Beton",1,0))</f>
        <v>0</v>
      </c>
      <c r="X1351" s="486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2497</v>
      </c>
      <c r="D1352" s="105" t="s">
        <v>1712</v>
      </c>
      <c r="E1352" s="212" t="s">
        <v>46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5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5"/>
      <c r="Q1352" s="87">
        <f t="shared" si="1382"/>
        <v>52743</v>
      </c>
      <c r="R1352" s="486">
        <f t="shared" si="1439"/>
        <v>0</v>
      </c>
      <c r="S1352" s="486">
        <f t="shared" si="1440"/>
        <v>0</v>
      </c>
      <c r="T1352" s="486">
        <f>IF(R1352=1,SUM($R$6:R1352),0)</f>
        <v>0</v>
      </c>
      <c r="U1352" s="486">
        <f>IF(S1352=1,SUM($S$6:S1352),0)</f>
        <v>0</v>
      </c>
      <c r="V1352" s="486">
        <f t="shared" si="1441"/>
        <v>0</v>
      </c>
      <c r="W1352" s="486">
        <f t="shared" si="1442"/>
        <v>0</v>
      </c>
      <c r="X1352" s="486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2498</v>
      </c>
      <c r="D1353" s="105" t="s">
        <v>1713</v>
      </c>
      <c r="E1353" s="212" t="s">
        <v>46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5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5"/>
      <c r="Q1353" s="87">
        <f t="shared" si="1382"/>
        <v>80077.8</v>
      </c>
      <c r="R1353" s="486">
        <f t="shared" si="1439"/>
        <v>0</v>
      </c>
      <c r="S1353" s="486">
        <f t="shared" si="1440"/>
        <v>0</v>
      </c>
      <c r="T1353" s="486">
        <f>IF(R1353=1,SUM($R$6:R1353),0)</f>
        <v>0</v>
      </c>
      <c r="U1353" s="486">
        <f>IF(S1353=1,SUM($S$6:S1353),0)</f>
        <v>0</v>
      </c>
      <c r="V1353" s="486">
        <f t="shared" si="1441"/>
        <v>0</v>
      </c>
      <c r="W1353" s="486">
        <f t="shared" si="1442"/>
        <v>0</v>
      </c>
      <c r="X1353" s="486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2499</v>
      </c>
      <c r="D1354" s="105" t="s">
        <v>1714</v>
      </c>
      <c r="E1354" s="212" t="s">
        <v>46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5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5"/>
      <c r="Q1354" s="87">
        <f t="shared" si="1382"/>
        <v>61988.399999999994</v>
      </c>
      <c r="R1354" s="486">
        <f t="shared" si="1439"/>
        <v>0</v>
      </c>
      <c r="S1354" s="486">
        <f t="shared" si="1440"/>
        <v>0</v>
      </c>
      <c r="T1354" s="486">
        <f>IF(R1354=1,SUM($R$6:R1354),0)</f>
        <v>0</v>
      </c>
      <c r="U1354" s="486">
        <f>IF(S1354=1,SUM($S$6:S1354),0)</f>
        <v>0</v>
      </c>
      <c r="V1354" s="486">
        <f t="shared" si="1441"/>
        <v>0</v>
      </c>
      <c r="W1354" s="486">
        <f t="shared" si="1442"/>
        <v>0</v>
      </c>
      <c r="X1354" s="486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2500</v>
      </c>
      <c r="D1355" s="105" t="s">
        <v>1715</v>
      </c>
      <c r="E1355" s="212" t="s">
        <v>46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5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5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486">
        <f t="shared" si="1439"/>
        <v>0</v>
      </c>
      <c r="S1355" s="486">
        <f t="shared" si="1440"/>
        <v>0</v>
      </c>
      <c r="T1355" s="486">
        <f>IF(R1355=1,SUM($R$6:R1355),0)</f>
        <v>0</v>
      </c>
      <c r="U1355" s="486">
        <f>IF(S1355=1,SUM($S$6:S1355),0)</f>
        <v>0</v>
      </c>
      <c r="V1355" s="486">
        <f t="shared" si="1441"/>
        <v>0</v>
      </c>
      <c r="W1355" s="486">
        <f t="shared" si="1442"/>
        <v>0</v>
      </c>
      <c r="X1355" s="486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2501</v>
      </c>
      <c r="D1356" s="105" t="s">
        <v>1716</v>
      </c>
      <c r="E1356" s="212" t="s">
        <v>46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5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5"/>
      <c r="Q1356" s="87">
        <f t="shared" si="1449"/>
        <v>62578.2</v>
      </c>
      <c r="R1356" s="486">
        <f t="shared" si="1439"/>
        <v>0</v>
      </c>
      <c r="S1356" s="486">
        <f t="shared" si="1440"/>
        <v>0</v>
      </c>
      <c r="T1356" s="486">
        <f>IF(R1356=1,SUM($R$6:R1356),0)</f>
        <v>0</v>
      </c>
      <c r="U1356" s="486">
        <f>IF(S1356=1,SUM($S$6:S1356),0)</f>
        <v>0</v>
      </c>
      <c r="V1356" s="486">
        <f t="shared" si="1441"/>
        <v>0</v>
      </c>
      <c r="W1356" s="486">
        <f t="shared" si="1442"/>
        <v>0</v>
      </c>
      <c r="X1356" s="486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2502</v>
      </c>
      <c r="D1357" s="105" t="s">
        <v>1717</v>
      </c>
      <c r="E1357" s="212" t="s">
        <v>46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5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5"/>
      <c r="Q1357" s="87">
        <f t="shared" si="1449"/>
        <v>99586.2</v>
      </c>
      <c r="R1357" s="486">
        <f t="shared" si="1439"/>
        <v>0</v>
      </c>
      <c r="S1357" s="486">
        <f t="shared" si="1440"/>
        <v>0</v>
      </c>
      <c r="T1357" s="486">
        <f>IF(R1357=1,SUM($R$6:R1357),0)</f>
        <v>0</v>
      </c>
      <c r="U1357" s="486">
        <f>IF(S1357=1,SUM($S$6:S1357),0)</f>
        <v>0</v>
      </c>
      <c r="V1357" s="486">
        <f t="shared" si="1441"/>
        <v>0</v>
      </c>
      <c r="W1357" s="486">
        <f t="shared" si="1442"/>
        <v>0</v>
      </c>
      <c r="X1357" s="486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2503</v>
      </c>
      <c r="D1358" s="105" t="s">
        <v>1718</v>
      </c>
      <c r="E1358" s="212" t="s">
        <v>46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5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5"/>
      <c r="Q1358" s="87">
        <f t="shared" si="1449"/>
        <v>64769.399999999994</v>
      </c>
      <c r="R1358" s="486">
        <f t="shared" si="1439"/>
        <v>0</v>
      </c>
      <c r="S1358" s="486">
        <f t="shared" si="1440"/>
        <v>0</v>
      </c>
      <c r="T1358" s="486">
        <f>IF(R1358=1,SUM($R$6:R1358),0)</f>
        <v>0</v>
      </c>
      <c r="U1358" s="486">
        <f>IF(S1358=1,SUM($S$6:S1358),0)</f>
        <v>0</v>
      </c>
      <c r="V1358" s="486">
        <f t="shared" si="1441"/>
        <v>0</v>
      </c>
      <c r="W1358" s="486">
        <f t="shared" si="1442"/>
        <v>0</v>
      </c>
      <c r="X1358" s="486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2504</v>
      </c>
      <c r="D1359" s="105" t="s">
        <v>1719</v>
      </c>
      <c r="E1359" s="212" t="s">
        <v>46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5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5"/>
      <c r="Q1359" s="87">
        <f t="shared" si="1449"/>
        <v>99586.2</v>
      </c>
      <c r="R1359" s="486">
        <f t="shared" si="1439"/>
        <v>0</v>
      </c>
      <c r="S1359" s="486">
        <f t="shared" si="1440"/>
        <v>0</v>
      </c>
      <c r="T1359" s="486">
        <f>IF(R1359=1,SUM($R$6:R1359),0)</f>
        <v>0</v>
      </c>
      <c r="U1359" s="486">
        <f>IF(S1359=1,SUM($S$6:S1359),0)</f>
        <v>0</v>
      </c>
      <c r="V1359" s="486">
        <f t="shared" si="1441"/>
        <v>0</v>
      </c>
      <c r="W1359" s="486">
        <f t="shared" si="1442"/>
        <v>0</v>
      </c>
      <c r="X1359" s="486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2505</v>
      </c>
      <c r="D1360" s="105" t="s">
        <v>1720</v>
      </c>
      <c r="E1360" s="212" t="s">
        <v>46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5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5"/>
      <c r="Q1360" s="87">
        <f t="shared" si="1449"/>
        <v>55497</v>
      </c>
      <c r="R1360" s="486">
        <f t="shared" si="1439"/>
        <v>0</v>
      </c>
      <c r="S1360" s="486">
        <f t="shared" si="1440"/>
        <v>0</v>
      </c>
      <c r="T1360" s="486">
        <f>IF(R1360=1,SUM($R$6:R1360),0)</f>
        <v>0</v>
      </c>
      <c r="U1360" s="486">
        <f>IF(S1360=1,SUM($S$6:S1360),0)</f>
        <v>0</v>
      </c>
      <c r="V1360" s="486">
        <f t="shared" si="1441"/>
        <v>0</v>
      </c>
      <c r="W1360" s="486">
        <f t="shared" si="1442"/>
        <v>0</v>
      </c>
      <c r="X1360" s="486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2506</v>
      </c>
      <c r="D1361" s="105" t="s">
        <v>1721</v>
      </c>
      <c r="E1361" s="212" t="s">
        <v>46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5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5"/>
      <c r="Q1361" s="87">
        <f t="shared" si="1449"/>
        <v>40350.6</v>
      </c>
      <c r="R1361" s="486">
        <f t="shared" si="1439"/>
        <v>0</v>
      </c>
      <c r="S1361" s="486">
        <f t="shared" si="1440"/>
        <v>0</v>
      </c>
      <c r="T1361" s="486">
        <f>IF(R1361=1,SUM($R$6:R1361),0)</f>
        <v>0</v>
      </c>
      <c r="U1361" s="486">
        <f>IF(S1361=1,SUM($S$6:S1361),0)</f>
        <v>0</v>
      </c>
      <c r="V1361" s="486">
        <f t="shared" si="1441"/>
        <v>0</v>
      </c>
      <c r="W1361" s="486">
        <f t="shared" si="1442"/>
        <v>0</v>
      </c>
      <c r="X1361" s="486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2507</v>
      </c>
      <c r="D1362" s="105" t="s">
        <v>1722</v>
      </c>
      <c r="E1362" s="212" t="s">
        <v>46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5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5"/>
      <c r="Q1362" s="87">
        <f t="shared" si="1449"/>
        <v>55497</v>
      </c>
      <c r="R1362" s="486">
        <f t="shared" si="1439"/>
        <v>0</v>
      </c>
      <c r="S1362" s="486">
        <f t="shared" si="1440"/>
        <v>0</v>
      </c>
      <c r="T1362" s="486">
        <f>IF(R1362=1,SUM($R$6:R1362),0)</f>
        <v>0</v>
      </c>
      <c r="U1362" s="486">
        <f>IF(S1362=1,SUM($S$6:S1362),0)</f>
        <v>0</v>
      </c>
      <c r="V1362" s="486">
        <f t="shared" si="1441"/>
        <v>0</v>
      </c>
      <c r="W1362" s="486">
        <f t="shared" si="1442"/>
        <v>0</v>
      </c>
      <c r="X1362" s="486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2508</v>
      </c>
      <c r="D1363" s="105" t="s">
        <v>1723</v>
      </c>
      <c r="E1363" s="212" t="s">
        <v>46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5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5"/>
      <c r="Q1363" s="87">
        <f t="shared" si="1449"/>
        <v>62971.799999999996</v>
      </c>
      <c r="R1363" s="486">
        <f t="shared" si="1439"/>
        <v>0</v>
      </c>
      <c r="S1363" s="486">
        <f t="shared" si="1440"/>
        <v>0</v>
      </c>
      <c r="T1363" s="486">
        <f>IF(R1363=1,SUM($R$6:R1363),0)</f>
        <v>0</v>
      </c>
      <c r="U1363" s="486">
        <f>IF(S1363=1,SUM($S$6:S1363),0)</f>
        <v>0</v>
      </c>
      <c r="V1363" s="486">
        <f t="shared" si="1441"/>
        <v>0</v>
      </c>
      <c r="W1363" s="486">
        <f t="shared" si="1442"/>
        <v>0</v>
      </c>
      <c r="X1363" s="486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2509</v>
      </c>
      <c r="D1364" s="105" t="s">
        <v>1724</v>
      </c>
      <c r="E1364" s="212" t="s">
        <v>46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5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5"/>
      <c r="Q1364" s="87">
        <f t="shared" si="1449"/>
        <v>43300.799999999996</v>
      </c>
      <c r="R1364" s="486">
        <f t="shared" si="1439"/>
        <v>0</v>
      </c>
      <c r="S1364" s="486">
        <f t="shared" si="1440"/>
        <v>0</v>
      </c>
      <c r="T1364" s="486">
        <f>IF(R1364=1,SUM($R$6:R1364),0)</f>
        <v>0</v>
      </c>
      <c r="U1364" s="486">
        <f>IF(S1364=1,SUM($S$6:S1364),0)</f>
        <v>0</v>
      </c>
      <c r="V1364" s="486">
        <f t="shared" si="1441"/>
        <v>0</v>
      </c>
      <c r="W1364" s="486">
        <f t="shared" si="1442"/>
        <v>0</v>
      </c>
      <c r="X1364" s="486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2510</v>
      </c>
      <c r="D1365" s="105" t="s">
        <v>1725</v>
      </c>
      <c r="E1365" s="212" t="s">
        <v>46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5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5"/>
      <c r="Q1365" s="87">
        <f t="shared" si="1449"/>
        <v>67889.399999999994</v>
      </c>
      <c r="R1365" s="486">
        <f t="shared" si="1439"/>
        <v>0</v>
      </c>
      <c r="S1365" s="486">
        <f t="shared" si="1440"/>
        <v>0</v>
      </c>
      <c r="T1365" s="486">
        <f>IF(R1365=1,SUM($R$6:R1365),0)</f>
        <v>0</v>
      </c>
      <c r="U1365" s="486">
        <f>IF(S1365=1,SUM($S$6:S1365),0)</f>
        <v>0</v>
      </c>
      <c r="V1365" s="486">
        <f t="shared" si="1441"/>
        <v>0</v>
      </c>
      <c r="W1365" s="486">
        <f t="shared" si="1442"/>
        <v>0</v>
      </c>
      <c r="X1365" s="486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2511</v>
      </c>
      <c r="D1366" s="105" t="s">
        <v>1726</v>
      </c>
      <c r="E1366" s="212" t="s">
        <v>46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5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5"/>
      <c r="Q1366" s="87">
        <f t="shared" si="1449"/>
        <v>27762.6</v>
      </c>
      <c r="R1366" s="486">
        <f t="shared" si="1439"/>
        <v>0</v>
      </c>
      <c r="S1366" s="486">
        <f t="shared" si="1440"/>
        <v>0</v>
      </c>
      <c r="T1366" s="486">
        <f>IF(R1366=1,SUM($R$6:R1366),0)</f>
        <v>0</v>
      </c>
      <c r="U1366" s="486">
        <f>IF(S1366=1,SUM($S$6:S1366),0)</f>
        <v>0</v>
      </c>
      <c r="V1366" s="486">
        <f t="shared" si="1441"/>
        <v>0</v>
      </c>
      <c r="W1366" s="486">
        <f t="shared" si="1442"/>
        <v>0</v>
      </c>
      <c r="X1366" s="486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2512</v>
      </c>
      <c r="D1367" s="105" t="s">
        <v>1727</v>
      </c>
      <c r="E1367" s="212" t="s">
        <v>46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5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5"/>
      <c r="Q1367" s="87">
        <f t="shared" si="1449"/>
        <v>64545.599999999999</v>
      </c>
      <c r="R1367" s="486">
        <f t="shared" si="1439"/>
        <v>0</v>
      </c>
      <c r="S1367" s="486">
        <f t="shared" si="1440"/>
        <v>0</v>
      </c>
      <c r="T1367" s="486">
        <f>IF(R1367=1,SUM($R$6:R1367),0)</f>
        <v>0</v>
      </c>
      <c r="U1367" s="486">
        <f>IF(S1367=1,SUM($S$6:S1367),0)</f>
        <v>0</v>
      </c>
      <c r="V1367" s="486">
        <f t="shared" si="1441"/>
        <v>0</v>
      </c>
      <c r="W1367" s="486">
        <f t="shared" si="1442"/>
        <v>0</v>
      </c>
      <c r="X1367" s="486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2513</v>
      </c>
      <c r="D1368" s="105" t="s">
        <v>1728</v>
      </c>
      <c r="E1368" s="212" t="s">
        <v>46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5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5"/>
      <c r="Q1368" s="87">
        <f t="shared" si="1449"/>
        <v>44874.6</v>
      </c>
      <c r="R1368" s="486">
        <f t="shared" si="1439"/>
        <v>0</v>
      </c>
      <c r="S1368" s="486">
        <f t="shared" si="1440"/>
        <v>0</v>
      </c>
      <c r="T1368" s="486">
        <f>IF(R1368=1,SUM($R$6:R1368),0)</f>
        <v>0</v>
      </c>
      <c r="U1368" s="486">
        <f>IF(S1368=1,SUM($S$6:S1368),0)</f>
        <v>0</v>
      </c>
      <c r="V1368" s="486">
        <f t="shared" si="1441"/>
        <v>0</v>
      </c>
      <c r="W1368" s="486">
        <f t="shared" si="1442"/>
        <v>0</v>
      </c>
      <c r="X1368" s="486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2514</v>
      </c>
      <c r="D1369" s="105" t="s">
        <v>1729</v>
      </c>
      <c r="E1369" s="212" t="s">
        <v>46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5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5"/>
      <c r="Q1369" s="87">
        <f t="shared" si="1449"/>
        <v>84622.8</v>
      </c>
      <c r="R1369" s="486">
        <f t="shared" si="1439"/>
        <v>0</v>
      </c>
      <c r="S1369" s="486">
        <f t="shared" si="1440"/>
        <v>0</v>
      </c>
      <c r="T1369" s="486">
        <f>IF(R1369=1,SUM($R$6:R1369),0)</f>
        <v>0</v>
      </c>
      <c r="U1369" s="486">
        <f>IF(S1369=1,SUM($S$6:S1369),0)</f>
        <v>0</v>
      </c>
      <c r="V1369" s="486">
        <f t="shared" si="1441"/>
        <v>0</v>
      </c>
      <c r="W1369" s="486">
        <f t="shared" si="1442"/>
        <v>0</v>
      </c>
      <c r="X1369" s="486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2515</v>
      </c>
      <c r="D1370" s="105" t="s">
        <v>1730</v>
      </c>
      <c r="E1370" s="212" t="s">
        <v>46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5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5"/>
      <c r="Q1370" s="87">
        <f t="shared" si="1449"/>
        <v>63378.6</v>
      </c>
      <c r="R1370" s="486">
        <f t="shared" si="1439"/>
        <v>0</v>
      </c>
      <c r="S1370" s="486">
        <f t="shared" si="1440"/>
        <v>0</v>
      </c>
      <c r="T1370" s="486">
        <f>IF(R1370=1,SUM($R$6:R1370),0)</f>
        <v>0</v>
      </c>
      <c r="U1370" s="486">
        <f>IF(S1370=1,SUM($S$6:S1370),0)</f>
        <v>0</v>
      </c>
      <c r="V1370" s="486">
        <f t="shared" si="1441"/>
        <v>0</v>
      </c>
      <c r="W1370" s="486">
        <f t="shared" si="1442"/>
        <v>0</v>
      </c>
      <c r="X1370" s="486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2516</v>
      </c>
      <c r="D1371" s="105" t="s">
        <v>1731</v>
      </c>
      <c r="E1371" s="212" t="s">
        <v>46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5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5"/>
      <c r="Q1371" s="87">
        <f t="shared" si="1449"/>
        <v>88177.2</v>
      </c>
      <c r="R1371" s="486">
        <f t="shared" si="1439"/>
        <v>0</v>
      </c>
      <c r="S1371" s="486">
        <f t="shared" si="1440"/>
        <v>0</v>
      </c>
      <c r="T1371" s="486">
        <f>IF(R1371=1,SUM($R$6:R1371),0)</f>
        <v>0</v>
      </c>
      <c r="U1371" s="486">
        <f>IF(S1371=1,SUM($S$6:S1371),0)</f>
        <v>0</v>
      </c>
      <c r="V1371" s="486">
        <f t="shared" si="1441"/>
        <v>0</v>
      </c>
      <c r="W1371" s="486">
        <f t="shared" si="1442"/>
        <v>0</v>
      </c>
      <c r="X1371" s="486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2517</v>
      </c>
      <c r="D1372" s="105" t="s">
        <v>1732</v>
      </c>
      <c r="E1372" s="212" t="s">
        <v>46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5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5"/>
      <c r="Q1372" s="87">
        <f t="shared" si="1449"/>
        <v>58671</v>
      </c>
      <c r="R1372" s="486">
        <f t="shared" si="1439"/>
        <v>0</v>
      </c>
      <c r="S1372" s="486">
        <f t="shared" si="1440"/>
        <v>0</v>
      </c>
      <c r="T1372" s="486">
        <f>IF(R1372=1,SUM($R$6:R1372),0)</f>
        <v>0</v>
      </c>
      <c r="U1372" s="486">
        <f>IF(S1372=1,SUM($S$6:S1372),0)</f>
        <v>0</v>
      </c>
      <c r="V1372" s="486">
        <f t="shared" si="1441"/>
        <v>0</v>
      </c>
      <c r="W1372" s="486">
        <f t="shared" si="1442"/>
        <v>0</v>
      </c>
      <c r="X1372" s="486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2518</v>
      </c>
      <c r="D1373" s="105" t="s">
        <v>1733</v>
      </c>
      <c r="E1373" s="212" t="s">
        <v>46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5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5"/>
      <c r="Q1373" s="87">
        <f t="shared" si="1449"/>
        <v>88177.2</v>
      </c>
      <c r="R1373" s="486">
        <f t="shared" si="1439"/>
        <v>0</v>
      </c>
      <c r="S1373" s="486">
        <f t="shared" si="1440"/>
        <v>0</v>
      </c>
      <c r="T1373" s="486">
        <f>IF(R1373=1,SUM($R$6:R1373),0)</f>
        <v>0</v>
      </c>
      <c r="U1373" s="486">
        <f>IF(S1373=1,SUM($S$6:S1373),0)</f>
        <v>0</v>
      </c>
      <c r="V1373" s="486">
        <f t="shared" si="1441"/>
        <v>0</v>
      </c>
      <c r="W1373" s="486">
        <f t="shared" si="1442"/>
        <v>0</v>
      </c>
      <c r="X1373" s="486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2519</v>
      </c>
      <c r="D1374" s="105" t="s">
        <v>1734</v>
      </c>
      <c r="E1374" s="212" t="s">
        <v>46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5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5"/>
      <c r="Q1374" s="87">
        <f t="shared" si="1449"/>
        <v>91101</v>
      </c>
      <c r="R1374" s="486">
        <f t="shared" si="1439"/>
        <v>0</v>
      </c>
      <c r="S1374" s="486">
        <f t="shared" si="1440"/>
        <v>0</v>
      </c>
      <c r="T1374" s="486">
        <f>IF(R1374=1,SUM($R$6:R1374),0)</f>
        <v>0</v>
      </c>
      <c r="U1374" s="486">
        <f>IF(S1374=1,SUM($S$6:S1374),0)</f>
        <v>0</v>
      </c>
      <c r="V1374" s="486">
        <f t="shared" si="1441"/>
        <v>0</v>
      </c>
      <c r="W1374" s="486">
        <f t="shared" si="1442"/>
        <v>0</v>
      </c>
      <c r="X1374" s="486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2520</v>
      </c>
      <c r="D1375" s="105" t="s">
        <v>1735</v>
      </c>
      <c r="E1375" s="212" t="s">
        <v>46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5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5"/>
      <c r="Q1375" s="87">
        <f t="shared" si="1449"/>
        <v>91101</v>
      </c>
      <c r="R1375" s="486">
        <f t="shared" si="1439"/>
        <v>0</v>
      </c>
      <c r="S1375" s="486">
        <f t="shared" si="1440"/>
        <v>0</v>
      </c>
      <c r="T1375" s="486">
        <f>IF(R1375=1,SUM($R$6:R1375),0)</f>
        <v>0</v>
      </c>
      <c r="U1375" s="486">
        <f>IF(S1375=1,SUM($S$6:S1375),0)</f>
        <v>0</v>
      </c>
      <c r="V1375" s="486">
        <f t="shared" si="1441"/>
        <v>0</v>
      </c>
      <c r="W1375" s="486">
        <f t="shared" si="1442"/>
        <v>0</v>
      </c>
      <c r="X1375" s="486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2521</v>
      </c>
      <c r="D1376" s="105" t="s">
        <v>1736</v>
      </c>
      <c r="E1376" s="212" t="s">
        <v>46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5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5"/>
      <c r="Q1376" s="87">
        <f t="shared" si="1449"/>
        <v>123388.2</v>
      </c>
      <c r="R1376" s="486">
        <f t="shared" si="1439"/>
        <v>0</v>
      </c>
      <c r="S1376" s="486">
        <f t="shared" si="1440"/>
        <v>0</v>
      </c>
      <c r="T1376" s="486">
        <f>IF(R1376=1,SUM($R$6:R1376),0)</f>
        <v>0</v>
      </c>
      <c r="U1376" s="486">
        <f>IF(S1376=1,SUM($S$6:S1376),0)</f>
        <v>0</v>
      </c>
      <c r="V1376" s="486">
        <f t="shared" si="1441"/>
        <v>0</v>
      </c>
      <c r="W1376" s="486">
        <f t="shared" si="1442"/>
        <v>0</v>
      </c>
      <c r="X1376" s="486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2522</v>
      </c>
      <c r="D1377" s="105" t="s">
        <v>1737</v>
      </c>
      <c r="E1377" s="212" t="s">
        <v>46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5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5"/>
      <c r="Q1377" s="87">
        <f t="shared" si="1449"/>
        <v>123388.2</v>
      </c>
      <c r="R1377" s="486">
        <f t="shared" si="1439"/>
        <v>0</v>
      </c>
      <c r="S1377" s="486">
        <f t="shared" si="1440"/>
        <v>0</v>
      </c>
      <c r="T1377" s="486">
        <f>IF(R1377=1,SUM($R$6:R1377),0)</f>
        <v>0</v>
      </c>
      <c r="U1377" s="486">
        <f>IF(S1377=1,SUM($S$6:S1377),0)</f>
        <v>0</v>
      </c>
      <c r="V1377" s="486">
        <f t="shared" si="1441"/>
        <v>0</v>
      </c>
      <c r="W1377" s="486">
        <f t="shared" si="1442"/>
        <v>0</v>
      </c>
      <c r="X1377" s="486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2523</v>
      </c>
      <c r="D1378" s="105" t="s">
        <v>1738</v>
      </c>
      <c r="E1378" s="212" t="s">
        <v>46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5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5"/>
      <c r="Q1378" s="87">
        <f t="shared" si="1449"/>
        <v>83224.800000000003</v>
      </c>
      <c r="R1378" s="486">
        <f t="shared" si="1439"/>
        <v>0</v>
      </c>
      <c r="S1378" s="486">
        <f t="shared" si="1440"/>
        <v>0</v>
      </c>
      <c r="T1378" s="486">
        <f>IF(R1378=1,SUM($R$6:R1378),0)</f>
        <v>0</v>
      </c>
      <c r="U1378" s="486">
        <f>IF(S1378=1,SUM($S$6:S1378),0)</f>
        <v>0</v>
      </c>
      <c r="V1378" s="486">
        <f t="shared" si="1441"/>
        <v>0</v>
      </c>
      <c r="W1378" s="486">
        <f t="shared" si="1442"/>
        <v>0</v>
      </c>
      <c r="X1378" s="486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2524</v>
      </c>
      <c r="D1379" s="105" t="s">
        <v>1739</v>
      </c>
      <c r="E1379" s="212" t="s">
        <v>46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5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5"/>
      <c r="Q1379" s="87">
        <f t="shared" si="1449"/>
        <v>51742.2</v>
      </c>
      <c r="R1379" s="486">
        <f t="shared" si="1439"/>
        <v>0</v>
      </c>
      <c r="S1379" s="486">
        <f t="shared" si="1440"/>
        <v>0</v>
      </c>
      <c r="T1379" s="486">
        <f>IF(R1379=1,SUM($R$6:R1379),0)</f>
        <v>0</v>
      </c>
      <c r="U1379" s="486">
        <f>IF(S1379=1,SUM($S$6:S1379),0)</f>
        <v>0</v>
      </c>
      <c r="V1379" s="486">
        <f t="shared" si="1441"/>
        <v>0</v>
      </c>
      <c r="W1379" s="486">
        <f t="shared" si="1442"/>
        <v>0</v>
      </c>
      <c r="X1379" s="486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1740</v>
      </c>
      <c r="D1380" s="105" t="s">
        <v>1740</v>
      </c>
      <c r="E1380" s="212" t="s">
        <v>46</v>
      </c>
      <c r="F1380" s="213" t="s">
        <v>14</v>
      </c>
      <c r="G1380" s="405"/>
      <c r="H1380" s="405"/>
      <c r="I1380" s="409">
        <v>43681.2</v>
      </c>
      <c r="J1380" s="447">
        <v>0.39310150375939834</v>
      </c>
      <c r="K1380" s="409">
        <f t="shared" si="1447"/>
        <v>60852.345406015025</v>
      </c>
      <c r="L1380" s="409">
        <f t="shared" ref="L1380:O1380" si="1474">IF($J1380&lt;0,(K1380*(1-$J1380)),(K1380*(1+$J1380)))</f>
        <v>84773.493892405852</v>
      </c>
      <c r="M1380" s="409">
        <f t="shared" si="1474"/>
        <v>118098.08182044876</v>
      </c>
      <c r="N1380" s="409">
        <f t="shared" si="1474"/>
        <v>164522.61537516763</v>
      </c>
      <c r="O1380" s="409">
        <f t="shared" si="1474"/>
        <v>229196.70288157513</v>
      </c>
      <c r="P1380" s="455"/>
      <c r="Q1380" s="87">
        <f t="shared" si="1449"/>
        <v>43681.2</v>
      </c>
      <c r="R1380" s="486">
        <f t="shared" si="1439"/>
        <v>0</v>
      </c>
      <c r="S1380" s="486">
        <f t="shared" si="1440"/>
        <v>0</v>
      </c>
      <c r="T1380" s="486">
        <f>IF(R1380=1,SUM($R$6:R1380),0)</f>
        <v>0</v>
      </c>
      <c r="U1380" s="486">
        <f>IF(S1380=1,SUM($S$6:S1380),0)</f>
        <v>0</v>
      </c>
      <c r="V1380" s="486">
        <f t="shared" si="1441"/>
        <v>0</v>
      </c>
      <c r="W1380" s="486">
        <f t="shared" si="1442"/>
        <v>0</v>
      </c>
      <c r="X1380" s="486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1741</v>
      </c>
      <c r="D1381" s="105" t="s">
        <v>1741</v>
      </c>
      <c r="E1381" s="212" t="s">
        <v>46</v>
      </c>
      <c r="F1381" s="213" t="s">
        <v>14</v>
      </c>
      <c r="G1381" s="405"/>
      <c r="H1381" s="405"/>
      <c r="I1381" s="409">
        <v>38173.199999999997</v>
      </c>
      <c r="J1381" s="447">
        <v>1.4049259259259257</v>
      </c>
      <c r="K1381" s="409">
        <f t="shared" si="1447"/>
        <v>91803.718355555538</v>
      </c>
      <c r="L1381" s="409">
        <f t="shared" ref="L1381:O1381" si="1475">IF($J1381&lt;0,(K1381*(1-$J1381)),(K1381*(1+$J1381)))</f>
        <v>220781.14236967731</v>
      </c>
      <c r="M1381" s="409">
        <f t="shared" si="1475"/>
        <v>530962.29324037989</v>
      </c>
      <c r="N1381" s="409">
        <f t="shared" si="1475"/>
        <v>1276924.9847028735</v>
      </c>
      <c r="O1381" s="409">
        <f t="shared" si="1475"/>
        <v>3070910.0011745067</v>
      </c>
      <c r="P1381" s="455"/>
      <c r="Q1381" s="87">
        <f t="shared" si="1449"/>
        <v>38173.199999999997</v>
      </c>
      <c r="R1381" s="486">
        <f t="shared" si="1439"/>
        <v>0</v>
      </c>
      <c r="S1381" s="486">
        <f t="shared" si="1440"/>
        <v>0</v>
      </c>
      <c r="T1381" s="486">
        <f>IF(R1381=1,SUM($R$6:R1381),0)</f>
        <v>0</v>
      </c>
      <c r="U1381" s="486">
        <f>IF(S1381=1,SUM($S$6:S1381),0)</f>
        <v>0</v>
      </c>
      <c r="V1381" s="486">
        <f t="shared" si="1441"/>
        <v>0</v>
      </c>
      <c r="W1381" s="486">
        <f t="shared" si="1442"/>
        <v>0</v>
      </c>
      <c r="X1381" s="486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1742</v>
      </c>
      <c r="D1382" s="105" t="s">
        <v>1742</v>
      </c>
      <c r="E1382" s="212" t="s">
        <v>46</v>
      </c>
      <c r="F1382" s="213" t="s">
        <v>14</v>
      </c>
      <c r="G1382" s="405"/>
      <c r="H1382" s="405"/>
      <c r="I1382" s="409">
        <v>43681.2</v>
      </c>
      <c r="J1382" s="447">
        <v>0.39926691729323305</v>
      </c>
      <c r="K1382" s="409">
        <f t="shared" si="1447"/>
        <v>61121.658067669166</v>
      </c>
      <c r="L1382" s="409">
        <f t="shared" ref="L1382:O1382" si="1476">IF($J1382&lt;0,(K1382*(1-$J1382)),(K1382*(1+$J1382)))</f>
        <v>85525.514064198505</v>
      </c>
      <c r="M1382" s="409">
        <f t="shared" si="1476"/>
        <v>119673.02241453009</v>
      </c>
      <c r="N1382" s="409">
        <f t="shared" si="1476"/>
        <v>167454.5011571435</v>
      </c>
      <c r="O1382" s="409">
        <f t="shared" si="1476"/>
        <v>234313.54362103232</v>
      </c>
      <c r="P1382" s="455"/>
      <c r="Q1382" s="87">
        <f t="shared" si="1449"/>
        <v>43681.2</v>
      </c>
      <c r="R1382" s="486">
        <f t="shared" si="1439"/>
        <v>0</v>
      </c>
      <c r="S1382" s="486">
        <f t="shared" si="1440"/>
        <v>0</v>
      </c>
      <c r="T1382" s="486">
        <f>IF(R1382=1,SUM($R$6:R1382),0)</f>
        <v>0</v>
      </c>
      <c r="U1382" s="486">
        <f>IF(S1382=1,SUM($S$6:S1382),0)</f>
        <v>0</v>
      </c>
      <c r="V1382" s="486">
        <f t="shared" si="1441"/>
        <v>0</v>
      </c>
      <c r="W1382" s="486">
        <f t="shared" si="1442"/>
        <v>0</v>
      </c>
      <c r="X1382" s="486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1743</v>
      </c>
      <c r="D1383" s="105" t="s">
        <v>1743</v>
      </c>
      <c r="E1383" s="212" t="s">
        <v>46</v>
      </c>
      <c r="F1383" s="213" t="s">
        <v>14</v>
      </c>
      <c r="G1383" s="405"/>
      <c r="H1383" s="405"/>
      <c r="I1383" s="409">
        <v>47614.799999999996</v>
      </c>
      <c r="J1383" s="447">
        <v>0.52251879699248105</v>
      </c>
      <c r="K1383" s="409">
        <f t="shared" si="1447"/>
        <v>72494.428015037585</v>
      </c>
      <c r="L1383" s="409">
        <f t="shared" ref="L1383:O1383" si="1477">IF($J1383&lt;0,(K1383*(1-$J1383)),(K1383*(1+$J1383)))</f>
        <v>110374.12933011305</v>
      </c>
      <c r="M1383" s="409">
        <f t="shared" si="1477"/>
        <v>168046.68660677626</v>
      </c>
      <c r="N1383" s="409">
        <f t="shared" si="1477"/>
        <v>255854.23913112149</v>
      </c>
      <c r="O1383" s="409">
        <f t="shared" si="1477"/>
        <v>389542.88836734171</v>
      </c>
      <c r="P1383" s="455"/>
      <c r="Q1383" s="87">
        <f t="shared" si="1449"/>
        <v>47614.799999999996</v>
      </c>
      <c r="R1383" s="486">
        <f t="shared" si="1439"/>
        <v>0</v>
      </c>
      <c r="S1383" s="486">
        <f t="shared" si="1440"/>
        <v>0</v>
      </c>
      <c r="T1383" s="486">
        <f>IF(R1383=1,SUM($R$6:R1383),0)</f>
        <v>0</v>
      </c>
      <c r="U1383" s="486">
        <f>IF(S1383=1,SUM($S$6:S1383),0)</f>
        <v>0</v>
      </c>
      <c r="V1383" s="486">
        <f t="shared" si="1441"/>
        <v>0</v>
      </c>
      <c r="W1383" s="486">
        <f t="shared" si="1442"/>
        <v>0</v>
      </c>
      <c r="X1383" s="486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1744</v>
      </c>
      <c r="D1384" s="105" t="s">
        <v>1744</v>
      </c>
      <c r="E1384" s="212" t="s">
        <v>46</v>
      </c>
      <c r="F1384" s="213" t="s">
        <v>14</v>
      </c>
      <c r="G1384" s="405"/>
      <c r="H1384" s="405"/>
      <c r="I1384" s="409">
        <v>47614.799999999996</v>
      </c>
      <c r="J1384" s="447">
        <v>7.1161048689138574E-3</v>
      </c>
      <c r="K1384" s="409">
        <f t="shared" si="1447"/>
        <v>47953.631910112359</v>
      </c>
      <c r="L1384" s="409">
        <f t="shared" ref="L1384:O1384" si="1478">IF($J1384&lt;0,(K1384*(1-$J1384)),(K1384*(1+$J1384)))</f>
        <v>48294.874983630012</v>
      </c>
      <c r="M1384" s="409">
        <f t="shared" si="1478"/>
        <v>48638.546378644613</v>
      </c>
      <c r="N1384" s="409">
        <f t="shared" si="1478"/>
        <v>48984.663375346579</v>
      </c>
      <c r="O1384" s="409">
        <f t="shared" si="1478"/>
        <v>49333.243376893988</v>
      </c>
      <c r="P1384" s="455"/>
      <c r="Q1384" s="87">
        <f t="shared" si="1449"/>
        <v>47614.799999999996</v>
      </c>
      <c r="R1384" s="486">
        <f t="shared" si="1439"/>
        <v>0</v>
      </c>
      <c r="S1384" s="486">
        <f t="shared" si="1440"/>
        <v>0</v>
      </c>
      <c r="T1384" s="486">
        <f>IF(R1384=1,SUM($R$6:R1384),0)</f>
        <v>0</v>
      </c>
      <c r="U1384" s="486">
        <f>IF(S1384=1,SUM($S$6:S1384),0)</f>
        <v>0</v>
      </c>
      <c r="V1384" s="486">
        <f t="shared" si="1441"/>
        <v>0</v>
      </c>
      <c r="W1384" s="486">
        <f t="shared" si="1442"/>
        <v>0</v>
      </c>
      <c r="X1384" s="486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1745</v>
      </c>
      <c r="D1385" s="105" t="s">
        <v>1745</v>
      </c>
      <c r="E1385" s="212" t="s">
        <v>46</v>
      </c>
      <c r="F1385" s="213" t="s">
        <v>14</v>
      </c>
      <c r="G1385" s="405"/>
      <c r="H1385" s="405"/>
      <c r="I1385" s="409">
        <v>61398</v>
      </c>
      <c r="J1385" s="447">
        <v>0.29390761548064914</v>
      </c>
      <c r="K1385" s="409">
        <f t="shared" si="1447"/>
        <v>79443.339775280896</v>
      </c>
      <c r="L1385" s="409">
        <f t="shared" ref="L1385:O1385" si="1479">IF($J1385&lt;0,(K1385*(1-$J1385)),(K1385*(1+$J1385)))</f>
        <v>102792.34233445271</v>
      </c>
      <c r="M1385" s="409">
        <f t="shared" si="1479"/>
        <v>133003.79455964227</v>
      </c>
      <c r="N1385" s="409">
        <f t="shared" si="1479"/>
        <v>172094.62266854485</v>
      </c>
      <c r="O1385" s="409">
        <f t="shared" si="1479"/>
        <v>222674.54285409892</v>
      </c>
      <c r="P1385" s="455"/>
      <c r="Q1385" s="87">
        <f t="shared" si="1449"/>
        <v>61398</v>
      </c>
      <c r="R1385" s="486">
        <f t="shared" si="1439"/>
        <v>0</v>
      </c>
      <c r="S1385" s="486">
        <f t="shared" si="1440"/>
        <v>0</v>
      </c>
      <c r="T1385" s="486">
        <f>IF(R1385=1,SUM($R$6:R1385),0)</f>
        <v>0</v>
      </c>
      <c r="U1385" s="486">
        <f>IF(S1385=1,SUM($S$6:S1385),0)</f>
        <v>0</v>
      </c>
      <c r="V1385" s="486">
        <f t="shared" si="1441"/>
        <v>0</v>
      </c>
      <c r="W1385" s="486">
        <f t="shared" si="1442"/>
        <v>0</v>
      </c>
      <c r="X1385" s="486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1746</v>
      </c>
      <c r="D1386" s="105" t="s">
        <v>1746</v>
      </c>
      <c r="E1386" s="212" t="s">
        <v>46</v>
      </c>
      <c r="F1386" s="213" t="s">
        <v>14</v>
      </c>
      <c r="G1386" s="405"/>
      <c r="H1386" s="405"/>
      <c r="I1386" s="409">
        <v>51956.4</v>
      </c>
      <c r="J1386" s="447">
        <v>0.99784090909090906</v>
      </c>
      <c r="K1386" s="409">
        <f t="shared" si="1447"/>
        <v>103800.62140909091</v>
      </c>
      <c r="L1386" s="409">
        <f t="shared" ref="L1386:O1386" si="1480">IF($J1386&lt;0,(K1386*(1-$J1386)),(K1386*(1+$J1386)))</f>
        <v>207377.12784013944</v>
      </c>
      <c r="M1386" s="409">
        <f t="shared" si="1480"/>
        <v>414306.50960880582</v>
      </c>
      <c r="N1386" s="409">
        <f t="shared" si="1480"/>
        <v>827718.49379913812</v>
      </c>
      <c r="O1386" s="409">
        <f t="shared" si="1480"/>
        <v>1653649.868123028</v>
      </c>
      <c r="P1386" s="455"/>
      <c r="Q1386" s="87">
        <f t="shared" si="1449"/>
        <v>51956.4</v>
      </c>
      <c r="R1386" s="486">
        <f t="shared" si="1439"/>
        <v>0</v>
      </c>
      <c r="S1386" s="486">
        <f t="shared" si="1440"/>
        <v>0</v>
      </c>
      <c r="T1386" s="486">
        <f>IF(R1386=1,SUM($R$6:R1386),0)</f>
        <v>0</v>
      </c>
      <c r="U1386" s="486">
        <f>IF(S1386=1,SUM($S$6:S1386),0)</f>
        <v>0</v>
      </c>
      <c r="V1386" s="486">
        <f t="shared" si="1441"/>
        <v>0</v>
      </c>
      <c r="W1386" s="486">
        <f t="shared" si="1442"/>
        <v>0</v>
      </c>
      <c r="X1386" s="486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1747</v>
      </c>
      <c r="D1387" s="105" t="s">
        <v>1747</v>
      </c>
      <c r="E1387" s="212" t="s">
        <v>46</v>
      </c>
      <c r="F1387" s="213" t="s">
        <v>14</v>
      </c>
      <c r="G1387" s="405"/>
      <c r="H1387" s="405"/>
      <c r="I1387" s="409">
        <v>79487.399999999994</v>
      </c>
      <c r="J1387" s="447">
        <v>0.58884523809523814</v>
      </c>
      <c r="K1387" s="409">
        <f t="shared" si="1447"/>
        <v>126293.17697857143</v>
      </c>
      <c r="L1387" s="409">
        <f t="shared" ref="L1387:O1387" si="1481">IF($J1387&lt;0,(K1387*(1-$J1387)),(K1387*(1+$J1387)))</f>
        <v>200660.31284632237</v>
      </c>
      <c r="M1387" s="409">
        <f t="shared" si="1481"/>
        <v>318818.18254058005</v>
      </c>
      <c r="N1387" s="409">
        <f t="shared" si="1481"/>
        <v>506552.75114777905</v>
      </c>
      <c r="O1387" s="409">
        <f t="shared" si="1481"/>
        <v>804833.92650519102</v>
      </c>
      <c r="P1387" s="455"/>
      <c r="Q1387" s="87">
        <f t="shared" si="1449"/>
        <v>79487.399999999994</v>
      </c>
      <c r="R1387" s="486">
        <f t="shared" si="1439"/>
        <v>0</v>
      </c>
      <c r="S1387" s="486">
        <f t="shared" si="1440"/>
        <v>0</v>
      </c>
      <c r="T1387" s="486">
        <f>IF(R1387=1,SUM($R$6:R1387),0)</f>
        <v>0</v>
      </c>
      <c r="U1387" s="486">
        <f>IF(S1387=1,SUM($S$6:S1387),0)</f>
        <v>0</v>
      </c>
      <c r="V1387" s="486">
        <f t="shared" si="1441"/>
        <v>0</v>
      </c>
      <c r="W1387" s="486">
        <f t="shared" si="1442"/>
        <v>0</v>
      </c>
      <c r="X1387" s="486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1748</v>
      </c>
      <c r="D1388" s="105" t="s">
        <v>1748</v>
      </c>
      <c r="E1388" s="212" t="s">
        <v>46</v>
      </c>
      <c r="F1388" s="213" t="s">
        <v>14</v>
      </c>
      <c r="G1388" s="405"/>
      <c r="H1388" s="405"/>
      <c r="I1388" s="409">
        <v>63168.6</v>
      </c>
      <c r="J1388" s="447">
        <v>0.46961593172119476</v>
      </c>
      <c r="K1388" s="409">
        <f t="shared" si="1447"/>
        <v>92833.580944523463</v>
      </c>
      <c r="L1388" s="409">
        <f t="shared" ref="L1388:O1388" si="1482">IF($J1388&lt;0,(K1388*(1-$J1388)),(K1388*(1+$J1388)))</f>
        <v>136429.70955480079</v>
      </c>
      <c r="M1388" s="409">
        <f t="shared" si="1482"/>
        <v>200499.27472183056</v>
      </c>
      <c r="N1388" s="409">
        <f t="shared" si="1482"/>
        <v>294656.92842974683</v>
      </c>
      <c r="O1388" s="409">
        <f t="shared" si="1482"/>
        <v>433032.51641238778</v>
      </c>
      <c r="P1388" s="455"/>
      <c r="Q1388" s="87">
        <f t="shared" si="1449"/>
        <v>63168.6</v>
      </c>
      <c r="R1388" s="486">
        <f t="shared" si="1439"/>
        <v>0</v>
      </c>
      <c r="S1388" s="486">
        <f t="shared" si="1440"/>
        <v>0</v>
      </c>
      <c r="T1388" s="486">
        <f>IF(R1388=1,SUM($R$6:R1388),0)</f>
        <v>0</v>
      </c>
      <c r="U1388" s="486">
        <f>IF(S1388=1,SUM($S$6:S1388),0)</f>
        <v>0</v>
      </c>
      <c r="V1388" s="486">
        <f t="shared" si="1441"/>
        <v>0</v>
      </c>
      <c r="W1388" s="486">
        <f t="shared" si="1442"/>
        <v>0</v>
      </c>
      <c r="X1388" s="486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1749</v>
      </c>
      <c r="D1389" s="105" t="s">
        <v>1749</v>
      </c>
      <c r="E1389" s="212" t="s">
        <v>46</v>
      </c>
      <c r="F1389" s="213" t="s">
        <v>14</v>
      </c>
      <c r="G1389" s="405"/>
      <c r="H1389" s="405"/>
      <c r="I1389" s="409">
        <v>49792.2</v>
      </c>
      <c r="J1389" s="447">
        <v>0.81424778761061956</v>
      </c>
      <c r="K1389" s="409">
        <f t="shared" si="1447"/>
        <v>90335.388690265492</v>
      </c>
      <c r="L1389" s="409">
        <f t="shared" ref="L1389:O1389" si="1483">IF($J1389&lt;0,(K1389*(1-$J1389)),(K1389*(1+$J1389)))</f>
        <v>163890.77907425954</v>
      </c>
      <c r="M1389" s="409">
        <f t="shared" si="1483"/>
        <v>297338.48334525619</v>
      </c>
      <c r="N1389" s="409">
        <f t="shared" si="1483"/>
        <v>539445.68558062811</v>
      </c>
      <c r="O1389" s="409">
        <f t="shared" si="1483"/>
        <v>978688.14160074841</v>
      </c>
      <c r="P1389" s="455"/>
      <c r="Q1389" s="87">
        <f t="shared" si="1449"/>
        <v>49792.2</v>
      </c>
      <c r="R1389" s="486">
        <f t="shared" si="1439"/>
        <v>0</v>
      </c>
      <c r="S1389" s="486">
        <f t="shared" si="1440"/>
        <v>0</v>
      </c>
      <c r="T1389" s="486">
        <f>IF(R1389=1,SUM($R$6:R1389),0)</f>
        <v>0</v>
      </c>
      <c r="U1389" s="486">
        <f>IF(S1389=1,SUM($S$6:S1389),0)</f>
        <v>0</v>
      </c>
      <c r="V1389" s="486">
        <f t="shared" si="1441"/>
        <v>0</v>
      </c>
      <c r="W1389" s="486">
        <f t="shared" si="1442"/>
        <v>0</v>
      </c>
      <c r="X1389" s="486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1750</v>
      </c>
      <c r="D1390" s="105" t="s">
        <v>1750</v>
      </c>
      <c r="E1390" s="212" t="s">
        <v>46</v>
      </c>
      <c r="F1390" s="213" t="s">
        <v>14</v>
      </c>
      <c r="G1390" s="405"/>
      <c r="H1390" s="405"/>
      <c r="I1390" s="409">
        <v>63168.6</v>
      </c>
      <c r="J1390" s="447">
        <v>0.48359886201991459</v>
      </c>
      <c r="K1390" s="409">
        <f t="shared" si="1447"/>
        <v>93716.863075391171</v>
      </c>
      <c r="L1390" s="409">
        <f t="shared" ref="L1390:O1390" si="1484">IF($J1390&lt;0,(K1390*(1-$J1390)),(K1390*(1+$J1390)))</f>
        <v>139038.2314107265</v>
      </c>
      <c r="M1390" s="409">
        <f t="shared" si="1484"/>
        <v>206276.96189821538</v>
      </c>
      <c r="N1390" s="409">
        <f t="shared" si="1484"/>
        <v>306032.2659331176</v>
      </c>
      <c r="O1390" s="409">
        <f t="shared" si="1484"/>
        <v>454029.1214797491</v>
      </c>
      <c r="P1390" s="455"/>
      <c r="Q1390" s="87">
        <f t="shared" si="1449"/>
        <v>63168.6</v>
      </c>
      <c r="R1390" s="486">
        <f t="shared" si="1439"/>
        <v>0</v>
      </c>
      <c r="S1390" s="486">
        <f t="shared" si="1440"/>
        <v>0</v>
      </c>
      <c r="T1390" s="486">
        <f>IF(R1390=1,SUM($R$6:R1390),0)</f>
        <v>0</v>
      </c>
      <c r="U1390" s="486">
        <f>IF(S1390=1,SUM($S$6:S1390),0)</f>
        <v>0</v>
      </c>
      <c r="V1390" s="486">
        <f t="shared" si="1441"/>
        <v>0</v>
      </c>
      <c r="W1390" s="486">
        <f t="shared" si="1442"/>
        <v>0</v>
      </c>
      <c r="X1390" s="486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1751</v>
      </c>
      <c r="D1391" s="105" t="s">
        <v>1751</v>
      </c>
      <c r="E1391" s="212" t="s">
        <v>46</v>
      </c>
      <c r="F1391" s="213" t="s">
        <v>14</v>
      </c>
      <c r="G1391" s="405"/>
      <c r="H1391" s="405"/>
      <c r="I1391" s="409">
        <v>100766.39999999999</v>
      </c>
      <c r="J1391" s="447">
        <v>1.1279102564102563</v>
      </c>
      <c r="K1391" s="409">
        <f t="shared" si="1447"/>
        <v>214421.85606153848</v>
      </c>
      <c r="L1391" s="409">
        <f t="shared" ref="L1391:O1391" si="1485">IF($J1391&lt;0,(K1391*(1-$J1391)),(K1391*(1+$J1391)))</f>
        <v>456270.46671187144</v>
      </c>
      <c r="M1391" s="409">
        <f t="shared" si="1485"/>
        <v>970902.6058132858</v>
      </c>
      <c r="N1391" s="409">
        <f t="shared" si="1485"/>
        <v>2065993.6128855352</v>
      </c>
      <c r="O1391" s="409">
        <f t="shared" si="1485"/>
        <v>4396248.9985372117</v>
      </c>
      <c r="P1391" s="455"/>
      <c r="Q1391" s="87">
        <f t="shared" si="1449"/>
        <v>100766.39999999999</v>
      </c>
      <c r="R1391" s="486">
        <f t="shared" si="1439"/>
        <v>0</v>
      </c>
      <c r="S1391" s="486">
        <f t="shared" si="1440"/>
        <v>0</v>
      </c>
      <c r="T1391" s="486">
        <f>IF(R1391=1,SUM($R$6:R1391),0)</f>
        <v>0</v>
      </c>
      <c r="U1391" s="486">
        <f>IF(S1391=1,SUM($S$6:S1391),0)</f>
        <v>0</v>
      </c>
      <c r="V1391" s="486">
        <f t="shared" si="1441"/>
        <v>0</v>
      </c>
      <c r="W1391" s="486">
        <f t="shared" si="1442"/>
        <v>0</v>
      </c>
      <c r="X1391" s="486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1752</v>
      </c>
      <c r="D1392" s="105" t="s">
        <v>1752</v>
      </c>
      <c r="E1392" s="212" t="s">
        <v>46</v>
      </c>
      <c r="F1392" s="213" t="s">
        <v>14</v>
      </c>
      <c r="G1392" s="405"/>
      <c r="H1392" s="405"/>
      <c r="I1392" s="409">
        <v>65359.199999999997</v>
      </c>
      <c r="J1392" s="447">
        <v>0.43168435013262585</v>
      </c>
      <c r="K1392" s="409">
        <f t="shared" si="1447"/>
        <v>93573.743777188312</v>
      </c>
      <c r="L1392" s="409">
        <f t="shared" ref="L1392:O1392" si="1486">IF($J1392&lt;0,(K1392*(1-$J1392)),(K1392*(1+$J1392)))</f>
        <v>133968.06454912067</v>
      </c>
      <c r="M1392" s="409">
        <f t="shared" si="1486"/>
        <v>191799.98143253347</v>
      </c>
      <c r="N1392" s="409">
        <f t="shared" si="1486"/>
        <v>274597.03177268634</v>
      </c>
      <c r="O1392" s="409">
        <f t="shared" si="1486"/>
        <v>393136.27298182645</v>
      </c>
      <c r="P1392" s="455"/>
      <c r="Q1392" s="87">
        <f t="shared" si="1449"/>
        <v>65359.199999999997</v>
      </c>
      <c r="R1392" s="486">
        <f t="shared" si="1439"/>
        <v>0</v>
      </c>
      <c r="S1392" s="486">
        <f t="shared" si="1440"/>
        <v>0</v>
      </c>
      <c r="T1392" s="486">
        <f>IF(R1392=1,SUM($R$6:R1392),0)</f>
        <v>0</v>
      </c>
      <c r="U1392" s="486">
        <f>IF(S1392=1,SUM($S$6:S1392),0)</f>
        <v>0</v>
      </c>
      <c r="V1392" s="486">
        <f t="shared" si="1441"/>
        <v>0</v>
      </c>
      <c r="W1392" s="486">
        <f t="shared" si="1442"/>
        <v>0</v>
      </c>
      <c r="X1392" s="486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1753</v>
      </c>
      <c r="D1393" s="105" t="s">
        <v>1753</v>
      </c>
      <c r="E1393" s="212" t="s">
        <v>46</v>
      </c>
      <c r="F1393" s="213" t="s">
        <v>14</v>
      </c>
      <c r="G1393" s="405"/>
      <c r="H1393" s="405"/>
      <c r="I1393" s="409">
        <v>100766.39999999999</v>
      </c>
      <c r="J1393" s="447">
        <v>1.1279102564102563</v>
      </c>
      <c r="K1393" s="409">
        <f t="shared" si="1447"/>
        <v>214421.85606153848</v>
      </c>
      <c r="L1393" s="409">
        <f t="shared" ref="L1393:O1393" si="1487">IF($J1393&lt;0,(K1393*(1-$J1393)),(K1393*(1+$J1393)))</f>
        <v>456270.46671187144</v>
      </c>
      <c r="M1393" s="409">
        <f t="shared" si="1487"/>
        <v>970902.6058132858</v>
      </c>
      <c r="N1393" s="409">
        <f t="shared" si="1487"/>
        <v>2065993.6128855352</v>
      </c>
      <c r="O1393" s="409">
        <f t="shared" si="1487"/>
        <v>4396248.9985372117</v>
      </c>
      <c r="P1393" s="455"/>
      <c r="Q1393" s="87">
        <f t="shared" si="1449"/>
        <v>100766.39999999999</v>
      </c>
      <c r="R1393" s="486">
        <f t="shared" si="1439"/>
        <v>0</v>
      </c>
      <c r="S1393" s="486">
        <f t="shared" si="1440"/>
        <v>0</v>
      </c>
      <c r="T1393" s="486">
        <f>IF(R1393=1,SUM($R$6:R1393),0)</f>
        <v>0</v>
      </c>
      <c r="U1393" s="486">
        <f>IF(S1393=1,SUM($S$6:S1393),0)</f>
        <v>0</v>
      </c>
      <c r="V1393" s="486">
        <f t="shared" si="1441"/>
        <v>0</v>
      </c>
      <c r="W1393" s="486">
        <f t="shared" si="1442"/>
        <v>0</v>
      </c>
      <c r="X1393" s="486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1754</v>
      </c>
      <c r="D1394" s="105" t="s">
        <v>1754</v>
      </c>
      <c r="E1394" s="212" t="s">
        <v>46</v>
      </c>
      <c r="F1394" s="213" t="s">
        <v>14</v>
      </c>
      <c r="G1394" s="405"/>
      <c r="H1394" s="405"/>
      <c r="I1394" s="409">
        <v>36417.599999999999</v>
      </c>
      <c r="J1394" s="447">
        <v>1.4405013192612137</v>
      </c>
      <c r="K1394" s="409">
        <f t="shared" si="1447"/>
        <v>88877.200844327177</v>
      </c>
      <c r="L1394" s="409">
        <f t="shared" ref="L1394:O1394" si="1488">IF($J1394&lt;0,(K1394*(1-$J1394)),(K1394*(1+$J1394)))</f>
        <v>216904.92591282434</v>
      </c>
      <c r="M1394" s="409">
        <f t="shared" si="1488"/>
        <v>529356.75784450362</v>
      </c>
      <c r="N1394" s="409">
        <f t="shared" si="1488"/>
        <v>1291895.8658793499</v>
      </c>
      <c r="O1394" s="409">
        <f t="shared" si="1488"/>
        <v>3152873.5650266614</v>
      </c>
      <c r="P1394" s="455"/>
      <c r="Q1394" s="87">
        <f t="shared" si="1449"/>
        <v>36417.599999999999</v>
      </c>
      <c r="R1394" s="486">
        <f t="shared" si="1439"/>
        <v>0</v>
      </c>
      <c r="S1394" s="486">
        <f t="shared" si="1440"/>
        <v>0</v>
      </c>
      <c r="T1394" s="486">
        <f>IF(R1394=1,SUM($R$6:R1394),0)</f>
        <v>0</v>
      </c>
      <c r="U1394" s="486">
        <f>IF(S1394=1,SUM($S$6:S1394),0)</f>
        <v>0</v>
      </c>
      <c r="V1394" s="486">
        <f t="shared" si="1441"/>
        <v>0</v>
      </c>
      <c r="W1394" s="486">
        <f t="shared" si="1442"/>
        <v>0</v>
      </c>
      <c r="X1394" s="486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1755</v>
      </c>
      <c r="D1395" s="105" t="s">
        <v>1755</v>
      </c>
      <c r="E1395" s="212" t="s">
        <v>46</v>
      </c>
      <c r="F1395" s="213" t="s">
        <v>14</v>
      </c>
      <c r="G1395" s="405"/>
      <c r="H1395" s="405"/>
      <c r="I1395" s="409">
        <v>40940.400000000001</v>
      </c>
      <c r="J1395" s="447">
        <v>0.85776243093922644</v>
      </c>
      <c r="K1395" s="409">
        <f t="shared" si="1447"/>
        <v>76057.537027624305</v>
      </c>
      <c r="L1395" s="409">
        <f t="shared" ref="L1395:O1395" si="1489">IF($J1395&lt;0,(K1395*(1-$J1395)),(K1395*(1+$J1395)))</f>
        <v>141296.83487968956</v>
      </c>
      <c r="M1395" s="409">
        <f t="shared" si="1489"/>
        <v>262495.95145011053</v>
      </c>
      <c r="N1395" s="409">
        <f t="shared" si="1489"/>
        <v>487655.11687766248</v>
      </c>
      <c r="O1395" s="409">
        <f t="shared" si="1489"/>
        <v>905947.35539059888</v>
      </c>
      <c r="P1395" s="455"/>
      <c r="Q1395" s="87">
        <f t="shared" si="1449"/>
        <v>40940.400000000001</v>
      </c>
      <c r="R1395" s="486">
        <f t="shared" si="1439"/>
        <v>0</v>
      </c>
      <c r="S1395" s="486">
        <f t="shared" si="1440"/>
        <v>0</v>
      </c>
      <c r="T1395" s="486">
        <f>IF(R1395=1,SUM($R$6:R1395),0)</f>
        <v>0</v>
      </c>
      <c r="U1395" s="486">
        <f>IF(S1395=1,SUM($S$6:S1395),0)</f>
        <v>0</v>
      </c>
      <c r="V1395" s="486">
        <f t="shared" si="1441"/>
        <v>0</v>
      </c>
      <c r="W1395" s="486">
        <f t="shared" si="1442"/>
        <v>0</v>
      </c>
      <c r="X1395" s="486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1756</v>
      </c>
      <c r="D1396" s="105" t="s">
        <v>1756</v>
      </c>
      <c r="E1396" s="212" t="s">
        <v>46</v>
      </c>
      <c r="F1396" s="213" t="s">
        <v>14</v>
      </c>
      <c r="G1396" s="405"/>
      <c r="H1396" s="405"/>
      <c r="I1396" s="409">
        <v>56677.2</v>
      </c>
      <c r="J1396" s="447">
        <v>1.4405013192612137</v>
      </c>
      <c r="K1396" s="409">
        <f t="shared" si="1447"/>
        <v>138320.78137203166</v>
      </c>
      <c r="L1396" s="409">
        <f t="shared" ref="L1396:O1396" si="1490">IF($J1396&lt;0,(K1396*(1-$J1396)),(K1396*(1+$J1396)))</f>
        <v>337572.04941968521</v>
      </c>
      <c r="M1396" s="409">
        <f t="shared" si="1490"/>
        <v>823845.03195445344</v>
      </c>
      <c r="N1396" s="409">
        <f t="shared" si="1490"/>
        <v>2010594.8873516405</v>
      </c>
      <c r="O1396" s="409">
        <f t="shared" si="1490"/>
        <v>4906859.4750815304</v>
      </c>
      <c r="P1396" s="455"/>
      <c r="Q1396" s="87">
        <f t="shared" si="1449"/>
        <v>56677.2</v>
      </c>
      <c r="R1396" s="486">
        <f t="shared" si="1439"/>
        <v>0</v>
      </c>
      <c r="S1396" s="486">
        <f t="shared" si="1440"/>
        <v>0</v>
      </c>
      <c r="T1396" s="486">
        <f>IF(R1396=1,SUM($R$6:R1396),0)</f>
        <v>0</v>
      </c>
      <c r="U1396" s="486">
        <f>IF(S1396=1,SUM($S$6:S1396),0)</f>
        <v>0</v>
      </c>
      <c r="V1396" s="486">
        <f t="shared" si="1441"/>
        <v>0</v>
      </c>
      <c r="W1396" s="486">
        <f t="shared" si="1442"/>
        <v>0</v>
      </c>
      <c r="X1396" s="486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1757</v>
      </c>
      <c r="D1397" s="105" t="s">
        <v>1757</v>
      </c>
      <c r="E1397" s="212" t="s">
        <v>46</v>
      </c>
      <c r="F1397" s="213" t="s">
        <v>14</v>
      </c>
      <c r="G1397" s="405"/>
      <c r="H1397" s="405"/>
      <c r="I1397" s="409">
        <v>64545.599999999999</v>
      </c>
      <c r="J1397" s="447">
        <v>1.5786977886977884</v>
      </c>
      <c r="K1397" s="409">
        <f t="shared" si="1447"/>
        <v>166443.59599017198</v>
      </c>
      <c r="L1397" s="409">
        <f t="shared" ref="L1397:O1397" si="1491">IF($J1397&lt;0,(K1397*(1-$J1397)),(K1397*(1+$J1397)))</f>
        <v>429207.73292276455</v>
      </c>
      <c r="M1397" s="409">
        <f t="shared" si="1491"/>
        <v>1106797.0317799239</v>
      </c>
      <c r="N1397" s="409">
        <f t="shared" si="1491"/>
        <v>2854095.0583881657</v>
      </c>
      <c r="O1397" s="409">
        <f t="shared" si="1491"/>
        <v>7359848.6157988477</v>
      </c>
      <c r="P1397" s="455"/>
      <c r="Q1397" s="87">
        <f t="shared" si="1449"/>
        <v>64545.599999999999</v>
      </c>
      <c r="R1397" s="486">
        <f t="shared" si="1439"/>
        <v>0</v>
      </c>
      <c r="S1397" s="486">
        <f t="shared" si="1440"/>
        <v>0</v>
      </c>
      <c r="T1397" s="486">
        <f>IF(R1397=1,SUM($R$6:R1397),0)</f>
        <v>0</v>
      </c>
      <c r="U1397" s="486">
        <f>IF(S1397=1,SUM($S$6:S1397),0)</f>
        <v>0</v>
      </c>
      <c r="V1397" s="486">
        <f t="shared" si="1441"/>
        <v>0</v>
      </c>
      <c r="W1397" s="486">
        <f t="shared" si="1442"/>
        <v>0</v>
      </c>
      <c r="X1397" s="486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1758</v>
      </c>
      <c r="D1398" s="105" t="s">
        <v>1758</v>
      </c>
      <c r="E1398" s="212" t="s">
        <v>46</v>
      </c>
      <c r="F1398" s="213" t="s">
        <v>14</v>
      </c>
      <c r="G1398" s="405"/>
      <c r="H1398" s="405"/>
      <c r="I1398" s="409">
        <v>44874.6</v>
      </c>
      <c r="J1398" s="447">
        <v>1.1542686567164178</v>
      </c>
      <c r="K1398" s="409">
        <f t="shared" si="1447"/>
        <v>96671.944262686564</v>
      </c>
      <c r="L1398" s="409">
        <f t="shared" ref="L1398:O1398" si="1492">IF($J1398&lt;0,(K1398*(1-$J1398)),(K1398*(1+$J1398)))</f>
        <v>208257.33950894218</v>
      </c>
      <c r="M1398" s="409">
        <f t="shared" si="1492"/>
        <v>448642.25903526385</v>
      </c>
      <c r="N1398" s="409">
        <f t="shared" si="1492"/>
        <v>966495.956718117</v>
      </c>
      <c r="O1398" s="409">
        <f t="shared" si="1492"/>
        <v>2082091.946400987</v>
      </c>
      <c r="P1398" s="455"/>
      <c r="Q1398" s="87">
        <f t="shared" si="1449"/>
        <v>44874.6</v>
      </c>
      <c r="R1398" s="486">
        <f t="shared" si="1439"/>
        <v>0</v>
      </c>
      <c r="S1398" s="486">
        <f t="shared" si="1440"/>
        <v>0</v>
      </c>
      <c r="T1398" s="486">
        <f>IF(R1398=1,SUM($R$6:R1398),0)</f>
        <v>0</v>
      </c>
      <c r="U1398" s="486">
        <f>IF(S1398=1,SUM($S$6:S1398),0)</f>
        <v>0</v>
      </c>
      <c r="V1398" s="486">
        <f t="shared" si="1441"/>
        <v>0</v>
      </c>
      <c r="W1398" s="486">
        <f t="shared" si="1442"/>
        <v>0</v>
      </c>
      <c r="X1398" s="486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1759</v>
      </c>
      <c r="D1399" s="105" t="s">
        <v>1759</v>
      </c>
      <c r="E1399" s="212" t="s">
        <v>46</v>
      </c>
      <c r="F1399" s="213" t="s">
        <v>14</v>
      </c>
      <c r="G1399" s="405"/>
      <c r="H1399" s="405"/>
      <c r="I1399" s="409">
        <v>68479.8</v>
      </c>
      <c r="J1399" s="447">
        <v>1.7800737100737098</v>
      </c>
      <c r="K1399" s="409">
        <f t="shared" si="1447"/>
        <v>190378.89165110563</v>
      </c>
      <c r="L1399" s="409">
        <f t="shared" ref="L1399:O1399" si="1493">IF($J1399&lt;0,(K1399*(1-$J1399)),(K1399*(1+$J1399)))</f>
        <v>529267.35163221008</v>
      </c>
      <c r="M1399" s="409">
        <f t="shared" si="1493"/>
        <v>1471402.2498730451</v>
      </c>
      <c r="N1399" s="409">
        <f t="shared" si="1493"/>
        <v>4090606.7118153605</v>
      </c>
      <c r="O1399" s="409">
        <f t="shared" si="1493"/>
        <v>11372188.177768948</v>
      </c>
      <c r="P1399" s="455"/>
      <c r="Q1399" s="87">
        <f t="shared" si="1449"/>
        <v>68479.8</v>
      </c>
      <c r="R1399" s="486">
        <f t="shared" si="1439"/>
        <v>0</v>
      </c>
      <c r="S1399" s="486">
        <f t="shared" si="1440"/>
        <v>0</v>
      </c>
      <c r="T1399" s="486">
        <f>IF(R1399=1,SUM($R$6:R1399),0)</f>
        <v>0</v>
      </c>
      <c r="U1399" s="486">
        <f>IF(S1399=1,SUM($S$6:S1399),0)</f>
        <v>0</v>
      </c>
      <c r="V1399" s="486">
        <f t="shared" si="1441"/>
        <v>0</v>
      </c>
      <c r="W1399" s="486">
        <f t="shared" si="1442"/>
        <v>0</v>
      </c>
      <c r="X1399" s="486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1760</v>
      </c>
      <c r="D1400" s="105" t="s">
        <v>1760</v>
      </c>
      <c r="E1400" s="212" t="s">
        <v>46</v>
      </c>
      <c r="F1400" s="213" t="s">
        <v>14</v>
      </c>
      <c r="G1400" s="405"/>
      <c r="H1400" s="405"/>
      <c r="I1400" s="409">
        <v>48808.799999999996</v>
      </c>
      <c r="J1400" s="447">
        <v>0.38122388059701484</v>
      </c>
      <c r="K1400" s="409">
        <f t="shared" si="1447"/>
        <v>67415.880143283561</v>
      </c>
      <c r="L1400" s="409">
        <f t="shared" ref="L1400:O1400" si="1494">IF($J1400&lt;0,(K1400*(1-$J1400)),(K1400*(1+$J1400)))</f>
        <v>93116.423585369354</v>
      </c>
      <c r="M1400" s="409">
        <f t="shared" si="1494"/>
        <v>128614.62793189925</v>
      </c>
      <c r="N1400" s="409">
        <f t="shared" si="1494"/>
        <v>177645.59549363909</v>
      </c>
      <c r="O1400" s="409">
        <f t="shared" si="1494"/>
        <v>245368.33877869174</v>
      </c>
      <c r="P1400" s="455"/>
      <c r="Q1400" s="87">
        <f t="shared" si="1449"/>
        <v>48808.799999999996</v>
      </c>
      <c r="R1400" s="486">
        <f t="shared" si="1439"/>
        <v>0</v>
      </c>
      <c r="S1400" s="486">
        <f t="shared" si="1440"/>
        <v>0</v>
      </c>
      <c r="T1400" s="486">
        <f>IF(R1400=1,SUM($R$6:R1400),0)</f>
        <v>0</v>
      </c>
      <c r="U1400" s="486">
        <f>IF(S1400=1,SUM($S$6:S1400),0)</f>
        <v>0</v>
      </c>
      <c r="V1400" s="486">
        <f t="shared" si="1441"/>
        <v>0</v>
      </c>
      <c r="W1400" s="486">
        <f t="shared" si="1442"/>
        <v>0</v>
      </c>
      <c r="X1400" s="486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1761</v>
      </c>
      <c r="D1401" s="105" t="s">
        <v>1761</v>
      </c>
      <c r="E1401" s="212" t="s">
        <v>46</v>
      </c>
      <c r="F1401" s="213" t="s">
        <v>14</v>
      </c>
      <c r="G1401" s="405"/>
      <c r="H1401" s="405"/>
      <c r="I1401" s="409">
        <v>64545.599999999999</v>
      </c>
      <c r="J1401" s="447">
        <v>1.6431449631449631</v>
      </c>
      <c r="K1401" s="409">
        <f t="shared" si="1447"/>
        <v>170603.37753316955</v>
      </c>
      <c r="L1401" s="409">
        <f t="shared" ref="L1401:O1401" si="1495">IF($J1401&lt;0,(K1401*(1-$J1401)),(K1401*(1+$J1401)))</f>
        <v>450929.4580223157</v>
      </c>
      <c r="M1401" s="409">
        <f t="shared" si="1495"/>
        <v>1191871.9257053719</v>
      </c>
      <c r="N1401" s="409">
        <f t="shared" si="1495"/>
        <v>3150290.2771420414</v>
      </c>
      <c r="O1401" s="409">
        <f t="shared" si="1495"/>
        <v>8326673.8784725368</v>
      </c>
      <c r="P1401" s="455"/>
      <c r="Q1401" s="87">
        <f t="shared" si="1449"/>
        <v>64545.599999999999</v>
      </c>
      <c r="R1401" s="486">
        <f t="shared" si="1439"/>
        <v>0</v>
      </c>
      <c r="S1401" s="486">
        <f t="shared" si="1440"/>
        <v>0</v>
      </c>
      <c r="T1401" s="486">
        <f>IF(R1401=1,SUM($R$6:R1401),0)</f>
        <v>0</v>
      </c>
      <c r="U1401" s="486">
        <f>IF(S1401=1,SUM($S$6:S1401),0)</f>
        <v>0</v>
      </c>
      <c r="V1401" s="486">
        <f t="shared" si="1441"/>
        <v>0</v>
      </c>
      <c r="W1401" s="486">
        <f t="shared" si="1442"/>
        <v>0</v>
      </c>
      <c r="X1401" s="486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1762</v>
      </c>
      <c r="D1402" s="105" t="s">
        <v>1762</v>
      </c>
      <c r="E1402" s="212" t="s">
        <v>46</v>
      </c>
      <c r="F1402" s="213" t="s">
        <v>14</v>
      </c>
      <c r="G1402" s="405"/>
      <c r="H1402" s="405"/>
      <c r="I1402" s="409">
        <v>44874.6</v>
      </c>
      <c r="J1402" s="447">
        <v>1.2325671641791045</v>
      </c>
      <c r="K1402" s="409">
        <f t="shared" si="1447"/>
        <v>100185.55846567164</v>
      </c>
      <c r="L1402" s="409">
        <f t="shared" ref="L1402:O1402" si="1496">IF($J1402&lt;0,(K1402*(1-$J1402)),(K1402*(1+$J1402)))</f>
        <v>223670.9881554044</v>
      </c>
      <c r="M1402" s="409">
        <f t="shared" si="1496"/>
        <v>499360.50373524928</v>
      </c>
      <c r="N1402" s="409">
        <f t="shared" si="1496"/>
        <v>1114855.8637272546</v>
      </c>
      <c r="O1402" s="409">
        <f t="shared" si="1496"/>
        <v>2488990.594150003</v>
      </c>
      <c r="P1402" s="455"/>
      <c r="Q1402" s="87">
        <f t="shared" si="1449"/>
        <v>44874.6</v>
      </c>
      <c r="R1402" s="486">
        <f t="shared" si="1439"/>
        <v>0</v>
      </c>
      <c r="S1402" s="486">
        <f t="shared" si="1440"/>
        <v>0</v>
      </c>
      <c r="T1402" s="486">
        <f>IF(R1402=1,SUM($R$6:R1402),0)</f>
        <v>0</v>
      </c>
      <c r="U1402" s="486">
        <f>IF(S1402=1,SUM($S$6:S1402),0)</f>
        <v>0</v>
      </c>
      <c r="V1402" s="486">
        <f t="shared" si="1441"/>
        <v>0</v>
      </c>
      <c r="W1402" s="486">
        <f t="shared" si="1442"/>
        <v>0</v>
      </c>
      <c r="X1402" s="486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1763</v>
      </c>
      <c r="D1403" s="105" t="s">
        <v>1763</v>
      </c>
      <c r="E1403" s="212" t="s">
        <v>46</v>
      </c>
      <c r="F1403" s="213" t="s">
        <v>14</v>
      </c>
      <c r="G1403" s="405"/>
      <c r="H1403" s="405"/>
      <c r="I1403" s="409">
        <v>83836.2</v>
      </c>
      <c r="J1403" s="447">
        <v>2.4653071253071253</v>
      </c>
      <c r="K1403" s="409">
        <f t="shared" si="1447"/>
        <v>290518.18121867318</v>
      </c>
      <c r="L1403" s="409">
        <f t="shared" ref="L1403:O1403" si="1497">IF($J1403&lt;0,(K1403*(1-$J1403)),(K1403*(1+$J1403)))</f>
        <v>1006734.7234083349</v>
      </c>
      <c r="M1403" s="409">
        <f t="shared" si="1497"/>
        <v>3488645.0103210011</v>
      </c>
      <c r="N1403" s="409">
        <f t="shared" si="1497"/>
        <v>12089226.411932515</v>
      </c>
      <c r="O1403" s="409">
        <f t="shared" si="1497"/>
        <v>41892882.424720839</v>
      </c>
      <c r="P1403" s="455"/>
      <c r="Q1403" s="87">
        <f t="shared" si="1449"/>
        <v>83836.2</v>
      </c>
      <c r="R1403" s="486">
        <f t="shared" si="1439"/>
        <v>0</v>
      </c>
      <c r="S1403" s="486">
        <f t="shared" si="1440"/>
        <v>0</v>
      </c>
      <c r="T1403" s="486">
        <f>IF(R1403=1,SUM($R$6:R1403),0)</f>
        <v>0</v>
      </c>
      <c r="U1403" s="486">
        <f>IF(S1403=1,SUM($S$6:S1403),0)</f>
        <v>0</v>
      </c>
      <c r="V1403" s="486">
        <f t="shared" si="1441"/>
        <v>0</v>
      </c>
      <c r="W1403" s="486">
        <f t="shared" si="1442"/>
        <v>0</v>
      </c>
      <c r="X1403" s="486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1764</v>
      </c>
      <c r="D1404" s="105" t="s">
        <v>1764</v>
      </c>
      <c r="E1404" s="212" t="s">
        <v>46</v>
      </c>
      <c r="F1404" s="213" t="s">
        <v>14</v>
      </c>
      <c r="G1404" s="405"/>
      <c r="H1404" s="405"/>
      <c r="I1404" s="409">
        <v>62592</v>
      </c>
      <c r="J1404" s="447">
        <v>2.1531641791044773</v>
      </c>
      <c r="K1404" s="409">
        <f t="shared" si="1447"/>
        <v>197362.85229850744</v>
      </c>
      <c r="L1404" s="409">
        <f t="shared" ref="L1404:O1404" si="1498">IF($J1404&lt;0,(K1404*(1-$J1404)),(K1404*(1+$J1404)))</f>
        <v>622317.47615354136</v>
      </c>
      <c r="M1404" s="409">
        <f t="shared" si="1498"/>
        <v>1962269.1738380513</v>
      </c>
      <c r="N1404" s="409">
        <f t="shared" si="1498"/>
        <v>6187356.8687070794</v>
      </c>
      <c r="O1404" s="409">
        <f t="shared" si="1498"/>
        <v>19509752.041743208</v>
      </c>
      <c r="P1404" s="455"/>
      <c r="Q1404" s="87">
        <f t="shared" si="1449"/>
        <v>62592</v>
      </c>
      <c r="R1404" s="486">
        <f t="shared" si="1439"/>
        <v>0</v>
      </c>
      <c r="S1404" s="486">
        <f t="shared" si="1440"/>
        <v>0</v>
      </c>
      <c r="T1404" s="486">
        <f>IF(R1404=1,SUM($R$6:R1404),0)</f>
        <v>0</v>
      </c>
      <c r="U1404" s="486">
        <f>IF(S1404=1,SUM($S$6:S1404),0)</f>
        <v>0</v>
      </c>
      <c r="V1404" s="486">
        <f t="shared" si="1441"/>
        <v>0</v>
      </c>
      <c r="W1404" s="486">
        <f t="shared" si="1442"/>
        <v>0</v>
      </c>
      <c r="X1404" s="486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1765</v>
      </c>
      <c r="D1405" s="105" t="s">
        <v>1765</v>
      </c>
      <c r="E1405" s="212" t="s">
        <v>46</v>
      </c>
      <c r="F1405" s="213" t="s">
        <v>14</v>
      </c>
      <c r="G1405" s="405"/>
      <c r="H1405" s="405"/>
      <c r="I1405" s="409">
        <v>88964.4</v>
      </c>
      <c r="J1405" s="447">
        <v>1.087528409090909</v>
      </c>
      <c r="K1405" s="409">
        <f t="shared" si="1447"/>
        <v>185715.71239772724</v>
      </c>
      <c r="L1405" s="409">
        <f t="shared" ref="L1405:O1405" si="1499">IF($J1405&lt;0,(K1405*(1-$J1405)),(K1405*(1+$J1405)))</f>
        <v>387686.82564481237</v>
      </c>
      <c r="M1405" s="409">
        <f t="shared" si="1499"/>
        <v>809307.26236381975</v>
      </c>
      <c r="N1405" s="409">
        <f t="shared" si="1499"/>
        <v>1689451.9018680635</v>
      </c>
      <c r="O1405" s="409">
        <f t="shared" si="1499"/>
        <v>3526778.8409422492</v>
      </c>
      <c r="P1405" s="455"/>
      <c r="Q1405" s="87">
        <f t="shared" si="1449"/>
        <v>88964.4</v>
      </c>
      <c r="R1405" s="486">
        <f t="shared" si="1439"/>
        <v>0</v>
      </c>
      <c r="S1405" s="486">
        <f t="shared" si="1440"/>
        <v>0</v>
      </c>
      <c r="T1405" s="486">
        <f>IF(R1405=1,SUM($R$6:R1405),0)</f>
        <v>0</v>
      </c>
      <c r="U1405" s="486">
        <f>IF(S1405=1,SUM($S$6:S1405),0)</f>
        <v>0</v>
      </c>
      <c r="V1405" s="486">
        <f t="shared" si="1441"/>
        <v>0</v>
      </c>
      <c r="W1405" s="486">
        <f t="shared" si="1442"/>
        <v>0</v>
      </c>
      <c r="X1405" s="486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1766</v>
      </c>
      <c r="D1406" s="105" t="s">
        <v>1766</v>
      </c>
      <c r="E1406" s="212" t="s">
        <v>46</v>
      </c>
      <c r="F1406" s="213" t="s">
        <v>14</v>
      </c>
      <c r="G1406" s="405"/>
      <c r="H1406" s="405"/>
      <c r="I1406" s="409">
        <v>59458.2</v>
      </c>
      <c r="J1406" s="447">
        <v>0.45730253353204176</v>
      </c>
      <c r="K1406" s="409">
        <f t="shared" si="1447"/>
        <v>86648.585499254841</v>
      </c>
      <c r="L1406" s="409">
        <f t="shared" ref="L1406:O1406" si="1500">IF($J1406&lt;0,(K1406*(1-$J1406)),(K1406*(1+$J1406)))</f>
        <v>126273.20317503181</v>
      </c>
      <c r="M1406" s="409">
        <f t="shared" si="1500"/>
        <v>184018.25890418011</v>
      </c>
      <c r="N1406" s="409">
        <f t="shared" si="1500"/>
        <v>268170.27491721686</v>
      </c>
      <c r="O1406" s="409">
        <f t="shared" si="1500"/>
        <v>390805.22105484427</v>
      </c>
      <c r="P1406" s="455"/>
      <c r="Q1406" s="87">
        <f t="shared" si="1449"/>
        <v>59458.2</v>
      </c>
      <c r="R1406" s="486">
        <f t="shared" si="1439"/>
        <v>0</v>
      </c>
      <c r="S1406" s="486">
        <f t="shared" si="1440"/>
        <v>0</v>
      </c>
      <c r="T1406" s="486">
        <f>IF(R1406=1,SUM($R$6:R1406),0)</f>
        <v>0</v>
      </c>
      <c r="U1406" s="486">
        <f>IF(S1406=1,SUM($S$6:S1406),0)</f>
        <v>0</v>
      </c>
      <c r="V1406" s="486">
        <f t="shared" si="1441"/>
        <v>0</v>
      </c>
      <c r="W1406" s="486">
        <f t="shared" si="1442"/>
        <v>0</v>
      </c>
      <c r="X1406" s="486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1767</v>
      </c>
      <c r="D1407" s="105" t="s">
        <v>1767</v>
      </c>
      <c r="E1407" s="212" t="s">
        <v>46</v>
      </c>
      <c r="F1407" s="213" t="s">
        <v>14</v>
      </c>
      <c r="G1407" s="405"/>
      <c r="H1407" s="405"/>
      <c r="I1407" s="409">
        <v>88964.4</v>
      </c>
      <c r="J1407" s="447">
        <v>1.087528409090909</v>
      </c>
      <c r="K1407" s="409">
        <f t="shared" si="1447"/>
        <v>185715.71239772724</v>
      </c>
      <c r="L1407" s="409">
        <f t="shared" ref="L1407:O1407" si="1501">IF($J1407&lt;0,(K1407*(1-$J1407)),(K1407*(1+$J1407)))</f>
        <v>387686.82564481237</v>
      </c>
      <c r="M1407" s="409">
        <f t="shared" si="1501"/>
        <v>809307.26236381975</v>
      </c>
      <c r="N1407" s="409">
        <f t="shared" si="1501"/>
        <v>1689451.9018680635</v>
      </c>
      <c r="O1407" s="409">
        <f t="shared" si="1501"/>
        <v>3526778.8409422492</v>
      </c>
      <c r="P1407" s="455"/>
      <c r="Q1407" s="87">
        <f t="shared" si="1449"/>
        <v>88964.4</v>
      </c>
      <c r="R1407" s="486">
        <f t="shared" si="1439"/>
        <v>0</v>
      </c>
      <c r="S1407" s="486">
        <f t="shared" si="1440"/>
        <v>0</v>
      </c>
      <c r="T1407" s="486">
        <f>IF(R1407=1,SUM($R$6:R1407),0)</f>
        <v>0</v>
      </c>
      <c r="U1407" s="486">
        <f>IF(S1407=1,SUM($S$6:S1407),0)</f>
        <v>0</v>
      </c>
      <c r="V1407" s="486">
        <f t="shared" si="1441"/>
        <v>0</v>
      </c>
      <c r="W1407" s="486">
        <f t="shared" si="1442"/>
        <v>0</v>
      </c>
      <c r="X1407" s="486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1768</v>
      </c>
      <c r="D1408" s="105" t="s">
        <v>1768</v>
      </c>
      <c r="E1408" s="212" t="s">
        <v>46</v>
      </c>
      <c r="F1408" s="213" t="s">
        <v>14</v>
      </c>
      <c r="G1408" s="405"/>
      <c r="H1408" s="405"/>
      <c r="I1408" s="409">
        <v>90904.2</v>
      </c>
      <c r="J1408" s="447">
        <v>2.2512847965738758</v>
      </c>
      <c r="K1408" s="409">
        <f t="shared" si="1447"/>
        <v>295555.44340471091</v>
      </c>
      <c r="L1408" s="409">
        <f t="shared" ref="L1408:O1408" si="1502">IF($J1408&lt;0,(K1408*(1-$J1408)),(K1408*(1+$J1408)))</f>
        <v>960934.91968638718</v>
      </c>
      <c r="M1408" s="409">
        <f t="shared" si="1502"/>
        <v>3124273.0948732891</v>
      </c>
      <c r="N1408" s="409">
        <f t="shared" si="1502"/>
        <v>10157901.613706335</v>
      </c>
      <c r="O1408" s="409">
        <f t="shared" si="1502"/>
        <v>33026231.081736647</v>
      </c>
      <c r="P1408" s="455"/>
      <c r="Q1408" s="87">
        <f t="shared" si="1449"/>
        <v>90904.2</v>
      </c>
      <c r="R1408" s="486">
        <f t="shared" si="1439"/>
        <v>0</v>
      </c>
      <c r="S1408" s="486">
        <f t="shared" si="1440"/>
        <v>0</v>
      </c>
      <c r="T1408" s="486">
        <f>IF(R1408=1,SUM($R$6:R1408),0)</f>
        <v>0</v>
      </c>
      <c r="U1408" s="486">
        <f>IF(S1408=1,SUM($S$6:S1408),0)</f>
        <v>0</v>
      </c>
      <c r="V1408" s="486">
        <f t="shared" si="1441"/>
        <v>0</v>
      </c>
      <c r="W1408" s="486">
        <f t="shared" si="1442"/>
        <v>0</v>
      </c>
      <c r="X1408" s="486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1769</v>
      </c>
      <c r="D1409" s="105" t="s">
        <v>1769</v>
      </c>
      <c r="E1409" s="212" t="s">
        <v>46</v>
      </c>
      <c r="F1409" s="213" t="s">
        <v>14</v>
      </c>
      <c r="G1409" s="405"/>
      <c r="H1409" s="405"/>
      <c r="I1409" s="409">
        <v>90904.2</v>
      </c>
      <c r="J1409" s="447">
        <v>2.2512847965738758</v>
      </c>
      <c r="K1409" s="409">
        <f t="shared" si="1447"/>
        <v>295555.44340471091</v>
      </c>
      <c r="L1409" s="409">
        <f t="shared" ref="L1409:O1409" si="1503">IF($J1409&lt;0,(K1409*(1-$J1409)),(K1409*(1+$J1409)))</f>
        <v>960934.91968638718</v>
      </c>
      <c r="M1409" s="409">
        <f t="shared" si="1503"/>
        <v>3124273.0948732891</v>
      </c>
      <c r="N1409" s="409">
        <f t="shared" si="1503"/>
        <v>10157901.613706335</v>
      </c>
      <c r="O1409" s="409">
        <f t="shared" si="1503"/>
        <v>33026231.081736647</v>
      </c>
      <c r="P1409" s="455"/>
      <c r="Q1409" s="87">
        <f t="shared" si="1449"/>
        <v>90904.2</v>
      </c>
      <c r="R1409" s="486">
        <f t="shared" si="1439"/>
        <v>0</v>
      </c>
      <c r="S1409" s="486">
        <f t="shared" si="1440"/>
        <v>0</v>
      </c>
      <c r="T1409" s="486">
        <f>IF(R1409=1,SUM($R$6:R1409),0)</f>
        <v>0</v>
      </c>
      <c r="U1409" s="486">
        <f>IF(S1409=1,SUM($S$6:S1409),0)</f>
        <v>0</v>
      </c>
      <c r="V1409" s="486">
        <f t="shared" si="1441"/>
        <v>0</v>
      </c>
      <c r="W1409" s="486">
        <f t="shared" si="1442"/>
        <v>0</v>
      </c>
      <c r="X1409" s="486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1770</v>
      </c>
      <c r="D1410" s="105" t="s">
        <v>1770</v>
      </c>
      <c r="E1410" s="212" t="s">
        <v>46</v>
      </c>
      <c r="F1410" s="213" t="s">
        <v>14</v>
      </c>
      <c r="G1410" s="405"/>
      <c r="H1410" s="405"/>
      <c r="I1410" s="409">
        <v>122797.79999999999</v>
      </c>
      <c r="J1410" s="447">
        <v>1.7201984126984127</v>
      </c>
      <c r="K1410" s="409">
        <f t="shared" si="1447"/>
        <v>334034.38064285711</v>
      </c>
      <c r="L1410" s="409">
        <f t="shared" ref="L1410:O1410" si="1504">IF($J1410&lt;0,(K1410*(1-$J1410)),(K1410*(1+$J1410)))</f>
        <v>908639.79201139731</v>
      </c>
      <c r="M1410" s="409">
        <f t="shared" si="1504"/>
        <v>2471680.5199440187</v>
      </c>
      <c r="N1410" s="409">
        <f t="shared" si="1504"/>
        <v>6723461.4270493072</v>
      </c>
      <c r="O1410" s="409">
        <f t="shared" si="1504"/>
        <v>18289149.101698529</v>
      </c>
      <c r="P1410" s="455"/>
      <c r="Q1410" s="87">
        <f t="shared" si="1449"/>
        <v>122797.79999999999</v>
      </c>
      <c r="R1410" s="486">
        <f t="shared" si="1439"/>
        <v>0</v>
      </c>
      <c r="S1410" s="486">
        <f t="shared" si="1440"/>
        <v>0</v>
      </c>
      <c r="T1410" s="486">
        <f>IF(R1410=1,SUM($R$6:R1410),0)</f>
        <v>0</v>
      </c>
      <c r="U1410" s="486">
        <f>IF(S1410=1,SUM($S$6:S1410),0)</f>
        <v>0</v>
      </c>
      <c r="V1410" s="486">
        <f t="shared" si="1441"/>
        <v>0</v>
      </c>
      <c r="W1410" s="486">
        <f t="shared" si="1442"/>
        <v>0</v>
      </c>
      <c r="X1410" s="486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1771</v>
      </c>
      <c r="D1411" s="105" t="s">
        <v>1771</v>
      </c>
      <c r="E1411" s="212" t="s">
        <v>46</v>
      </c>
      <c r="F1411" s="213" t="s">
        <v>14</v>
      </c>
      <c r="G1411" s="405"/>
      <c r="H1411" s="405"/>
      <c r="I1411" s="409">
        <v>122797.79999999999</v>
      </c>
      <c r="J1411" s="447">
        <v>1.7201984126984127</v>
      </c>
      <c r="K1411" s="409">
        <f t="shared" si="1447"/>
        <v>334034.38064285711</v>
      </c>
      <c r="L1411" s="409">
        <f t="shared" ref="L1411:O1411" si="1505">IF($J1411&lt;0,(K1411*(1-$J1411)),(K1411*(1+$J1411)))</f>
        <v>908639.79201139731</v>
      </c>
      <c r="M1411" s="409">
        <f t="shared" si="1505"/>
        <v>2471680.5199440187</v>
      </c>
      <c r="N1411" s="409">
        <f t="shared" si="1505"/>
        <v>6723461.4270493072</v>
      </c>
      <c r="O1411" s="409">
        <f t="shared" si="1505"/>
        <v>18289149.101698529</v>
      </c>
      <c r="P1411" s="455"/>
      <c r="Q1411" s="87">
        <f t="shared" si="1449"/>
        <v>122797.79999999999</v>
      </c>
      <c r="R1411" s="486">
        <f t="shared" si="1439"/>
        <v>0</v>
      </c>
      <c r="S1411" s="486">
        <f t="shared" si="1440"/>
        <v>0</v>
      </c>
      <c r="T1411" s="486">
        <f>IF(R1411=1,SUM($R$6:R1411),0)</f>
        <v>0</v>
      </c>
      <c r="U1411" s="486">
        <f>IF(S1411=1,SUM($S$6:S1411),0)</f>
        <v>0</v>
      </c>
      <c r="V1411" s="486">
        <f t="shared" si="1441"/>
        <v>0</v>
      </c>
      <c r="W1411" s="486">
        <f t="shared" si="1442"/>
        <v>0</v>
      </c>
      <c r="X1411" s="486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1772</v>
      </c>
      <c r="D1412" s="105" t="s">
        <v>1772</v>
      </c>
      <c r="E1412" s="212" t="s">
        <v>46</v>
      </c>
      <c r="F1412" s="213" t="s">
        <v>14</v>
      </c>
      <c r="G1412" s="405"/>
      <c r="H1412" s="405"/>
      <c r="I1412" s="409">
        <v>79487.399999999994</v>
      </c>
      <c r="J1412" s="447">
        <v>1.3079534109816973</v>
      </c>
      <c r="K1412" s="409">
        <f t="shared" si="1447"/>
        <v>183453.21596006653</v>
      </c>
      <c r="L1412" s="409">
        <f t="shared" ref="L1412:O1412" si="1506">IF($J1412&lt;0,(K1412*(1-$J1412)),(K1412*(1+$J1412)))</f>
        <v>423401.47553059744</v>
      </c>
      <c r="M1412" s="409">
        <f t="shared" si="1506"/>
        <v>977190.87966552586</v>
      </c>
      <c r="N1412" s="409">
        <f t="shared" si="1506"/>
        <v>2255311.0239042556</v>
      </c>
      <c r="O1412" s="409">
        <f t="shared" si="1506"/>
        <v>5205152.77044445</v>
      </c>
      <c r="P1412" s="455"/>
      <c r="Q1412" s="87">
        <f t="shared" si="1449"/>
        <v>79487.399999999994</v>
      </c>
      <c r="R1412" s="486">
        <f t="shared" si="1439"/>
        <v>0</v>
      </c>
      <c r="S1412" s="486">
        <f t="shared" si="1440"/>
        <v>0</v>
      </c>
      <c r="T1412" s="486">
        <f>IF(R1412=1,SUM($R$6:R1412),0)</f>
        <v>0</v>
      </c>
      <c r="U1412" s="486">
        <f>IF(S1412=1,SUM($S$6:S1412),0)</f>
        <v>0</v>
      </c>
      <c r="V1412" s="486">
        <f t="shared" si="1441"/>
        <v>0</v>
      </c>
      <c r="W1412" s="486">
        <f t="shared" si="1442"/>
        <v>0</v>
      </c>
      <c r="X1412" s="486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1773</v>
      </c>
      <c r="D1413" s="105" t="s">
        <v>1773</v>
      </c>
      <c r="E1413" s="212" t="s">
        <v>46</v>
      </c>
      <c r="F1413" s="213" t="s">
        <v>14</v>
      </c>
      <c r="G1413" s="405"/>
      <c r="H1413" s="405"/>
      <c r="I1413" s="409">
        <v>51742.2</v>
      </c>
      <c r="J1413" s="447">
        <v>0.53720142602495535</v>
      </c>
      <c r="K1413" s="409">
        <f t="shared" si="1447"/>
        <v>79538.183625668447</v>
      </c>
      <c r="L1413" s="409">
        <f t="shared" ref="L1413:O1413" si="1507">IF($J1413&lt;0,(K1413*(1-$J1413)),(K1413*(1+$J1413)))</f>
        <v>122266.20929281229</v>
      </c>
      <c r="M1413" s="409">
        <f t="shared" si="1507"/>
        <v>187947.79127957669</v>
      </c>
      <c r="N1413" s="409">
        <f t="shared" si="1507"/>
        <v>288913.61277320597</v>
      </c>
      <c r="O1413" s="409">
        <f t="shared" si="1507"/>
        <v>444118.41755299398</v>
      </c>
      <c r="P1413" s="455"/>
      <c r="Q1413" s="87">
        <f t="shared" si="1449"/>
        <v>51742.2</v>
      </c>
      <c r="R1413" s="486">
        <f t="shared" si="1439"/>
        <v>0</v>
      </c>
      <c r="S1413" s="486">
        <f t="shared" si="1440"/>
        <v>0</v>
      </c>
      <c r="T1413" s="486">
        <f>IF(R1413=1,SUM($R$6:R1413),0)</f>
        <v>0</v>
      </c>
      <c r="U1413" s="486">
        <f>IF(S1413=1,SUM($S$6:S1413),0)</f>
        <v>0</v>
      </c>
      <c r="V1413" s="486">
        <f t="shared" si="1441"/>
        <v>0</v>
      </c>
      <c r="W1413" s="486">
        <f t="shared" si="1442"/>
        <v>0</v>
      </c>
      <c r="X1413" s="486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47</v>
      </c>
      <c r="D1414" s="105"/>
      <c r="E1414" s="212" t="s">
        <v>47</v>
      </c>
      <c r="F1414" s="213"/>
      <c r="G1414" s="214">
        <v>0</v>
      </c>
      <c r="H1414" s="214">
        <v>0</v>
      </c>
      <c r="I1414" s="167"/>
      <c r="J1414" s="445"/>
      <c r="K1414" s="167"/>
      <c r="L1414" s="167"/>
      <c r="M1414" s="167"/>
      <c r="N1414" s="167"/>
      <c r="O1414" s="167"/>
      <c r="P1414" s="455"/>
      <c r="Q1414" s="87">
        <f t="shared" si="1449"/>
        <v>0</v>
      </c>
      <c r="R1414" s="486">
        <f t="shared" si="1439"/>
        <v>0</v>
      </c>
      <c r="S1414" s="486">
        <f t="shared" si="1440"/>
        <v>0</v>
      </c>
      <c r="T1414" s="486">
        <f>IF(R1414=1,SUM($R$6:R1414),0)</f>
        <v>0</v>
      </c>
      <c r="U1414" s="486">
        <f>IF(S1414=1,SUM($S$6:S1414),0)</f>
        <v>0</v>
      </c>
      <c r="V1414" s="486">
        <f t="shared" si="1441"/>
        <v>0</v>
      </c>
      <c r="W1414" s="486">
        <f t="shared" si="1442"/>
        <v>0</v>
      </c>
      <c r="X1414" s="486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5" t="s">
        <v>719</v>
      </c>
      <c r="C1415" s="426" t="s">
        <v>577</v>
      </c>
      <c r="D1415" s="426"/>
      <c r="E1415" s="212" t="s">
        <v>47</v>
      </c>
      <c r="F1415" s="213"/>
      <c r="G1415" s="214">
        <v>0</v>
      </c>
      <c r="H1415" s="214">
        <v>0</v>
      </c>
      <c r="I1415" s="167">
        <v>0</v>
      </c>
      <c r="J1415" s="445"/>
      <c r="K1415" s="167"/>
      <c r="L1415" s="167"/>
      <c r="M1415" s="167"/>
      <c r="N1415" s="167"/>
      <c r="O1415" s="167"/>
      <c r="P1415" s="455"/>
      <c r="Q1415" s="87">
        <f t="shared" si="1449"/>
        <v>0</v>
      </c>
      <c r="R1415" s="486">
        <f t="shared" ref="R1415:R1478" si="1508">IF(E1415="MDU-KD",1,0)</f>
        <v>0</v>
      </c>
      <c r="S1415" s="486">
        <f t="shared" ref="S1415:S1478" si="1509">IF(E1415="HDW",1,0)</f>
        <v>0</v>
      </c>
      <c r="T1415" s="486">
        <f>IF(R1415=1,SUM($R$6:R1415),0)</f>
        <v>0</v>
      </c>
      <c r="U1415" s="486">
        <f>IF(S1415=1,SUM($S$6:S1415),0)</f>
        <v>0</v>
      </c>
      <c r="V1415" s="486">
        <f t="shared" ref="V1415:V1478" si="1510">IF(T1415=0,U1415,T1415)</f>
        <v>0</v>
      </c>
      <c r="W1415" s="486">
        <f t="shared" ref="W1415:W1478" si="1511">IF(F1415=0,0,IF(LEFT(C1415,11)="Tiang Beton",1,0))</f>
        <v>0</v>
      </c>
      <c r="X1415" s="486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2374</v>
      </c>
      <c r="D1416" s="105" t="s">
        <v>1774</v>
      </c>
      <c r="E1416" s="212" t="s">
        <v>46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5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5"/>
      <c r="Q1416" s="87">
        <f t="shared" si="1449"/>
        <v>57652.799999999996</v>
      </c>
      <c r="R1416" s="486">
        <f t="shared" si="1508"/>
        <v>0</v>
      </c>
      <c r="S1416" s="486">
        <f t="shared" si="1509"/>
        <v>0</v>
      </c>
      <c r="T1416" s="486">
        <f>IF(R1416=1,SUM($R$6:R1416),0)</f>
        <v>0</v>
      </c>
      <c r="U1416" s="486">
        <f>IF(S1416=1,SUM($S$6:S1416),0)</f>
        <v>0</v>
      </c>
      <c r="V1416" s="486">
        <f t="shared" si="1510"/>
        <v>0</v>
      </c>
      <c r="W1416" s="486">
        <f t="shared" si="1511"/>
        <v>0</v>
      </c>
      <c r="X1416" s="486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2375</v>
      </c>
      <c r="D1417" s="105" t="s">
        <v>1775</v>
      </c>
      <c r="E1417" s="212" t="s">
        <v>46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5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5"/>
      <c r="Q1417" s="87">
        <f t="shared" si="1449"/>
        <v>47620.799999999996</v>
      </c>
      <c r="R1417" s="486">
        <f t="shared" si="1508"/>
        <v>0</v>
      </c>
      <c r="S1417" s="486">
        <f t="shared" si="1509"/>
        <v>0</v>
      </c>
      <c r="T1417" s="486">
        <f>IF(R1417=1,SUM($R$6:R1417),0)</f>
        <v>0</v>
      </c>
      <c r="U1417" s="486">
        <f>IF(S1417=1,SUM($S$6:S1417),0)</f>
        <v>0</v>
      </c>
      <c r="V1417" s="486">
        <f t="shared" si="1510"/>
        <v>0</v>
      </c>
      <c r="W1417" s="486">
        <f t="shared" si="1511"/>
        <v>0</v>
      </c>
      <c r="X1417" s="486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2376</v>
      </c>
      <c r="D1418" s="105" t="s">
        <v>1776</v>
      </c>
      <c r="E1418" s="212" t="s">
        <v>46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5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5"/>
      <c r="Q1418" s="87">
        <f t="shared" si="1449"/>
        <v>96620.4</v>
      </c>
      <c r="R1418" s="486">
        <f t="shared" si="1508"/>
        <v>0</v>
      </c>
      <c r="S1418" s="486">
        <f t="shared" si="1509"/>
        <v>0</v>
      </c>
      <c r="T1418" s="486">
        <f>IF(R1418=1,SUM($R$6:R1418),0)</f>
        <v>0</v>
      </c>
      <c r="U1418" s="486">
        <f>IF(S1418=1,SUM($S$6:S1418),0)</f>
        <v>0</v>
      </c>
      <c r="V1418" s="486">
        <f t="shared" si="1510"/>
        <v>0</v>
      </c>
      <c r="W1418" s="486">
        <f t="shared" si="1511"/>
        <v>0</v>
      </c>
      <c r="X1418" s="486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2377</v>
      </c>
      <c r="D1419" s="105" t="s">
        <v>1777</v>
      </c>
      <c r="E1419" s="212" t="s">
        <v>46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5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5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486">
        <f t="shared" si="1508"/>
        <v>0</v>
      </c>
      <c r="S1419" s="486">
        <f t="shared" si="1509"/>
        <v>0</v>
      </c>
      <c r="T1419" s="486">
        <f>IF(R1419=1,SUM($R$6:R1419),0)</f>
        <v>0</v>
      </c>
      <c r="U1419" s="486">
        <f>IF(S1419=1,SUM($S$6:S1419),0)</f>
        <v>0</v>
      </c>
      <c r="V1419" s="486">
        <f t="shared" si="1510"/>
        <v>0</v>
      </c>
      <c r="W1419" s="486">
        <f t="shared" si="1511"/>
        <v>0</v>
      </c>
      <c r="X1419" s="486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2378</v>
      </c>
      <c r="D1420" s="105" t="s">
        <v>1778</v>
      </c>
      <c r="E1420" s="212" t="s">
        <v>46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5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5"/>
      <c r="Q1420" s="87">
        <f t="shared" si="1518"/>
        <v>198996.6</v>
      </c>
      <c r="R1420" s="486">
        <f t="shared" si="1508"/>
        <v>0</v>
      </c>
      <c r="S1420" s="486">
        <f t="shared" si="1509"/>
        <v>0</v>
      </c>
      <c r="T1420" s="486">
        <f>IF(R1420=1,SUM($R$6:R1420),0)</f>
        <v>0</v>
      </c>
      <c r="U1420" s="486">
        <f>IF(S1420=1,SUM($S$6:S1420),0)</f>
        <v>0</v>
      </c>
      <c r="V1420" s="486">
        <f t="shared" si="1510"/>
        <v>0</v>
      </c>
      <c r="W1420" s="486">
        <f t="shared" si="1511"/>
        <v>0</v>
      </c>
      <c r="X1420" s="486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2379</v>
      </c>
      <c r="D1421" s="105" t="s">
        <v>1779</v>
      </c>
      <c r="E1421" s="212" t="s">
        <v>46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5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5"/>
      <c r="Q1421" s="87">
        <f t="shared" si="1518"/>
        <v>95455.2</v>
      </c>
      <c r="R1421" s="486">
        <f t="shared" si="1508"/>
        <v>0</v>
      </c>
      <c r="S1421" s="486">
        <f t="shared" si="1509"/>
        <v>0</v>
      </c>
      <c r="T1421" s="486">
        <f>IF(R1421=1,SUM($R$6:R1421),0)</f>
        <v>0</v>
      </c>
      <c r="U1421" s="486">
        <f>IF(S1421=1,SUM($S$6:S1421),0)</f>
        <v>0</v>
      </c>
      <c r="V1421" s="486">
        <f t="shared" si="1510"/>
        <v>0</v>
      </c>
      <c r="W1421" s="486">
        <f t="shared" si="1511"/>
        <v>0</v>
      </c>
      <c r="X1421" s="486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1780</v>
      </c>
      <c r="D1422" s="105" t="s">
        <v>1780</v>
      </c>
      <c r="E1422" s="212" t="s">
        <v>46</v>
      </c>
      <c r="F1422" s="213" t="s">
        <v>14</v>
      </c>
      <c r="G1422" s="405"/>
      <c r="H1422" s="405"/>
      <c r="I1422" s="409">
        <v>57456</v>
      </c>
      <c r="J1422" s="447">
        <v>0.48513137557959801</v>
      </c>
      <c r="K1422" s="409">
        <f t="shared" si="1516"/>
        <v>85329.708315301381</v>
      </c>
      <c r="L1422" s="409">
        <f t="shared" ref="L1422:O1422" si="1521">IF($J1422&lt;0,(K1422*(1-$J1422)),(K1422*(1+$J1422)))</f>
        <v>126725.82708810941</v>
      </c>
      <c r="M1422" s="409">
        <f t="shared" si="1521"/>
        <v>188204.5019048262</v>
      </c>
      <c r="N1422" s="409">
        <f t="shared" si="1521"/>
        <v>279508.41080418765</v>
      </c>
      <c r="O1422" s="409">
        <f t="shared" si="1521"/>
        <v>415106.71062369057</v>
      </c>
      <c r="P1422" s="455"/>
      <c r="Q1422" s="87">
        <f t="shared" si="1518"/>
        <v>57456</v>
      </c>
      <c r="R1422" s="486">
        <f t="shared" si="1508"/>
        <v>0</v>
      </c>
      <c r="S1422" s="486">
        <f t="shared" si="1509"/>
        <v>0</v>
      </c>
      <c r="T1422" s="486">
        <f>IF(R1422=1,SUM($R$6:R1422),0)</f>
        <v>0</v>
      </c>
      <c r="U1422" s="486">
        <f>IF(S1422=1,SUM($S$6:S1422),0)</f>
        <v>0</v>
      </c>
      <c r="V1422" s="486">
        <f t="shared" si="1510"/>
        <v>0</v>
      </c>
      <c r="W1422" s="486">
        <f t="shared" si="1511"/>
        <v>0</v>
      </c>
      <c r="X1422" s="486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1781</v>
      </c>
      <c r="D1423" s="105" t="s">
        <v>1781</v>
      </c>
      <c r="E1423" s="212" t="s">
        <v>46</v>
      </c>
      <c r="F1423" s="213" t="s">
        <v>14</v>
      </c>
      <c r="G1423" s="405"/>
      <c r="H1423" s="405"/>
      <c r="I1423" s="409">
        <v>47227.199999999997</v>
      </c>
      <c r="J1423" s="447">
        <v>0.22670788253477578</v>
      </c>
      <c r="K1423" s="409">
        <f t="shared" si="1516"/>
        <v>57933.978510046356</v>
      </c>
      <c r="L1423" s="409">
        <f t="shared" ref="L1423:O1423" si="1522">IF($J1423&lt;0,(K1423*(1-$J1423)),(K1423*(1+$J1423)))</f>
        <v>71068.068104874168</v>
      </c>
      <c r="M1423" s="409">
        <f t="shared" si="1522"/>
        <v>87179.759340767414</v>
      </c>
      <c r="N1423" s="409">
        <f t="shared" si="1522"/>
        <v>106944.09798080413</v>
      </c>
      <c r="O1423" s="409">
        <f t="shared" si="1522"/>
        <v>131189.1679836238</v>
      </c>
      <c r="P1423" s="455"/>
      <c r="Q1423" s="87">
        <f t="shared" si="1518"/>
        <v>47227.199999999997</v>
      </c>
      <c r="R1423" s="486">
        <f t="shared" si="1508"/>
        <v>0</v>
      </c>
      <c r="S1423" s="486">
        <f t="shared" si="1509"/>
        <v>0</v>
      </c>
      <c r="T1423" s="486">
        <f>IF(R1423=1,SUM($R$6:R1423),0)</f>
        <v>0</v>
      </c>
      <c r="U1423" s="486">
        <f>IF(S1423=1,SUM($S$6:S1423),0)</f>
        <v>0</v>
      </c>
      <c r="V1423" s="486">
        <f t="shared" si="1510"/>
        <v>0</v>
      </c>
      <c r="W1423" s="486">
        <f t="shared" si="1511"/>
        <v>0</v>
      </c>
      <c r="X1423" s="486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1782</v>
      </c>
      <c r="D1424" s="105" t="s">
        <v>1782</v>
      </c>
      <c r="E1424" s="212" t="s">
        <v>46</v>
      </c>
      <c r="F1424" s="213" t="s">
        <v>14</v>
      </c>
      <c r="G1424" s="405"/>
      <c r="H1424" s="405"/>
      <c r="I1424" s="409">
        <v>96817.2</v>
      </c>
      <c r="J1424" s="447">
        <v>1.01796992481203</v>
      </c>
      <c r="K1424" s="409">
        <f t="shared" si="1516"/>
        <v>195374.19780451126</v>
      </c>
      <c r="L1424" s="409">
        <f t="shared" ref="L1424:O1424" si="1523">IF($J1424&lt;0,(K1424*(1-$J1424)),(K1424*(1+$J1424)))</f>
        <v>394259.25525378028</v>
      </c>
      <c r="M1424" s="409">
        <f t="shared" si="1523"/>
        <v>795603.31968091789</v>
      </c>
      <c r="N1424" s="409">
        <f t="shared" si="1523"/>
        <v>1605503.5711967032</v>
      </c>
      <c r="O1424" s="409">
        <f t="shared" si="1523"/>
        <v>3239857.9208532567</v>
      </c>
      <c r="P1424" s="455"/>
      <c r="Q1424" s="87">
        <f t="shared" si="1518"/>
        <v>96817.2</v>
      </c>
      <c r="R1424" s="486">
        <f t="shared" si="1508"/>
        <v>0</v>
      </c>
      <c r="S1424" s="486">
        <f t="shared" si="1509"/>
        <v>0</v>
      </c>
      <c r="T1424" s="486">
        <f>IF(R1424=1,SUM($R$6:R1424),0)</f>
        <v>0</v>
      </c>
      <c r="U1424" s="486">
        <f>IF(S1424=1,SUM($S$6:S1424),0)</f>
        <v>0</v>
      </c>
      <c r="V1424" s="486">
        <f t="shared" si="1510"/>
        <v>0</v>
      </c>
      <c r="W1424" s="486">
        <f t="shared" si="1511"/>
        <v>0</v>
      </c>
      <c r="X1424" s="486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1783</v>
      </c>
      <c r="D1425" s="105" t="s">
        <v>1783</v>
      </c>
      <c r="E1425" s="212" t="s">
        <v>46</v>
      </c>
      <c r="F1425" s="213" t="s">
        <v>14</v>
      </c>
      <c r="G1425" s="405"/>
      <c r="H1425" s="405"/>
      <c r="I1425" s="409">
        <v>159065.4</v>
      </c>
      <c r="J1425" s="447">
        <v>2.1824639423076926</v>
      </c>
      <c r="K1425" s="409">
        <f t="shared" si="1516"/>
        <v>506219.89996875002</v>
      </c>
      <c r="L1425" s="409">
        <f t="shared" ref="L1425:O1425" si="1524">IF($J1425&lt;0,(K1425*(1-$J1425)),(K1425*(1+$J1425)))</f>
        <v>1611026.578529154</v>
      </c>
      <c r="M1425" s="409">
        <f t="shared" si="1524"/>
        <v>5127033.9962683646</v>
      </c>
      <c r="N1425" s="409">
        <f t="shared" si="1524"/>
        <v>16316600.824109783</v>
      </c>
      <c r="O1425" s="409">
        <f t="shared" si="1524"/>
        <v>51926993.783757366</v>
      </c>
      <c r="P1425" s="455"/>
      <c r="Q1425" s="87">
        <f t="shared" si="1518"/>
        <v>159065.4</v>
      </c>
      <c r="R1425" s="486">
        <f t="shared" si="1508"/>
        <v>0</v>
      </c>
      <c r="S1425" s="486">
        <f t="shared" si="1509"/>
        <v>0</v>
      </c>
      <c r="T1425" s="486">
        <f>IF(R1425=1,SUM($R$6:R1425),0)</f>
        <v>0</v>
      </c>
      <c r="U1425" s="486">
        <f>IF(S1425=1,SUM($S$6:S1425),0)</f>
        <v>0</v>
      </c>
      <c r="V1425" s="486">
        <f t="shared" si="1510"/>
        <v>0</v>
      </c>
      <c r="W1425" s="486">
        <f t="shared" si="1511"/>
        <v>0</v>
      </c>
      <c r="X1425" s="486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1784</v>
      </c>
      <c r="D1426" s="105" t="s">
        <v>1784</v>
      </c>
      <c r="E1426" s="212" t="s">
        <v>46</v>
      </c>
      <c r="F1426" s="213" t="s">
        <v>14</v>
      </c>
      <c r="G1426" s="405"/>
      <c r="H1426" s="405"/>
      <c r="I1426" s="409">
        <v>199587</v>
      </c>
      <c r="J1426" s="447">
        <v>2.0967413632119514</v>
      </c>
      <c r="K1426" s="409">
        <f t="shared" si="1516"/>
        <v>618069.31845938379</v>
      </c>
      <c r="L1426" s="409">
        <f t="shared" ref="L1426:O1426" si="1525">IF($J1426&lt;0,(K1426*(1-$J1426)),(K1426*(1+$J1426)))</f>
        <v>1914000.8238053939</v>
      </c>
      <c r="M1426" s="409">
        <f t="shared" si="1525"/>
        <v>5927165.5202999134</v>
      </c>
      <c r="N1426" s="409">
        <f t="shared" si="1525"/>
        <v>18354898.633316427</v>
      </c>
      <c r="O1426" s="409">
        <f t="shared" si="1525"/>
        <v>56840373.815353498</v>
      </c>
      <c r="P1426" s="455"/>
      <c r="Q1426" s="87">
        <f t="shared" si="1518"/>
        <v>199587</v>
      </c>
      <c r="R1426" s="486">
        <f t="shared" si="1508"/>
        <v>0</v>
      </c>
      <c r="S1426" s="486">
        <f t="shared" si="1509"/>
        <v>0</v>
      </c>
      <c r="T1426" s="486">
        <f>IF(R1426=1,SUM($R$6:R1426),0)</f>
        <v>0</v>
      </c>
      <c r="U1426" s="486">
        <f>IF(S1426=1,SUM($S$6:S1426),0)</f>
        <v>0</v>
      </c>
      <c r="V1426" s="486">
        <f t="shared" si="1510"/>
        <v>0</v>
      </c>
      <c r="W1426" s="486">
        <f t="shared" si="1511"/>
        <v>0</v>
      </c>
      <c r="X1426" s="486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1785</v>
      </c>
      <c r="D1427" s="105" t="s">
        <v>1785</v>
      </c>
      <c r="E1427" s="212" t="s">
        <v>46</v>
      </c>
      <c r="F1427" s="213" t="s">
        <v>14</v>
      </c>
      <c r="G1427" s="405"/>
      <c r="H1427" s="405"/>
      <c r="I1427" s="409">
        <v>95652</v>
      </c>
      <c r="J1427" s="447">
        <v>-0.13724511930585687</v>
      </c>
      <c r="K1427" s="409">
        <f t="shared" si="1516"/>
        <v>108779.77015184381</v>
      </c>
      <c r="L1427" s="409">
        <f t="shared" ref="L1427:O1427" si="1526">IF($J1427&lt;0,(K1427*(1-$J1427)),(K1427*(1+$J1427)))</f>
        <v>123709.2626843973</v>
      </c>
      <c r="M1427" s="409">
        <f t="shared" si="1526"/>
        <v>140687.75520075698</v>
      </c>
      <c r="N1427" s="409">
        <f t="shared" si="1526"/>
        <v>159996.46294815803</v>
      </c>
      <c r="O1427" s="409">
        <f t="shared" si="1526"/>
        <v>181955.19659399308</v>
      </c>
      <c r="P1427" s="455"/>
      <c r="Q1427" s="87">
        <f t="shared" si="1518"/>
        <v>95652</v>
      </c>
      <c r="R1427" s="486">
        <f t="shared" si="1508"/>
        <v>0</v>
      </c>
      <c r="S1427" s="486">
        <f t="shared" si="1509"/>
        <v>0</v>
      </c>
      <c r="T1427" s="486">
        <f>IF(R1427=1,SUM($R$6:R1427),0)</f>
        <v>0</v>
      </c>
      <c r="U1427" s="486">
        <f>IF(S1427=1,SUM($S$6:S1427),0)</f>
        <v>0</v>
      </c>
      <c r="V1427" s="486">
        <f t="shared" si="1510"/>
        <v>0</v>
      </c>
      <c r="W1427" s="486">
        <f t="shared" si="1511"/>
        <v>0</v>
      </c>
      <c r="X1427" s="486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47</v>
      </c>
      <c r="D1428" s="105"/>
      <c r="E1428" s="212" t="s">
        <v>47</v>
      </c>
      <c r="F1428" s="213"/>
      <c r="G1428" s="214">
        <v>0</v>
      </c>
      <c r="H1428" s="214">
        <v>0</v>
      </c>
      <c r="I1428" s="167"/>
      <c r="J1428" s="445"/>
      <c r="K1428" s="167"/>
      <c r="L1428" s="167"/>
      <c r="M1428" s="167"/>
      <c r="N1428" s="167"/>
      <c r="O1428" s="167"/>
      <c r="P1428" s="455"/>
      <c r="Q1428" s="87">
        <f t="shared" si="1518"/>
        <v>0</v>
      </c>
      <c r="R1428" s="486">
        <f t="shared" si="1508"/>
        <v>0</v>
      </c>
      <c r="S1428" s="486">
        <f t="shared" si="1509"/>
        <v>0</v>
      </c>
      <c r="T1428" s="486">
        <f>IF(R1428=1,SUM($R$6:R1428),0)</f>
        <v>0</v>
      </c>
      <c r="U1428" s="486">
        <f>IF(S1428=1,SUM($S$6:S1428),0)</f>
        <v>0</v>
      </c>
      <c r="V1428" s="486">
        <f t="shared" si="1510"/>
        <v>0</v>
      </c>
      <c r="W1428" s="486">
        <f t="shared" si="1511"/>
        <v>0</v>
      </c>
      <c r="X1428" s="486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5" t="s">
        <v>719</v>
      </c>
      <c r="C1429" s="426" t="s">
        <v>578</v>
      </c>
      <c r="D1429" s="426"/>
      <c r="E1429" s="212" t="s">
        <v>47</v>
      </c>
      <c r="F1429" s="213"/>
      <c r="G1429" s="214">
        <v>0</v>
      </c>
      <c r="H1429" s="214">
        <v>0</v>
      </c>
      <c r="I1429" s="167">
        <v>0</v>
      </c>
      <c r="J1429" s="445"/>
      <c r="K1429" s="167"/>
      <c r="L1429" s="167"/>
      <c r="M1429" s="167"/>
      <c r="N1429" s="167"/>
      <c r="O1429" s="167"/>
      <c r="P1429" s="455"/>
      <c r="Q1429" s="87">
        <f t="shared" si="1518"/>
        <v>0</v>
      </c>
      <c r="R1429" s="486">
        <f t="shared" si="1508"/>
        <v>0</v>
      </c>
      <c r="S1429" s="486">
        <f t="shared" si="1509"/>
        <v>0</v>
      </c>
      <c r="T1429" s="486">
        <f>IF(R1429=1,SUM($R$6:R1429),0)</f>
        <v>0</v>
      </c>
      <c r="U1429" s="486">
        <f>IF(S1429=1,SUM($S$6:S1429),0)</f>
        <v>0</v>
      </c>
      <c r="V1429" s="486">
        <f t="shared" si="1510"/>
        <v>0</v>
      </c>
      <c r="W1429" s="486">
        <f t="shared" si="1511"/>
        <v>0</v>
      </c>
      <c r="X1429" s="486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2380</v>
      </c>
      <c r="D1430" s="105" t="s">
        <v>1786</v>
      </c>
      <c r="E1430" s="212" t="s">
        <v>46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5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5"/>
      <c r="Q1430" s="87">
        <f t="shared" si="1518"/>
        <v>76361.399999999994</v>
      </c>
      <c r="R1430" s="486">
        <f t="shared" si="1508"/>
        <v>0</v>
      </c>
      <c r="S1430" s="486">
        <f t="shared" si="1509"/>
        <v>0</v>
      </c>
      <c r="T1430" s="486">
        <f>IF(R1430=1,SUM($R$6:R1430),0)</f>
        <v>0</v>
      </c>
      <c r="U1430" s="486">
        <f>IF(S1430=1,SUM($S$6:S1430),0)</f>
        <v>0</v>
      </c>
      <c r="V1430" s="486">
        <f t="shared" si="1510"/>
        <v>0</v>
      </c>
      <c r="W1430" s="486">
        <f t="shared" si="1511"/>
        <v>0</v>
      </c>
      <c r="X1430" s="486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2381</v>
      </c>
      <c r="D1431" s="105" t="s">
        <v>1787</v>
      </c>
      <c r="E1431" s="212" t="s">
        <v>46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5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5"/>
      <c r="Q1431" s="87">
        <f t="shared" si="1518"/>
        <v>70853.399999999994</v>
      </c>
      <c r="R1431" s="486">
        <f t="shared" si="1508"/>
        <v>0</v>
      </c>
      <c r="S1431" s="486">
        <f t="shared" si="1509"/>
        <v>0</v>
      </c>
      <c r="T1431" s="486">
        <f>IF(R1431=1,SUM($R$6:R1431),0)</f>
        <v>0</v>
      </c>
      <c r="U1431" s="486">
        <f>IF(S1431=1,SUM($S$6:S1431),0)</f>
        <v>0</v>
      </c>
      <c r="V1431" s="486">
        <f t="shared" si="1510"/>
        <v>0</v>
      </c>
      <c r="W1431" s="486">
        <f t="shared" si="1511"/>
        <v>0</v>
      </c>
      <c r="X1431" s="486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2382</v>
      </c>
      <c r="D1432" s="105" t="s">
        <v>1788</v>
      </c>
      <c r="E1432" s="212" t="s">
        <v>46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5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5"/>
      <c r="Q1432" s="87">
        <f t="shared" si="1518"/>
        <v>81869.399999999994</v>
      </c>
      <c r="R1432" s="486">
        <f t="shared" si="1508"/>
        <v>0</v>
      </c>
      <c r="S1432" s="486">
        <f t="shared" si="1509"/>
        <v>0</v>
      </c>
      <c r="T1432" s="486">
        <f>IF(R1432=1,SUM($R$6:R1432),0)</f>
        <v>0</v>
      </c>
      <c r="U1432" s="486">
        <f>IF(S1432=1,SUM($S$6:S1432),0)</f>
        <v>0</v>
      </c>
      <c r="V1432" s="486">
        <f t="shared" si="1510"/>
        <v>0</v>
      </c>
      <c r="W1432" s="486">
        <f t="shared" si="1511"/>
        <v>0</v>
      </c>
      <c r="X1432" s="486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2383</v>
      </c>
      <c r="D1433" s="105" t="s">
        <v>1789</v>
      </c>
      <c r="E1433" s="212" t="s">
        <v>46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5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5"/>
      <c r="Q1433" s="87">
        <f t="shared" si="1518"/>
        <v>72612.599999999991</v>
      </c>
      <c r="R1433" s="486">
        <f t="shared" si="1508"/>
        <v>0</v>
      </c>
      <c r="S1433" s="486">
        <f t="shared" si="1509"/>
        <v>0</v>
      </c>
      <c r="T1433" s="486">
        <f>IF(R1433=1,SUM($R$6:R1433),0)</f>
        <v>0</v>
      </c>
      <c r="U1433" s="486">
        <f>IF(S1433=1,SUM($S$6:S1433),0)</f>
        <v>0</v>
      </c>
      <c r="V1433" s="486">
        <f t="shared" si="1510"/>
        <v>0</v>
      </c>
      <c r="W1433" s="486">
        <f t="shared" si="1511"/>
        <v>0</v>
      </c>
      <c r="X1433" s="486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2384</v>
      </c>
      <c r="D1434" s="105" t="s">
        <v>1790</v>
      </c>
      <c r="E1434" s="212" t="s">
        <v>46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5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5"/>
      <c r="Q1434" s="87">
        <f t="shared" si="1518"/>
        <v>67104.599999999991</v>
      </c>
      <c r="R1434" s="486">
        <f t="shared" si="1508"/>
        <v>0</v>
      </c>
      <c r="S1434" s="486">
        <f t="shared" si="1509"/>
        <v>0</v>
      </c>
      <c r="T1434" s="486">
        <f>IF(R1434=1,SUM($R$6:R1434),0)</f>
        <v>0</v>
      </c>
      <c r="U1434" s="486">
        <f>IF(S1434=1,SUM($S$6:S1434),0)</f>
        <v>0</v>
      </c>
      <c r="V1434" s="486">
        <f t="shared" si="1510"/>
        <v>0</v>
      </c>
      <c r="W1434" s="486">
        <f t="shared" si="1511"/>
        <v>0</v>
      </c>
      <c r="X1434" s="486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2385</v>
      </c>
      <c r="D1435" s="105" t="s">
        <v>1791</v>
      </c>
      <c r="E1435" s="212" t="s">
        <v>46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5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5"/>
      <c r="Q1435" s="87">
        <f t="shared" si="1518"/>
        <v>72612.599999999991</v>
      </c>
      <c r="R1435" s="486">
        <f t="shared" si="1508"/>
        <v>0</v>
      </c>
      <c r="S1435" s="486">
        <f t="shared" si="1509"/>
        <v>0</v>
      </c>
      <c r="T1435" s="486">
        <f>IF(R1435=1,SUM($R$6:R1435),0)</f>
        <v>0</v>
      </c>
      <c r="U1435" s="486">
        <f>IF(S1435=1,SUM($S$6:S1435),0)</f>
        <v>0</v>
      </c>
      <c r="V1435" s="486">
        <f t="shared" si="1510"/>
        <v>0</v>
      </c>
      <c r="W1435" s="486">
        <f t="shared" si="1511"/>
        <v>0</v>
      </c>
      <c r="X1435" s="486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629</v>
      </c>
      <c r="D1436" s="105" t="s">
        <v>1792</v>
      </c>
      <c r="E1436" s="212" t="s">
        <v>46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5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5"/>
      <c r="Q1436" s="87">
        <f t="shared" si="1518"/>
        <v>82058.399999999994</v>
      </c>
      <c r="R1436" s="486">
        <f t="shared" si="1508"/>
        <v>0</v>
      </c>
      <c r="S1436" s="486">
        <f t="shared" si="1509"/>
        <v>0</v>
      </c>
      <c r="T1436" s="486">
        <f>IF(R1436=1,SUM($R$6:R1436),0)</f>
        <v>0</v>
      </c>
      <c r="U1436" s="486">
        <f>IF(S1436=1,SUM($S$6:S1436),0)</f>
        <v>0</v>
      </c>
      <c r="V1436" s="486">
        <f t="shared" si="1510"/>
        <v>0</v>
      </c>
      <c r="W1436" s="486">
        <f t="shared" si="1511"/>
        <v>0</v>
      </c>
      <c r="X1436" s="486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2386</v>
      </c>
      <c r="D1437" s="105" t="s">
        <v>1793</v>
      </c>
      <c r="E1437" s="212" t="s">
        <v>46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5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5"/>
      <c r="Q1437" s="87">
        <f t="shared" si="1518"/>
        <v>80885.399999999994</v>
      </c>
      <c r="R1437" s="486">
        <f t="shared" si="1508"/>
        <v>0</v>
      </c>
      <c r="S1437" s="486">
        <f t="shared" si="1509"/>
        <v>0</v>
      </c>
      <c r="T1437" s="486">
        <f>IF(R1437=1,SUM($R$6:R1437),0)</f>
        <v>0</v>
      </c>
      <c r="U1437" s="486">
        <f>IF(S1437=1,SUM($S$6:S1437),0)</f>
        <v>0</v>
      </c>
      <c r="V1437" s="486">
        <f t="shared" si="1510"/>
        <v>0</v>
      </c>
      <c r="W1437" s="486">
        <f t="shared" si="1511"/>
        <v>0</v>
      </c>
      <c r="X1437" s="486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2387</v>
      </c>
      <c r="D1438" s="105" t="s">
        <v>1794</v>
      </c>
      <c r="E1438" s="212" t="s">
        <v>46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5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5"/>
      <c r="Q1438" s="87">
        <f t="shared" si="1518"/>
        <v>80295.599999999991</v>
      </c>
      <c r="R1438" s="486">
        <f t="shared" si="1508"/>
        <v>0</v>
      </c>
      <c r="S1438" s="486">
        <f t="shared" si="1509"/>
        <v>0</v>
      </c>
      <c r="T1438" s="486">
        <f>IF(R1438=1,SUM($R$6:R1438),0)</f>
        <v>0</v>
      </c>
      <c r="U1438" s="486">
        <f>IF(S1438=1,SUM($S$6:S1438),0)</f>
        <v>0</v>
      </c>
      <c r="V1438" s="486">
        <f t="shared" si="1510"/>
        <v>0</v>
      </c>
      <c r="W1438" s="486">
        <f t="shared" si="1511"/>
        <v>0</v>
      </c>
      <c r="X1438" s="486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2388</v>
      </c>
      <c r="D1439" s="105" t="s">
        <v>1795</v>
      </c>
      <c r="E1439" s="212" t="s">
        <v>46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5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5"/>
      <c r="Q1439" s="87">
        <f t="shared" si="1518"/>
        <v>70853.399999999994</v>
      </c>
      <c r="R1439" s="486">
        <f t="shared" si="1508"/>
        <v>0</v>
      </c>
      <c r="S1439" s="486">
        <f t="shared" si="1509"/>
        <v>0</v>
      </c>
      <c r="T1439" s="486">
        <f>IF(R1439=1,SUM($R$6:R1439),0)</f>
        <v>0</v>
      </c>
      <c r="U1439" s="486">
        <f>IF(S1439=1,SUM($S$6:S1439),0)</f>
        <v>0</v>
      </c>
      <c r="V1439" s="486">
        <f t="shared" si="1510"/>
        <v>0</v>
      </c>
      <c r="W1439" s="486">
        <f t="shared" si="1511"/>
        <v>0</v>
      </c>
      <c r="X1439" s="486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2389</v>
      </c>
      <c r="D1440" s="105" t="s">
        <v>1796</v>
      </c>
      <c r="E1440" s="212" t="s">
        <v>46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5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5"/>
      <c r="Q1440" s="87">
        <f t="shared" si="1518"/>
        <v>85016.4</v>
      </c>
      <c r="R1440" s="486">
        <f t="shared" si="1508"/>
        <v>0</v>
      </c>
      <c r="S1440" s="486">
        <f t="shared" si="1509"/>
        <v>0</v>
      </c>
      <c r="T1440" s="486">
        <f>IF(R1440=1,SUM($R$6:R1440),0)</f>
        <v>0</v>
      </c>
      <c r="U1440" s="486">
        <f>IF(S1440=1,SUM($S$6:S1440),0)</f>
        <v>0</v>
      </c>
      <c r="V1440" s="486">
        <f t="shared" si="1510"/>
        <v>0</v>
      </c>
      <c r="W1440" s="486">
        <f t="shared" si="1511"/>
        <v>0</v>
      </c>
      <c r="X1440" s="486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2390</v>
      </c>
      <c r="D1441" s="105" t="s">
        <v>1797</v>
      </c>
      <c r="E1441" s="212" t="s">
        <v>46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5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5"/>
      <c r="Q1441" s="87">
        <f t="shared" si="1518"/>
        <v>118671</v>
      </c>
      <c r="R1441" s="486">
        <f t="shared" si="1508"/>
        <v>0</v>
      </c>
      <c r="S1441" s="486">
        <f t="shared" si="1509"/>
        <v>0</v>
      </c>
      <c r="T1441" s="486">
        <f>IF(R1441=1,SUM($R$6:R1441),0)</f>
        <v>0</v>
      </c>
      <c r="U1441" s="486">
        <f>IF(S1441=1,SUM($S$6:S1441),0)</f>
        <v>0</v>
      </c>
      <c r="V1441" s="486">
        <f t="shared" si="1510"/>
        <v>0</v>
      </c>
      <c r="W1441" s="486">
        <f t="shared" si="1511"/>
        <v>0</v>
      </c>
      <c r="X1441" s="486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2391</v>
      </c>
      <c r="D1442" s="105" t="s">
        <v>1798</v>
      </c>
      <c r="E1442" s="212" t="s">
        <v>46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5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5"/>
      <c r="Q1442" s="87">
        <f t="shared" si="1518"/>
        <v>113163</v>
      </c>
      <c r="R1442" s="486">
        <f t="shared" si="1508"/>
        <v>0</v>
      </c>
      <c r="S1442" s="486">
        <f t="shared" si="1509"/>
        <v>0</v>
      </c>
      <c r="T1442" s="486">
        <f>IF(R1442=1,SUM($R$6:R1442),0)</f>
        <v>0</v>
      </c>
      <c r="U1442" s="486">
        <f>IF(S1442=1,SUM($S$6:S1442),0)</f>
        <v>0</v>
      </c>
      <c r="V1442" s="486">
        <f t="shared" si="1510"/>
        <v>0</v>
      </c>
      <c r="W1442" s="486">
        <f t="shared" si="1511"/>
        <v>0</v>
      </c>
      <c r="X1442" s="486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1799</v>
      </c>
      <c r="D1443" s="105" t="s">
        <v>1799</v>
      </c>
      <c r="E1443" s="212" t="s">
        <v>46</v>
      </c>
      <c r="F1443" s="213" t="s">
        <v>14</v>
      </c>
      <c r="G1443" s="405"/>
      <c r="H1443" s="405"/>
      <c r="I1443" s="409">
        <v>125358.59999999999</v>
      </c>
      <c r="J1443" s="447">
        <v>0.92062118126272907</v>
      </c>
      <c r="K1443" s="409">
        <f t="shared" si="1516"/>
        <v>240766.38241344193</v>
      </c>
      <c r="L1443" s="409">
        <f t="shared" ref="L1443:O1443" si="1540">IF($J1443&lt;0,(K1443*(1-$J1443)),(K1443*(1+$J1443)))</f>
        <v>462421.01379925874</v>
      </c>
      <c r="M1443" s="409">
        <f t="shared" si="1540"/>
        <v>888135.59376384097</v>
      </c>
      <c r="N1443" s="409">
        <f t="shared" si="1540"/>
        <v>1705772.0332161833</v>
      </c>
      <c r="O1443" s="409">
        <f t="shared" si="1540"/>
        <v>3276141.8974005929</v>
      </c>
      <c r="P1443" s="455"/>
      <c r="Q1443" s="87">
        <f t="shared" si="1518"/>
        <v>125358.59999999999</v>
      </c>
      <c r="R1443" s="486">
        <f t="shared" si="1508"/>
        <v>0</v>
      </c>
      <c r="S1443" s="486">
        <f t="shared" si="1509"/>
        <v>0</v>
      </c>
      <c r="T1443" s="486">
        <f>IF(R1443=1,SUM($R$6:R1443),0)</f>
        <v>0</v>
      </c>
      <c r="U1443" s="486">
        <f>IF(S1443=1,SUM($S$6:S1443),0)</f>
        <v>0</v>
      </c>
      <c r="V1443" s="486">
        <f t="shared" si="1510"/>
        <v>0</v>
      </c>
      <c r="W1443" s="486">
        <f t="shared" si="1511"/>
        <v>0</v>
      </c>
      <c r="X1443" s="486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2392</v>
      </c>
      <c r="D1444" s="105" t="s">
        <v>1800</v>
      </c>
      <c r="E1444" s="212" t="s">
        <v>46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5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5"/>
      <c r="Q1444" s="87">
        <f t="shared" si="1518"/>
        <v>138742.79999999999</v>
      </c>
      <c r="R1444" s="486">
        <f t="shared" si="1508"/>
        <v>0</v>
      </c>
      <c r="S1444" s="486">
        <f t="shared" si="1509"/>
        <v>0</v>
      </c>
      <c r="T1444" s="486">
        <f>IF(R1444=1,SUM($R$6:R1444),0)</f>
        <v>0</v>
      </c>
      <c r="U1444" s="486">
        <f>IF(S1444=1,SUM($S$6:S1444),0)</f>
        <v>0</v>
      </c>
      <c r="V1444" s="486">
        <f t="shared" si="1510"/>
        <v>0</v>
      </c>
      <c r="W1444" s="486">
        <f t="shared" si="1511"/>
        <v>0</v>
      </c>
      <c r="X1444" s="486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2393</v>
      </c>
      <c r="D1445" s="105" t="s">
        <v>1801</v>
      </c>
      <c r="E1445" s="212" t="s">
        <v>46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5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5"/>
      <c r="Q1445" s="87">
        <f t="shared" si="1518"/>
        <v>128907.59999999999</v>
      </c>
      <c r="R1445" s="486">
        <f t="shared" si="1508"/>
        <v>0</v>
      </c>
      <c r="S1445" s="486">
        <f t="shared" si="1509"/>
        <v>0</v>
      </c>
      <c r="T1445" s="486">
        <f>IF(R1445=1,SUM($R$6:R1445),0)</f>
        <v>0</v>
      </c>
      <c r="U1445" s="486">
        <f>IF(S1445=1,SUM($S$6:S1445),0)</f>
        <v>0</v>
      </c>
      <c r="V1445" s="486">
        <f t="shared" si="1510"/>
        <v>0</v>
      </c>
      <c r="W1445" s="486">
        <f t="shared" si="1511"/>
        <v>0</v>
      </c>
      <c r="X1445" s="486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2394</v>
      </c>
      <c r="D1446" s="105" t="s">
        <v>1802</v>
      </c>
      <c r="E1446" s="212" t="s">
        <v>46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5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5"/>
      <c r="Q1446" s="87">
        <f t="shared" si="1518"/>
        <v>120070.79999999999</v>
      </c>
      <c r="R1446" s="486">
        <f t="shared" si="1508"/>
        <v>0</v>
      </c>
      <c r="S1446" s="486">
        <f t="shared" si="1509"/>
        <v>0</v>
      </c>
      <c r="T1446" s="486">
        <f>IF(R1446=1,SUM($R$6:R1446),0)</f>
        <v>0</v>
      </c>
      <c r="U1446" s="486">
        <f>IF(S1446=1,SUM($S$6:S1446),0)</f>
        <v>0</v>
      </c>
      <c r="V1446" s="486">
        <f t="shared" si="1510"/>
        <v>0</v>
      </c>
      <c r="W1446" s="486">
        <f t="shared" si="1511"/>
        <v>0</v>
      </c>
      <c r="X1446" s="486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2395</v>
      </c>
      <c r="D1447" s="105" t="s">
        <v>1803</v>
      </c>
      <c r="E1447" s="212" t="s">
        <v>46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5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5"/>
      <c r="Q1447" s="87">
        <f t="shared" si="1518"/>
        <v>106695</v>
      </c>
      <c r="R1447" s="486">
        <f t="shared" si="1508"/>
        <v>0</v>
      </c>
      <c r="S1447" s="486">
        <f t="shared" si="1509"/>
        <v>0</v>
      </c>
      <c r="T1447" s="486">
        <f>IF(R1447=1,SUM($R$6:R1447),0)</f>
        <v>0</v>
      </c>
      <c r="U1447" s="486">
        <f>IF(S1447=1,SUM($S$6:S1447),0)</f>
        <v>0</v>
      </c>
      <c r="V1447" s="486">
        <f t="shared" si="1510"/>
        <v>0</v>
      </c>
      <c r="W1447" s="486">
        <f t="shared" si="1511"/>
        <v>0</v>
      </c>
      <c r="X1447" s="486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2396</v>
      </c>
      <c r="D1448" s="105" t="s">
        <v>1804</v>
      </c>
      <c r="E1448" s="212" t="s">
        <v>46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5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5"/>
      <c r="Q1448" s="87">
        <f t="shared" si="1518"/>
        <v>121251</v>
      </c>
      <c r="R1448" s="486">
        <f t="shared" si="1508"/>
        <v>0</v>
      </c>
      <c r="S1448" s="486">
        <f t="shared" si="1509"/>
        <v>0</v>
      </c>
      <c r="T1448" s="486">
        <f>IF(R1448=1,SUM($R$6:R1448),0)</f>
        <v>0</v>
      </c>
      <c r="U1448" s="486">
        <f>IF(S1448=1,SUM($S$6:S1448),0)</f>
        <v>0</v>
      </c>
      <c r="V1448" s="486">
        <f t="shared" si="1510"/>
        <v>0</v>
      </c>
      <c r="W1448" s="486">
        <f t="shared" si="1511"/>
        <v>0</v>
      </c>
      <c r="X1448" s="486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2397</v>
      </c>
      <c r="D1449" s="105" t="s">
        <v>1805</v>
      </c>
      <c r="E1449" s="212" t="s">
        <v>46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5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5"/>
      <c r="Q1449" s="87">
        <f t="shared" si="1518"/>
        <v>200015.4</v>
      </c>
      <c r="R1449" s="486">
        <f t="shared" si="1508"/>
        <v>0</v>
      </c>
      <c r="S1449" s="486">
        <f t="shared" si="1509"/>
        <v>0</v>
      </c>
      <c r="T1449" s="486">
        <f>IF(R1449=1,SUM($R$6:R1449),0)</f>
        <v>0</v>
      </c>
      <c r="U1449" s="486">
        <f>IF(S1449=1,SUM($S$6:S1449),0)</f>
        <v>0</v>
      </c>
      <c r="V1449" s="486">
        <f t="shared" si="1510"/>
        <v>0</v>
      </c>
      <c r="W1449" s="486">
        <f t="shared" si="1511"/>
        <v>0</v>
      </c>
      <c r="X1449" s="486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2398</v>
      </c>
      <c r="D1450" s="105" t="s">
        <v>1806</v>
      </c>
      <c r="E1450" s="212" t="s">
        <v>46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5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5"/>
      <c r="Q1450" s="87">
        <f t="shared" si="1518"/>
        <v>103153.8</v>
      </c>
      <c r="R1450" s="486">
        <f t="shared" si="1508"/>
        <v>0</v>
      </c>
      <c r="S1450" s="486">
        <f t="shared" si="1509"/>
        <v>0</v>
      </c>
      <c r="T1450" s="486">
        <f>IF(R1450=1,SUM($R$6:R1450),0)</f>
        <v>0</v>
      </c>
      <c r="U1450" s="486">
        <f>IF(S1450=1,SUM($S$6:S1450),0)</f>
        <v>0</v>
      </c>
      <c r="V1450" s="486">
        <f t="shared" si="1510"/>
        <v>0</v>
      </c>
      <c r="W1450" s="486">
        <f t="shared" si="1511"/>
        <v>0</v>
      </c>
      <c r="X1450" s="486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2399</v>
      </c>
      <c r="D1451" s="105" t="s">
        <v>1807</v>
      </c>
      <c r="E1451" s="212" t="s">
        <v>46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5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5"/>
      <c r="Q1451" s="87">
        <f t="shared" si="1518"/>
        <v>131086.79999999999</v>
      </c>
      <c r="R1451" s="486">
        <f t="shared" si="1508"/>
        <v>0</v>
      </c>
      <c r="S1451" s="486">
        <f t="shared" si="1509"/>
        <v>0</v>
      </c>
      <c r="T1451" s="486">
        <f>IF(R1451=1,SUM($R$6:R1451),0)</f>
        <v>0</v>
      </c>
      <c r="U1451" s="486">
        <f>IF(S1451=1,SUM($S$6:S1451),0)</f>
        <v>0</v>
      </c>
      <c r="V1451" s="486">
        <f t="shared" si="1510"/>
        <v>0</v>
      </c>
      <c r="W1451" s="486">
        <f t="shared" si="1511"/>
        <v>0</v>
      </c>
      <c r="X1451" s="486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2400</v>
      </c>
      <c r="D1452" s="105" t="s">
        <v>1808</v>
      </c>
      <c r="E1452" s="212" t="s">
        <v>46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5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5"/>
      <c r="Q1452" s="87">
        <f t="shared" si="1518"/>
        <v>115350</v>
      </c>
      <c r="R1452" s="486">
        <f t="shared" si="1508"/>
        <v>0</v>
      </c>
      <c r="S1452" s="486">
        <f t="shared" si="1509"/>
        <v>0</v>
      </c>
      <c r="T1452" s="486">
        <f>IF(R1452=1,SUM($R$6:R1452),0)</f>
        <v>0</v>
      </c>
      <c r="U1452" s="486">
        <f>IF(S1452=1,SUM($S$6:S1452),0)</f>
        <v>0</v>
      </c>
      <c r="V1452" s="486">
        <f t="shared" si="1510"/>
        <v>0</v>
      </c>
      <c r="W1452" s="486">
        <f t="shared" si="1511"/>
        <v>0</v>
      </c>
      <c r="X1452" s="486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2401</v>
      </c>
      <c r="D1453" s="105" t="s">
        <v>1809</v>
      </c>
      <c r="E1453" s="212" t="s">
        <v>46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5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5"/>
      <c r="Q1453" s="87">
        <f t="shared" si="1518"/>
        <v>140922</v>
      </c>
      <c r="R1453" s="486">
        <f t="shared" si="1508"/>
        <v>0</v>
      </c>
      <c r="S1453" s="486">
        <f t="shared" si="1509"/>
        <v>0</v>
      </c>
      <c r="T1453" s="486">
        <f>IF(R1453=1,SUM($R$6:R1453),0)</f>
        <v>0</v>
      </c>
      <c r="U1453" s="486">
        <f>IF(S1453=1,SUM($S$6:S1453),0)</f>
        <v>0</v>
      </c>
      <c r="V1453" s="486">
        <f t="shared" si="1510"/>
        <v>0</v>
      </c>
      <c r="W1453" s="486">
        <f t="shared" si="1511"/>
        <v>0</v>
      </c>
      <c r="X1453" s="486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2402</v>
      </c>
      <c r="D1454" s="105" t="s">
        <v>1810</v>
      </c>
      <c r="E1454" s="212" t="s">
        <v>46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5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5"/>
      <c r="Q1454" s="87">
        <f t="shared" si="1518"/>
        <v>125185.2</v>
      </c>
      <c r="R1454" s="486">
        <f t="shared" si="1508"/>
        <v>0</v>
      </c>
      <c r="S1454" s="486">
        <f t="shared" si="1509"/>
        <v>0</v>
      </c>
      <c r="T1454" s="486">
        <f>IF(R1454=1,SUM($R$6:R1454),0)</f>
        <v>0</v>
      </c>
      <c r="U1454" s="486">
        <f>IF(S1454=1,SUM($S$6:S1454),0)</f>
        <v>0</v>
      </c>
      <c r="V1454" s="486">
        <f t="shared" si="1510"/>
        <v>0</v>
      </c>
      <c r="W1454" s="486">
        <f t="shared" si="1511"/>
        <v>0</v>
      </c>
      <c r="X1454" s="486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2403</v>
      </c>
      <c r="D1455" s="105" t="s">
        <v>1811</v>
      </c>
      <c r="E1455" s="212" t="s">
        <v>46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5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5"/>
      <c r="Q1455" s="87">
        <f t="shared" si="1518"/>
        <v>132070.19999999998</v>
      </c>
      <c r="R1455" s="486">
        <f t="shared" si="1508"/>
        <v>0</v>
      </c>
      <c r="S1455" s="486">
        <f t="shared" si="1509"/>
        <v>0</v>
      </c>
      <c r="T1455" s="486">
        <f>IF(R1455=1,SUM($R$6:R1455),0)</f>
        <v>0</v>
      </c>
      <c r="U1455" s="486">
        <f>IF(S1455=1,SUM($S$6:S1455),0)</f>
        <v>0</v>
      </c>
      <c r="V1455" s="486">
        <f t="shared" si="1510"/>
        <v>0</v>
      </c>
      <c r="W1455" s="486">
        <f t="shared" si="1511"/>
        <v>0</v>
      </c>
      <c r="X1455" s="486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2404</v>
      </c>
      <c r="D1456" s="105" t="s">
        <v>1812</v>
      </c>
      <c r="E1456" s="212" t="s">
        <v>46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5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5"/>
      <c r="Q1456" s="87">
        <f t="shared" si="1518"/>
        <v>258863.4</v>
      </c>
      <c r="R1456" s="486">
        <f t="shared" si="1508"/>
        <v>0</v>
      </c>
      <c r="S1456" s="486">
        <f t="shared" si="1509"/>
        <v>0</v>
      </c>
      <c r="T1456" s="486">
        <f>IF(R1456=1,SUM($R$6:R1456),0)</f>
        <v>0</v>
      </c>
      <c r="U1456" s="486">
        <f>IF(S1456=1,SUM($S$6:S1456),0)</f>
        <v>0</v>
      </c>
      <c r="V1456" s="486">
        <f t="shared" si="1510"/>
        <v>0</v>
      </c>
      <c r="W1456" s="486">
        <f t="shared" si="1511"/>
        <v>0</v>
      </c>
      <c r="X1456" s="486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2405</v>
      </c>
      <c r="D1457" s="105" t="s">
        <v>1813</v>
      </c>
      <c r="E1457" s="212" t="s">
        <v>46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5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5"/>
      <c r="Q1457" s="87">
        <f t="shared" si="1518"/>
        <v>225423</v>
      </c>
      <c r="R1457" s="486">
        <f t="shared" si="1508"/>
        <v>0</v>
      </c>
      <c r="S1457" s="486">
        <f t="shared" si="1509"/>
        <v>0</v>
      </c>
      <c r="T1457" s="486">
        <f>IF(R1457=1,SUM($R$6:R1457),0)</f>
        <v>0</v>
      </c>
      <c r="U1457" s="486">
        <f>IF(S1457=1,SUM($S$6:S1457),0)</f>
        <v>0</v>
      </c>
      <c r="V1457" s="486">
        <f t="shared" si="1510"/>
        <v>0</v>
      </c>
      <c r="W1457" s="486">
        <f t="shared" si="1511"/>
        <v>0</v>
      </c>
      <c r="X1457" s="486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2406</v>
      </c>
      <c r="D1458" s="105" t="s">
        <v>1814</v>
      </c>
      <c r="E1458" s="212" t="s">
        <v>46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5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5"/>
      <c r="Q1458" s="87">
        <f t="shared" si="1518"/>
        <v>280885.2</v>
      </c>
      <c r="R1458" s="486">
        <f t="shared" si="1508"/>
        <v>0</v>
      </c>
      <c r="S1458" s="486">
        <f t="shared" si="1509"/>
        <v>0</v>
      </c>
      <c r="T1458" s="486">
        <f>IF(R1458=1,SUM($R$6:R1458),0)</f>
        <v>0</v>
      </c>
      <c r="U1458" s="486">
        <f>IF(S1458=1,SUM($S$6:S1458),0)</f>
        <v>0</v>
      </c>
      <c r="V1458" s="486">
        <f t="shared" si="1510"/>
        <v>0</v>
      </c>
      <c r="W1458" s="486">
        <f t="shared" si="1511"/>
        <v>0</v>
      </c>
      <c r="X1458" s="486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2407</v>
      </c>
      <c r="D1459" s="105" t="s">
        <v>1815</v>
      </c>
      <c r="E1459" s="212" t="s">
        <v>46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5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5"/>
      <c r="Q1459" s="87">
        <f t="shared" si="1518"/>
        <v>245674.19999999998</v>
      </c>
      <c r="R1459" s="486">
        <f t="shared" si="1508"/>
        <v>0</v>
      </c>
      <c r="S1459" s="486">
        <f t="shared" si="1509"/>
        <v>0</v>
      </c>
      <c r="T1459" s="486">
        <f>IF(R1459=1,SUM($R$6:R1459),0)</f>
        <v>0</v>
      </c>
      <c r="U1459" s="486">
        <f>IF(S1459=1,SUM($S$6:S1459),0)</f>
        <v>0</v>
      </c>
      <c r="V1459" s="486">
        <f t="shared" si="1510"/>
        <v>0</v>
      </c>
      <c r="W1459" s="486">
        <f t="shared" si="1511"/>
        <v>0</v>
      </c>
      <c r="X1459" s="486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2408</v>
      </c>
      <c r="D1460" s="105" t="s">
        <v>1816</v>
      </c>
      <c r="E1460" s="212" t="s">
        <v>46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5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5"/>
      <c r="Q1460" s="87">
        <f t="shared" si="1518"/>
        <v>280885.2</v>
      </c>
      <c r="R1460" s="486">
        <f t="shared" si="1508"/>
        <v>0</v>
      </c>
      <c r="S1460" s="486">
        <f t="shared" si="1509"/>
        <v>0</v>
      </c>
      <c r="T1460" s="486">
        <f>IF(R1460=1,SUM($R$6:R1460),0)</f>
        <v>0</v>
      </c>
      <c r="U1460" s="486">
        <f>IF(S1460=1,SUM($S$6:S1460),0)</f>
        <v>0</v>
      </c>
      <c r="V1460" s="486">
        <f t="shared" si="1510"/>
        <v>0</v>
      </c>
      <c r="W1460" s="486">
        <f t="shared" si="1511"/>
        <v>0</v>
      </c>
      <c r="X1460" s="486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2409</v>
      </c>
      <c r="D1461" s="105" t="s">
        <v>1817</v>
      </c>
      <c r="E1461" s="212" t="s">
        <v>46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5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5"/>
      <c r="Q1461" s="87">
        <f t="shared" si="1518"/>
        <v>68093.399999999994</v>
      </c>
      <c r="R1461" s="486">
        <f t="shared" si="1508"/>
        <v>0</v>
      </c>
      <c r="S1461" s="486">
        <f t="shared" si="1509"/>
        <v>0</v>
      </c>
      <c r="T1461" s="486">
        <f>IF(R1461=1,SUM($R$6:R1461),0)</f>
        <v>0</v>
      </c>
      <c r="U1461" s="486">
        <f>IF(S1461=1,SUM($S$6:S1461),0)</f>
        <v>0</v>
      </c>
      <c r="V1461" s="486">
        <f t="shared" si="1510"/>
        <v>0</v>
      </c>
      <c r="W1461" s="486">
        <f t="shared" si="1511"/>
        <v>0</v>
      </c>
      <c r="X1461" s="486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2410</v>
      </c>
      <c r="D1462" s="105" t="s">
        <v>1818</v>
      </c>
      <c r="E1462" s="212" t="s">
        <v>46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5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5"/>
      <c r="Q1462" s="87">
        <f t="shared" si="1518"/>
        <v>79107.599999999991</v>
      </c>
      <c r="R1462" s="486">
        <f t="shared" si="1508"/>
        <v>0</v>
      </c>
      <c r="S1462" s="486">
        <f t="shared" si="1509"/>
        <v>0</v>
      </c>
      <c r="T1462" s="486">
        <f>IF(R1462=1,SUM($R$6:R1462),0)</f>
        <v>0</v>
      </c>
      <c r="U1462" s="486">
        <f>IF(S1462=1,SUM($S$6:S1462),0)</f>
        <v>0</v>
      </c>
      <c r="V1462" s="486">
        <f t="shared" si="1510"/>
        <v>0</v>
      </c>
      <c r="W1462" s="486">
        <f t="shared" si="1511"/>
        <v>0</v>
      </c>
      <c r="X1462" s="486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2411</v>
      </c>
      <c r="D1463" s="105" t="s">
        <v>1819</v>
      </c>
      <c r="E1463" s="212" t="s">
        <v>46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5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5"/>
      <c r="Q1463" s="87">
        <f t="shared" si="1518"/>
        <v>90119.4</v>
      </c>
      <c r="R1463" s="486">
        <f t="shared" si="1508"/>
        <v>0</v>
      </c>
      <c r="S1463" s="486">
        <f t="shared" si="1509"/>
        <v>0</v>
      </c>
      <c r="T1463" s="486">
        <f>IF(R1463=1,SUM($R$6:R1463),0)</f>
        <v>0</v>
      </c>
      <c r="U1463" s="486">
        <f>IF(S1463=1,SUM($S$6:S1463),0)</f>
        <v>0</v>
      </c>
      <c r="V1463" s="486">
        <f t="shared" si="1510"/>
        <v>0</v>
      </c>
      <c r="W1463" s="486">
        <f t="shared" si="1511"/>
        <v>0</v>
      </c>
      <c r="X1463" s="486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2412</v>
      </c>
      <c r="D1464" s="105" t="s">
        <v>1820</v>
      </c>
      <c r="E1464" s="212" t="s">
        <v>46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5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5"/>
      <c r="Q1464" s="87">
        <f t="shared" si="1518"/>
        <v>81464.399999999994</v>
      </c>
      <c r="R1464" s="486">
        <f t="shared" si="1508"/>
        <v>0</v>
      </c>
      <c r="S1464" s="486">
        <f t="shared" si="1509"/>
        <v>0</v>
      </c>
      <c r="T1464" s="486">
        <f>IF(R1464=1,SUM($R$6:R1464),0)</f>
        <v>0</v>
      </c>
      <c r="U1464" s="486">
        <f>IF(S1464=1,SUM($S$6:S1464),0)</f>
        <v>0</v>
      </c>
      <c r="V1464" s="486">
        <f t="shared" si="1510"/>
        <v>0</v>
      </c>
      <c r="W1464" s="486">
        <f t="shared" si="1511"/>
        <v>0</v>
      </c>
      <c r="X1464" s="486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2413</v>
      </c>
      <c r="D1465" s="105" t="s">
        <v>1821</v>
      </c>
      <c r="E1465" s="212" t="s">
        <v>46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5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5"/>
      <c r="Q1465" s="87">
        <f t="shared" si="1518"/>
        <v>70055.399999999994</v>
      </c>
      <c r="R1465" s="486">
        <f t="shared" si="1508"/>
        <v>0</v>
      </c>
      <c r="S1465" s="486">
        <f t="shared" si="1509"/>
        <v>0</v>
      </c>
      <c r="T1465" s="486">
        <f>IF(R1465=1,SUM($R$6:R1465),0)</f>
        <v>0</v>
      </c>
      <c r="U1465" s="486">
        <f>IF(S1465=1,SUM($S$6:S1465),0)</f>
        <v>0</v>
      </c>
      <c r="V1465" s="486">
        <f t="shared" si="1510"/>
        <v>0</v>
      </c>
      <c r="W1465" s="486">
        <f t="shared" si="1511"/>
        <v>0</v>
      </c>
      <c r="X1465" s="486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2414</v>
      </c>
      <c r="D1466" s="105" t="s">
        <v>1822</v>
      </c>
      <c r="E1466" s="212" t="s">
        <v>46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5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5"/>
      <c r="Q1466" s="87">
        <f t="shared" si="1518"/>
        <v>75562.8</v>
      </c>
      <c r="R1466" s="486">
        <f t="shared" si="1508"/>
        <v>0</v>
      </c>
      <c r="S1466" s="486">
        <f t="shared" si="1509"/>
        <v>0</v>
      </c>
      <c r="T1466" s="486">
        <f>IF(R1466=1,SUM($R$6:R1466),0)</f>
        <v>0</v>
      </c>
      <c r="U1466" s="486">
        <f>IF(S1466=1,SUM($S$6:S1466),0)</f>
        <v>0</v>
      </c>
      <c r="V1466" s="486">
        <f t="shared" si="1510"/>
        <v>0</v>
      </c>
      <c r="W1466" s="486">
        <f t="shared" si="1511"/>
        <v>0</v>
      </c>
      <c r="X1466" s="486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2415</v>
      </c>
      <c r="D1467" s="105" t="s">
        <v>1823</v>
      </c>
      <c r="E1467" s="212" t="s">
        <v>46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5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5"/>
      <c r="Q1467" s="87">
        <f t="shared" si="1518"/>
        <v>130866.59999999999</v>
      </c>
      <c r="R1467" s="486">
        <f t="shared" si="1508"/>
        <v>0</v>
      </c>
      <c r="S1467" s="486">
        <f t="shared" si="1509"/>
        <v>0</v>
      </c>
      <c r="T1467" s="486">
        <f>IF(R1467=1,SUM($R$6:R1467),0)</f>
        <v>0</v>
      </c>
      <c r="U1467" s="486">
        <f>IF(S1467=1,SUM($S$6:S1467),0)</f>
        <v>0</v>
      </c>
      <c r="V1467" s="486">
        <f t="shared" si="1510"/>
        <v>0</v>
      </c>
      <c r="W1467" s="486">
        <f t="shared" si="1511"/>
        <v>0</v>
      </c>
      <c r="X1467" s="486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2416</v>
      </c>
      <c r="D1468" s="105" t="s">
        <v>1824</v>
      </c>
      <c r="E1468" s="212" t="s">
        <v>46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5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5"/>
      <c r="Q1468" s="87">
        <f t="shared" si="1518"/>
        <v>121425</v>
      </c>
      <c r="R1468" s="486">
        <f t="shared" si="1508"/>
        <v>0</v>
      </c>
      <c r="S1468" s="486">
        <f t="shared" si="1509"/>
        <v>0</v>
      </c>
      <c r="T1468" s="486">
        <f>IF(R1468=1,SUM($R$6:R1468),0)</f>
        <v>0</v>
      </c>
      <c r="U1468" s="486">
        <f>IF(S1468=1,SUM($S$6:S1468),0)</f>
        <v>0</v>
      </c>
      <c r="V1468" s="486">
        <f t="shared" si="1510"/>
        <v>0</v>
      </c>
      <c r="W1468" s="486">
        <f t="shared" si="1511"/>
        <v>0</v>
      </c>
      <c r="X1468" s="486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2417</v>
      </c>
      <c r="D1469" s="105" t="s">
        <v>1825</v>
      </c>
      <c r="E1469" s="212" t="s">
        <v>46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5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5"/>
      <c r="Q1469" s="87">
        <f t="shared" si="1518"/>
        <v>252565.19999999998</v>
      </c>
      <c r="R1469" s="486">
        <f t="shared" si="1508"/>
        <v>0</v>
      </c>
      <c r="S1469" s="486">
        <f t="shared" si="1509"/>
        <v>0</v>
      </c>
      <c r="T1469" s="486">
        <f>IF(R1469=1,SUM($R$6:R1469),0)</f>
        <v>0</v>
      </c>
      <c r="U1469" s="486">
        <f>IF(S1469=1,SUM($S$6:S1469),0)</f>
        <v>0</v>
      </c>
      <c r="V1469" s="486">
        <f t="shared" si="1510"/>
        <v>0</v>
      </c>
      <c r="W1469" s="486">
        <f t="shared" si="1511"/>
        <v>0</v>
      </c>
      <c r="X1469" s="486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1826</v>
      </c>
      <c r="D1470" s="105" t="s">
        <v>1826</v>
      </c>
      <c r="E1470" s="212" t="s">
        <v>46</v>
      </c>
      <c r="F1470" s="213" t="s">
        <v>14</v>
      </c>
      <c r="G1470" s="405"/>
      <c r="H1470" s="405"/>
      <c r="I1470" s="409">
        <v>76361.399999999994</v>
      </c>
      <c r="J1470" s="447">
        <v>0.69240691489361694</v>
      </c>
      <c r="K1470" s="409">
        <f t="shared" si="1516"/>
        <v>129234.56139095743</v>
      </c>
      <c r="L1470" s="409">
        <f t="shared" ref="L1470:O1470" si="1567">IF($J1470&lt;0,(K1470*(1-$J1470)),(K1470*(1+$J1470)))</f>
        <v>218717.46534130001</v>
      </c>
      <c r="M1470" s="409">
        <f t="shared" si="1567"/>
        <v>370158.95075162116</v>
      </c>
      <c r="N1470" s="409">
        <f t="shared" si="1567"/>
        <v>626459.56786180951</v>
      </c>
      <c r="O1470" s="409">
        <f t="shared" si="1567"/>
        <v>1060224.5045505934</v>
      </c>
      <c r="P1470" s="455"/>
      <c r="Q1470" s="87">
        <f t="shared" si="1518"/>
        <v>76361.399999999994</v>
      </c>
      <c r="R1470" s="486">
        <f t="shared" si="1508"/>
        <v>0</v>
      </c>
      <c r="S1470" s="486">
        <f t="shared" si="1509"/>
        <v>0</v>
      </c>
      <c r="T1470" s="486">
        <f>IF(R1470=1,SUM($R$6:R1470),0)</f>
        <v>0</v>
      </c>
      <c r="U1470" s="486">
        <f>IF(S1470=1,SUM($S$6:S1470),0)</f>
        <v>0</v>
      </c>
      <c r="V1470" s="486">
        <f t="shared" si="1510"/>
        <v>0</v>
      </c>
      <c r="W1470" s="486">
        <f t="shared" si="1511"/>
        <v>0</v>
      </c>
      <c r="X1470" s="486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1827</v>
      </c>
      <c r="D1471" s="105" t="s">
        <v>1827</v>
      </c>
      <c r="E1471" s="212" t="s">
        <v>46</v>
      </c>
      <c r="F1471" s="213" t="s">
        <v>14</v>
      </c>
      <c r="G1471" s="405"/>
      <c r="H1471" s="405"/>
      <c r="I1471" s="409">
        <v>70853.399999999994</v>
      </c>
      <c r="J1471" s="447">
        <v>0.61544459644322835</v>
      </c>
      <c r="K1471" s="409">
        <f t="shared" si="1516"/>
        <v>114459.74216963061</v>
      </c>
      <c r="L1471" s="409">
        <f t="shared" ref="L1471:O1471" si="1568">IF($J1471&lt;0,(K1471*(1-$J1471)),(K1471*(1+$J1471)))</f>
        <v>184903.37199821489</v>
      </c>
      <c r="M1471" s="409">
        <f t="shared" si="1568"/>
        <v>298701.15315864835</v>
      </c>
      <c r="N1471" s="409">
        <f t="shared" si="1568"/>
        <v>482535.16382149956</v>
      </c>
      <c r="O1471" s="409">
        <f t="shared" si="1568"/>
        <v>779508.82298928942</v>
      </c>
      <c r="P1471" s="455"/>
      <c r="Q1471" s="87">
        <f t="shared" si="1518"/>
        <v>70853.399999999994</v>
      </c>
      <c r="R1471" s="486">
        <f t="shared" si="1508"/>
        <v>0</v>
      </c>
      <c r="S1471" s="486">
        <f t="shared" si="1509"/>
        <v>0</v>
      </c>
      <c r="T1471" s="486">
        <f>IF(R1471=1,SUM($R$6:R1471),0)</f>
        <v>0</v>
      </c>
      <c r="U1471" s="486">
        <f>IF(S1471=1,SUM($S$6:S1471),0)</f>
        <v>0</v>
      </c>
      <c r="V1471" s="486">
        <f t="shared" si="1510"/>
        <v>0</v>
      </c>
      <c r="W1471" s="486">
        <f t="shared" si="1511"/>
        <v>0</v>
      </c>
      <c r="X1471" s="486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1828</v>
      </c>
      <c r="D1472" s="105" t="s">
        <v>1828</v>
      </c>
      <c r="E1472" s="212" t="s">
        <v>46</v>
      </c>
      <c r="F1472" s="213" t="s">
        <v>14</v>
      </c>
      <c r="G1472" s="405"/>
      <c r="H1472" s="405"/>
      <c r="I1472" s="409">
        <v>80295.599999999991</v>
      </c>
      <c r="J1472" s="447">
        <v>0.8144813829787233</v>
      </c>
      <c r="K1472" s="409">
        <f t="shared" si="1516"/>
        <v>145694.87133510635</v>
      </c>
      <c r="L1472" s="409">
        <f t="shared" ref="L1472:O1472" si="1569">IF($J1472&lt;0,(K1472*(1-$J1472)),(K1472*(1+$J1472)))</f>
        <v>264360.63163303089</v>
      </c>
      <c r="M1472" s="409">
        <f t="shared" si="1569"/>
        <v>479677.4444906307</v>
      </c>
      <c r="N1472" s="409">
        <f t="shared" si="1569"/>
        <v>870365.79286305932</v>
      </c>
      <c r="O1472" s="409">
        <f t="shared" si="1569"/>
        <v>1579262.5275315368</v>
      </c>
      <c r="P1472" s="455"/>
      <c r="Q1472" s="87">
        <f t="shared" si="1518"/>
        <v>80295.599999999991</v>
      </c>
      <c r="R1472" s="486">
        <f t="shared" si="1508"/>
        <v>0</v>
      </c>
      <c r="S1472" s="486">
        <f t="shared" si="1509"/>
        <v>0</v>
      </c>
      <c r="T1472" s="486">
        <f>IF(R1472=1,SUM($R$6:R1472),0)</f>
        <v>0</v>
      </c>
      <c r="U1472" s="486">
        <f>IF(S1472=1,SUM($S$6:S1472),0)</f>
        <v>0</v>
      </c>
      <c r="V1472" s="486">
        <f t="shared" si="1510"/>
        <v>0</v>
      </c>
      <c r="W1472" s="486">
        <f t="shared" si="1511"/>
        <v>0</v>
      </c>
      <c r="X1472" s="486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1829</v>
      </c>
      <c r="D1473" s="105" t="s">
        <v>1829</v>
      </c>
      <c r="E1473" s="212" t="s">
        <v>46</v>
      </c>
      <c r="F1473" s="213" t="s">
        <v>14</v>
      </c>
      <c r="G1473" s="405"/>
      <c r="H1473" s="405"/>
      <c r="I1473" s="409">
        <v>70094.399999999994</v>
      </c>
      <c r="J1473" s="447">
        <v>0.6157676902536714</v>
      </c>
      <c r="K1473" s="409">
        <f t="shared" si="1516"/>
        <v>113256.26678771694</v>
      </c>
      <c r="L1473" s="409">
        <f t="shared" ref="L1473:O1473" si="1570">IF($J1473&lt;0,(K1473*(1-$J1473)),(K1473*(1+$J1473)))</f>
        <v>182995.81659434302</v>
      </c>
      <c r="M1473" s="409">
        <f t="shared" si="1570"/>
        <v>295678.72790472611</v>
      </c>
      <c r="N1473" s="409">
        <f t="shared" si="1570"/>
        <v>477748.1352437631</v>
      </c>
      <c r="O1473" s="409">
        <f t="shared" si="1570"/>
        <v>771930.00100581383</v>
      </c>
      <c r="P1473" s="455"/>
      <c r="Q1473" s="87">
        <f t="shared" si="1518"/>
        <v>70094.399999999994</v>
      </c>
      <c r="R1473" s="486">
        <f t="shared" si="1508"/>
        <v>0</v>
      </c>
      <c r="S1473" s="486">
        <f t="shared" si="1509"/>
        <v>0</v>
      </c>
      <c r="T1473" s="486">
        <f>IF(R1473=1,SUM($R$6:R1473),0)</f>
        <v>0</v>
      </c>
      <c r="U1473" s="486">
        <f>IF(S1473=1,SUM($S$6:S1473),0)</f>
        <v>0</v>
      </c>
      <c r="V1473" s="486">
        <f t="shared" si="1510"/>
        <v>0</v>
      </c>
      <c r="W1473" s="486">
        <f t="shared" si="1511"/>
        <v>0</v>
      </c>
      <c r="X1473" s="486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1830</v>
      </c>
      <c r="D1474" s="105" t="s">
        <v>1830</v>
      </c>
      <c r="E1474" s="212" t="s">
        <v>46</v>
      </c>
      <c r="F1474" s="213" t="s">
        <v>14</v>
      </c>
      <c r="G1474" s="405"/>
      <c r="H1474" s="405"/>
      <c r="I1474" s="409">
        <v>66907.8</v>
      </c>
      <c r="J1474" s="447">
        <v>0.31732626619552395</v>
      </c>
      <c r="K1474" s="409">
        <f t="shared" si="1516"/>
        <v>88139.402353356869</v>
      </c>
      <c r="L1474" s="409">
        <f t="shared" ref="L1474:O1474" si="1571">IF($J1474&lt;0,(K1474*(1-$J1474)),(K1474*(1+$J1474)))</f>
        <v>116108.34980685257</v>
      </c>
      <c r="M1474" s="409">
        <f t="shared" si="1571"/>
        <v>152952.57892518488</v>
      </c>
      <c r="N1474" s="409">
        <f t="shared" si="1571"/>
        <v>201488.44970048996</v>
      </c>
      <c r="O1474" s="409">
        <f t="shared" si="1571"/>
        <v>265426.02712547104</v>
      </c>
      <c r="P1474" s="455"/>
      <c r="Q1474" s="87">
        <f t="shared" si="1518"/>
        <v>66907.8</v>
      </c>
      <c r="R1474" s="486">
        <f t="shared" si="1508"/>
        <v>0</v>
      </c>
      <c r="S1474" s="486">
        <f t="shared" si="1509"/>
        <v>0</v>
      </c>
      <c r="T1474" s="486">
        <f>IF(R1474=1,SUM($R$6:R1474),0)</f>
        <v>0</v>
      </c>
      <c r="U1474" s="486">
        <f>IF(S1474=1,SUM($S$6:S1474),0)</f>
        <v>0</v>
      </c>
      <c r="V1474" s="486">
        <f t="shared" si="1510"/>
        <v>0</v>
      </c>
      <c r="W1474" s="486">
        <f t="shared" si="1511"/>
        <v>0</v>
      </c>
      <c r="X1474" s="486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1831</v>
      </c>
      <c r="D1475" s="105" t="s">
        <v>1831</v>
      </c>
      <c r="E1475" s="212" t="s">
        <v>46</v>
      </c>
      <c r="F1475" s="213" t="s">
        <v>14</v>
      </c>
      <c r="G1475" s="405"/>
      <c r="H1475" s="405"/>
      <c r="I1475" s="409">
        <v>72415.8</v>
      </c>
      <c r="J1475" s="447">
        <v>0.52419395465994945</v>
      </c>
      <c r="K1475" s="409">
        <f t="shared" si="1516"/>
        <v>110375.72458186398</v>
      </c>
      <c r="L1475" s="409">
        <f t="shared" ref="L1475:O1475" si="1572">IF($J1475&lt;0,(K1475*(1-$J1475)),(K1475*(1+$J1475)))</f>
        <v>168234.01214888867</v>
      </c>
      <c r="M1475" s="409">
        <f t="shared" si="1572"/>
        <v>256421.26428552461</v>
      </c>
      <c r="N1475" s="409">
        <f t="shared" si="1572"/>
        <v>390835.74087025778</v>
      </c>
      <c r="O1475" s="409">
        <f t="shared" si="1572"/>
        <v>595709.47349948948</v>
      </c>
      <c r="P1475" s="455"/>
      <c r="Q1475" s="87">
        <f t="shared" si="1518"/>
        <v>72415.8</v>
      </c>
      <c r="R1475" s="486">
        <f t="shared" si="1508"/>
        <v>0</v>
      </c>
      <c r="S1475" s="486">
        <f t="shared" si="1509"/>
        <v>0</v>
      </c>
      <c r="T1475" s="486">
        <f>IF(R1475=1,SUM($R$6:R1475),0)</f>
        <v>0</v>
      </c>
      <c r="U1475" s="486">
        <f>IF(S1475=1,SUM($S$6:S1475),0)</f>
        <v>0</v>
      </c>
      <c r="V1475" s="486">
        <f t="shared" si="1510"/>
        <v>0</v>
      </c>
      <c r="W1475" s="486">
        <f t="shared" si="1511"/>
        <v>0</v>
      </c>
      <c r="X1475" s="486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1832</v>
      </c>
      <c r="D1476" s="105" t="s">
        <v>1832</v>
      </c>
      <c r="E1476" s="212" t="s">
        <v>46</v>
      </c>
      <c r="F1476" s="213" t="s">
        <v>14</v>
      </c>
      <c r="G1476" s="405"/>
      <c r="H1476" s="405"/>
      <c r="I1476" s="409">
        <v>81074.399999999994</v>
      </c>
      <c r="J1476" s="447">
        <v>0.63008343265792599</v>
      </c>
      <c r="K1476" s="409">
        <f t="shared" si="1516"/>
        <v>132158.03625268175</v>
      </c>
      <c r="L1476" s="409">
        <f t="shared" ref="L1476:O1476" si="1573">IF($J1476&lt;0,(K1476*(1-$J1476)),(K1476*(1+$J1476)))</f>
        <v>215428.62538810208</v>
      </c>
      <c r="M1476" s="409">
        <f t="shared" si="1573"/>
        <v>351166.63316541584</v>
      </c>
      <c r="N1476" s="409">
        <f t="shared" si="1573"/>
        <v>572430.91082520771</v>
      </c>
      <c r="O1476" s="409">
        <f t="shared" si="1573"/>
        <v>933110.1440774576</v>
      </c>
      <c r="P1476" s="455"/>
      <c r="Q1476" s="87">
        <f t="shared" si="1518"/>
        <v>81074.399999999994</v>
      </c>
      <c r="R1476" s="486">
        <f t="shared" si="1508"/>
        <v>0</v>
      </c>
      <c r="S1476" s="486">
        <f t="shared" si="1509"/>
        <v>0</v>
      </c>
      <c r="T1476" s="486">
        <f>IF(R1476=1,SUM($R$6:R1476),0)</f>
        <v>0</v>
      </c>
      <c r="U1476" s="486">
        <f>IF(S1476=1,SUM($S$6:S1476),0)</f>
        <v>0</v>
      </c>
      <c r="V1476" s="486">
        <f t="shared" si="1510"/>
        <v>0</v>
      </c>
      <c r="W1476" s="486">
        <f t="shared" si="1511"/>
        <v>0</v>
      </c>
      <c r="X1476" s="486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1833</v>
      </c>
      <c r="D1477" s="105" t="s">
        <v>1833</v>
      </c>
      <c r="E1477" s="212" t="s">
        <v>46</v>
      </c>
      <c r="F1477" s="213" t="s">
        <v>14</v>
      </c>
      <c r="G1477" s="405"/>
      <c r="H1477" s="405"/>
      <c r="I1477" s="409">
        <v>80295.599999999991</v>
      </c>
      <c r="J1477" s="447">
        <v>0.58785630153121304</v>
      </c>
      <c r="K1477" s="409">
        <f t="shared" si="1516"/>
        <v>127497.87444522965</v>
      </c>
      <c r="L1477" s="409">
        <f t="shared" ref="L1477:O1477" si="1574">IF($J1477&lt;0,(K1477*(1-$J1477)),(K1477*(1+$J1477)))</f>
        <v>202448.30336969331</v>
      </c>
      <c r="M1477" s="409">
        <f t="shared" si="1574"/>
        <v>321458.81423987023</v>
      </c>
      <c r="N1477" s="409">
        <f t="shared" si="1574"/>
        <v>510430.40387352958</v>
      </c>
      <c r="O1477" s="409">
        <f t="shared" si="1574"/>
        <v>810490.13328370603</v>
      </c>
      <c r="P1477" s="455"/>
      <c r="Q1477" s="87">
        <f t="shared" si="1518"/>
        <v>80295.599999999991</v>
      </c>
      <c r="R1477" s="486">
        <f t="shared" si="1508"/>
        <v>0</v>
      </c>
      <c r="S1477" s="486">
        <f t="shared" si="1509"/>
        <v>0</v>
      </c>
      <c r="T1477" s="486">
        <f>IF(R1477=1,SUM($R$6:R1477),0)</f>
        <v>0</v>
      </c>
      <c r="U1477" s="486">
        <f>IF(S1477=1,SUM($S$6:S1477),0)</f>
        <v>0</v>
      </c>
      <c r="V1477" s="486">
        <f t="shared" si="1510"/>
        <v>0</v>
      </c>
      <c r="W1477" s="486">
        <f t="shared" si="1511"/>
        <v>0</v>
      </c>
      <c r="X1477" s="486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1834</v>
      </c>
      <c r="D1478" s="105" t="s">
        <v>1834</v>
      </c>
      <c r="E1478" s="212" t="s">
        <v>46</v>
      </c>
      <c r="F1478" s="213" t="s">
        <v>14</v>
      </c>
      <c r="G1478" s="405"/>
      <c r="H1478" s="405"/>
      <c r="I1478" s="409">
        <v>80295.599999999991</v>
      </c>
      <c r="J1478" s="447">
        <v>0.66450248756218888</v>
      </c>
      <c r="K1478" s="409">
        <f t="shared" si="1516"/>
        <v>133652.22594029849</v>
      </c>
      <c r="L1478" s="409">
        <f t="shared" ref="L1478:O1478" si="1575">IF($J1478&lt;0,(K1478*(1-$J1478)),(K1478*(1+$J1478)))</f>
        <v>222464.46254585058</v>
      </c>
      <c r="M1478" s="409">
        <f t="shared" si="1575"/>
        <v>370292.65130175371</v>
      </c>
      <c r="N1478" s="409">
        <f t="shared" si="1575"/>
        <v>616353.03921776731</v>
      </c>
      <c r="O1478" s="409">
        <f t="shared" si="1575"/>
        <v>1025921.1669944891</v>
      </c>
      <c r="P1478" s="455"/>
      <c r="Q1478" s="87">
        <f t="shared" si="1518"/>
        <v>80295.599999999991</v>
      </c>
      <c r="R1478" s="486">
        <f t="shared" si="1508"/>
        <v>0</v>
      </c>
      <c r="S1478" s="486">
        <f t="shared" si="1509"/>
        <v>0</v>
      </c>
      <c r="T1478" s="486">
        <f>IF(R1478=1,SUM($R$6:R1478),0)</f>
        <v>0</v>
      </c>
      <c r="U1478" s="486">
        <f>IF(S1478=1,SUM($S$6:S1478),0)</f>
        <v>0</v>
      </c>
      <c r="V1478" s="486">
        <f t="shared" si="1510"/>
        <v>0</v>
      </c>
      <c r="W1478" s="486">
        <f t="shared" si="1511"/>
        <v>0</v>
      </c>
      <c r="X1478" s="486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1835</v>
      </c>
      <c r="D1479" s="105" t="s">
        <v>1835</v>
      </c>
      <c r="E1479" s="212" t="s">
        <v>46</v>
      </c>
      <c r="F1479" s="213" t="s">
        <v>14</v>
      </c>
      <c r="G1479" s="405"/>
      <c r="H1479" s="405"/>
      <c r="I1479" s="409">
        <v>70853.399999999994</v>
      </c>
      <c r="J1479" s="447">
        <v>0.58721774193548371</v>
      </c>
      <c r="K1479" s="409">
        <f t="shared" si="1516"/>
        <v>112459.77355645159</v>
      </c>
      <c r="L1479" s="409">
        <f t="shared" ref="L1479:O1479" si="1576">IF($J1479&lt;0,(K1479*(1-$J1479)),(K1479*(1+$J1479)))</f>
        <v>178498.1478428469</v>
      </c>
      <c r="M1479" s="409">
        <f t="shared" si="1576"/>
        <v>283315.42715878959</v>
      </c>
      <c r="N1479" s="409">
        <f t="shared" si="1576"/>
        <v>449683.272550461</v>
      </c>
      <c r="O1479" s="409">
        <f t="shared" si="1576"/>
        <v>713745.26844370132</v>
      </c>
      <c r="P1479" s="455"/>
      <c r="Q1479" s="87">
        <f t="shared" si="1518"/>
        <v>70853.399999999994</v>
      </c>
      <c r="R1479" s="486">
        <f t="shared" ref="R1479:R1542" si="1577">IF(E1479="MDU-KD",1,0)</f>
        <v>0</v>
      </c>
      <c r="S1479" s="486">
        <f t="shared" ref="S1479:S1542" si="1578">IF(E1479="HDW",1,0)</f>
        <v>0</v>
      </c>
      <c r="T1479" s="486">
        <f>IF(R1479=1,SUM($R$6:R1479),0)</f>
        <v>0</v>
      </c>
      <c r="U1479" s="486">
        <f>IF(S1479=1,SUM($S$6:S1479),0)</f>
        <v>0</v>
      </c>
      <c r="V1479" s="486">
        <f t="shared" ref="V1479:V1542" si="1579">IF(T1479=0,U1479,T1479)</f>
        <v>0</v>
      </c>
      <c r="W1479" s="486">
        <f t="shared" ref="W1479:W1542" si="1580">IF(F1479=0,0,IF(LEFT(C1479,11)="Tiang Beton",1,0))</f>
        <v>0</v>
      </c>
      <c r="X1479" s="486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1836</v>
      </c>
      <c r="D1480" s="105" t="s">
        <v>1836</v>
      </c>
      <c r="E1480" s="212" t="s">
        <v>46</v>
      </c>
      <c r="F1480" s="213" t="s">
        <v>14</v>
      </c>
      <c r="G1480" s="405"/>
      <c r="H1480" s="405"/>
      <c r="I1480" s="409">
        <v>84229.8</v>
      </c>
      <c r="J1480" s="447">
        <v>0.5435076252723311</v>
      </c>
      <c r="K1480" s="409">
        <f t="shared" si="1516"/>
        <v>130009.33857516341</v>
      </c>
      <c r="L1480" s="409">
        <f t="shared" ref="L1480:O1480" si="1581">IF($J1480&lt;0,(K1480*(1-$J1480)),(K1480*(1+$J1480)))</f>
        <v>200670.40544737695</v>
      </c>
      <c r="M1480" s="409">
        <f t="shared" si="1581"/>
        <v>309736.30097451666</v>
      </c>
      <c r="N1480" s="409">
        <f t="shared" si="1581"/>
        <v>478080.34237781225</v>
      </c>
      <c r="O1480" s="409">
        <f t="shared" si="1581"/>
        <v>737920.65395296004</v>
      </c>
      <c r="P1480" s="455"/>
      <c r="Q1480" s="87">
        <f t="shared" si="1518"/>
        <v>84229.8</v>
      </c>
      <c r="R1480" s="486">
        <f t="shared" si="1577"/>
        <v>0</v>
      </c>
      <c r="S1480" s="486">
        <f t="shared" si="1578"/>
        <v>0</v>
      </c>
      <c r="T1480" s="486">
        <f>IF(R1480=1,SUM($R$6:R1480),0)</f>
        <v>0</v>
      </c>
      <c r="U1480" s="486">
        <f>IF(S1480=1,SUM($S$6:S1480),0)</f>
        <v>0</v>
      </c>
      <c r="V1480" s="486">
        <f t="shared" si="1579"/>
        <v>0</v>
      </c>
      <c r="W1480" s="486">
        <f t="shared" si="1580"/>
        <v>0</v>
      </c>
      <c r="X1480" s="486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1837</v>
      </c>
      <c r="D1481" s="105" t="s">
        <v>1837</v>
      </c>
      <c r="E1481" s="212" t="s">
        <v>46</v>
      </c>
      <c r="F1481" s="213" t="s">
        <v>14</v>
      </c>
      <c r="G1481" s="405"/>
      <c r="H1481" s="405"/>
      <c r="I1481" s="409">
        <v>118671</v>
      </c>
      <c r="J1481" s="447">
        <v>1.50996192893401</v>
      </c>
      <c r="K1481" s="409">
        <f t="shared" si="1516"/>
        <v>297859.69206852792</v>
      </c>
      <c r="L1481" s="409">
        <f t="shared" ref="L1481:O1481" si="1582">IF($J1481&lt;0,(K1481*(1-$J1481)),(K1481*(1+$J1481)))</f>
        <v>747616.48725601262</v>
      </c>
      <c r="M1481" s="409">
        <f t="shared" si="1582"/>
        <v>1876488.9204559703</v>
      </c>
      <c r="N1481" s="409">
        <f t="shared" si="1582"/>
        <v>4709915.7504109656</v>
      </c>
      <c r="O1481" s="409">
        <f t="shared" si="1582"/>
        <v>11821709.222018184</v>
      </c>
      <c r="P1481" s="455"/>
      <c r="Q1481" s="87">
        <f t="shared" si="1518"/>
        <v>118671</v>
      </c>
      <c r="R1481" s="486">
        <f t="shared" si="1577"/>
        <v>0</v>
      </c>
      <c r="S1481" s="486">
        <f t="shared" si="1578"/>
        <v>0</v>
      </c>
      <c r="T1481" s="486">
        <f>IF(R1481=1,SUM($R$6:R1481),0)</f>
        <v>0</v>
      </c>
      <c r="U1481" s="486">
        <f>IF(S1481=1,SUM($S$6:S1481),0)</f>
        <v>0</v>
      </c>
      <c r="V1481" s="486">
        <f t="shared" si="1579"/>
        <v>0</v>
      </c>
      <c r="W1481" s="486">
        <f t="shared" si="1580"/>
        <v>0</v>
      </c>
      <c r="X1481" s="486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1838</v>
      </c>
      <c r="D1482" s="105" t="s">
        <v>1838</v>
      </c>
      <c r="E1482" s="212" t="s">
        <v>46</v>
      </c>
      <c r="F1482" s="213" t="s">
        <v>14</v>
      </c>
      <c r="G1482" s="405"/>
      <c r="H1482" s="405"/>
      <c r="I1482" s="409">
        <v>113163</v>
      </c>
      <c r="J1482" s="447">
        <v>0.92062118126272907</v>
      </c>
      <c r="K1482" s="409">
        <f t="shared" si="1516"/>
        <v>217343.25473523419</v>
      </c>
      <c r="L1482" s="409">
        <f t="shared" ref="L1482:O1482" si="1583">IF($J1482&lt;0,(K1482*(1-$J1482)),(K1482*(1+$J1482)))</f>
        <v>417434.05864907173</v>
      </c>
      <c r="M1482" s="409">
        <f t="shared" si="1583"/>
        <v>801732.69482187543</v>
      </c>
      <c r="N1482" s="409">
        <f t="shared" si="1583"/>
        <v>1539824.7953857414</v>
      </c>
      <c r="O1482" s="409">
        <f t="shared" si="1583"/>
        <v>2957420.1174514024</v>
      </c>
      <c r="P1482" s="455"/>
      <c r="Q1482" s="87">
        <f t="shared" si="1518"/>
        <v>113163</v>
      </c>
      <c r="R1482" s="486">
        <f t="shared" si="1577"/>
        <v>0</v>
      </c>
      <c r="S1482" s="486">
        <f t="shared" si="1578"/>
        <v>0</v>
      </c>
      <c r="T1482" s="486">
        <f>IF(R1482=1,SUM($R$6:R1482),0)</f>
        <v>0</v>
      </c>
      <c r="U1482" s="486">
        <f>IF(S1482=1,SUM($S$6:S1482),0)</f>
        <v>0</v>
      </c>
      <c r="V1482" s="486">
        <f t="shared" si="1579"/>
        <v>0</v>
      </c>
      <c r="W1482" s="486">
        <f t="shared" si="1580"/>
        <v>0</v>
      </c>
      <c r="X1482" s="486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1839</v>
      </c>
      <c r="D1483" s="105" t="s">
        <v>1839</v>
      </c>
      <c r="E1483" s="212" t="s">
        <v>46</v>
      </c>
      <c r="F1483" s="213" t="s">
        <v>14</v>
      </c>
      <c r="G1483" s="405"/>
      <c r="H1483" s="405"/>
      <c r="I1483" s="409">
        <v>123391.79999999999</v>
      </c>
      <c r="J1483" s="447">
        <v>0.92062118126272907</v>
      </c>
      <c r="K1483" s="409">
        <f t="shared" ref="K1483:K1546" si="1584">IF($J1483&lt;0,(I1483*(1-$J1483)),(I1483*(1+$J1483)))</f>
        <v>236988.90467413436</v>
      </c>
      <c r="L1483" s="409">
        <f t="shared" ref="L1483:O1483" si="1585">IF($J1483&lt;0,(K1483*(1-$J1483)),(K1483*(1+$J1483)))</f>
        <v>455165.91004139622</v>
      </c>
      <c r="M1483" s="409">
        <f t="shared" si="1585"/>
        <v>874201.28781423147</v>
      </c>
      <c r="N1483" s="409">
        <f t="shared" si="1585"/>
        <v>1679009.5100631681</v>
      </c>
      <c r="O1483" s="409">
        <f t="shared" si="1585"/>
        <v>3224741.2285688776</v>
      </c>
      <c r="P1483" s="455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486">
        <f t="shared" si="1577"/>
        <v>0</v>
      </c>
      <c r="S1483" s="486">
        <f t="shared" si="1578"/>
        <v>0</v>
      </c>
      <c r="T1483" s="486">
        <f>IF(R1483=1,SUM($R$6:R1483),0)</f>
        <v>0</v>
      </c>
      <c r="U1483" s="486">
        <f>IF(S1483=1,SUM($S$6:S1483),0)</f>
        <v>0</v>
      </c>
      <c r="V1483" s="486">
        <f t="shared" si="1579"/>
        <v>0</v>
      </c>
      <c r="W1483" s="486">
        <f t="shared" si="1580"/>
        <v>0</v>
      </c>
      <c r="X1483" s="486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1840</v>
      </c>
      <c r="D1484" s="105" t="s">
        <v>1840</v>
      </c>
      <c r="E1484" s="212" t="s">
        <v>46</v>
      </c>
      <c r="F1484" s="213" t="s">
        <v>14</v>
      </c>
      <c r="G1484" s="405"/>
      <c r="H1484" s="405"/>
      <c r="I1484" s="409">
        <v>138546</v>
      </c>
      <c r="J1484" s="447">
        <v>1.3146946946946945</v>
      </c>
      <c r="K1484" s="409">
        <f t="shared" si="1584"/>
        <v>320691.69117117114</v>
      </c>
      <c r="L1484" s="409">
        <f t="shared" ref="L1484:O1484" si="1587">IF($J1484&lt;0,(K1484*(1-$J1484)),(K1484*(1+$J1484)))</f>
        <v>742303.35618657921</v>
      </c>
      <c r="M1484" s="409">
        <f t="shared" si="1587"/>
        <v>1718205.6404191409</v>
      </c>
      <c r="N1484" s="409">
        <f t="shared" si="1587"/>
        <v>3977121.4802726852</v>
      </c>
      <c r="O1484" s="409">
        <f t="shared" si="1587"/>
        <v>9205821.990543494</v>
      </c>
      <c r="P1484" s="455"/>
      <c r="Q1484" s="87">
        <f t="shared" si="1586"/>
        <v>138546</v>
      </c>
      <c r="R1484" s="486">
        <f t="shared" si="1577"/>
        <v>0</v>
      </c>
      <c r="S1484" s="486">
        <f t="shared" si="1578"/>
        <v>0</v>
      </c>
      <c r="T1484" s="486">
        <f>IF(R1484=1,SUM($R$6:R1484),0)</f>
        <v>0</v>
      </c>
      <c r="U1484" s="486">
        <f>IF(S1484=1,SUM($S$6:S1484),0)</f>
        <v>0</v>
      </c>
      <c r="V1484" s="486">
        <f t="shared" si="1579"/>
        <v>0</v>
      </c>
      <c r="W1484" s="486">
        <f t="shared" si="1580"/>
        <v>0</v>
      </c>
      <c r="X1484" s="486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1841</v>
      </c>
      <c r="D1485" s="105" t="s">
        <v>1841</v>
      </c>
      <c r="E1485" s="212" t="s">
        <v>46</v>
      </c>
      <c r="F1485" s="213" t="s">
        <v>14</v>
      </c>
      <c r="G1485" s="405"/>
      <c r="H1485" s="405"/>
      <c r="I1485" s="409">
        <v>129103.79999999999</v>
      </c>
      <c r="J1485" s="447">
        <v>1.1878411405295315</v>
      </c>
      <c r="K1485" s="409">
        <f t="shared" si="1584"/>
        <v>282458.60503869655</v>
      </c>
      <c r="L1485" s="409">
        <f t="shared" ref="L1485:O1485" si="1588">IF($J1485&lt;0,(K1485*(1-$J1485)),(K1485*(1+$J1485)))</f>
        <v>617974.55660024239</v>
      </c>
      <c r="M1485" s="409">
        <f t="shared" si="1588"/>
        <v>1352030.158730506</v>
      </c>
      <c r="N1485" s="409">
        <f t="shared" si="1588"/>
        <v>2958027.2045072741</v>
      </c>
      <c r="O1485" s="409">
        <f t="shared" si="1588"/>
        <v>6471693.6128265765</v>
      </c>
      <c r="P1485" s="455"/>
      <c r="Q1485" s="87">
        <f t="shared" si="1586"/>
        <v>129103.79999999999</v>
      </c>
      <c r="R1485" s="486">
        <f t="shared" si="1577"/>
        <v>0</v>
      </c>
      <c r="S1485" s="486">
        <f t="shared" si="1578"/>
        <v>0</v>
      </c>
      <c r="T1485" s="486">
        <f>IF(R1485=1,SUM($R$6:R1485),0)</f>
        <v>0</v>
      </c>
      <c r="U1485" s="486">
        <f>IF(S1485=1,SUM($S$6:S1485),0)</f>
        <v>0</v>
      </c>
      <c r="V1485" s="486">
        <f t="shared" si="1579"/>
        <v>0</v>
      </c>
      <c r="W1485" s="486">
        <f t="shared" si="1580"/>
        <v>0</v>
      </c>
      <c r="X1485" s="486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1842</v>
      </c>
      <c r="D1486" s="105" t="s">
        <v>1842</v>
      </c>
      <c r="E1486" s="212" t="s">
        <v>46</v>
      </c>
      <c r="F1486" s="213" t="s">
        <v>14</v>
      </c>
      <c r="G1486" s="405"/>
      <c r="H1486" s="405"/>
      <c r="I1486" s="409">
        <v>121841.4</v>
      </c>
      <c r="J1486" s="447">
        <v>1.0652012383900926</v>
      </c>
      <c r="K1486" s="409">
        <f t="shared" si="1584"/>
        <v>251627.01016718263</v>
      </c>
      <c r="L1486" s="409">
        <f t="shared" ref="L1486:O1486" si="1589">IF($J1486&lt;0,(K1486*(1-$J1486)),(K1486*(1+$J1486)))</f>
        <v>519660.41300966201</v>
      </c>
      <c r="M1486" s="409">
        <f t="shared" si="1589"/>
        <v>1073203.328489861</v>
      </c>
      <c r="N1486" s="409">
        <f t="shared" si="1589"/>
        <v>2216380.8430416305</v>
      </c>
      <c r="O1486" s="409">
        <f t="shared" si="1589"/>
        <v>4577272.4617936527</v>
      </c>
      <c r="P1486" s="455"/>
      <c r="Q1486" s="87">
        <f t="shared" si="1586"/>
        <v>121841.4</v>
      </c>
      <c r="R1486" s="486">
        <f t="shared" si="1577"/>
        <v>0</v>
      </c>
      <c r="S1486" s="486">
        <f t="shared" si="1578"/>
        <v>0</v>
      </c>
      <c r="T1486" s="486">
        <f>IF(R1486=1,SUM($R$6:R1486),0)</f>
        <v>0</v>
      </c>
      <c r="U1486" s="486">
        <f>IF(S1486=1,SUM($S$6:S1486),0)</f>
        <v>0</v>
      </c>
      <c r="V1486" s="486">
        <f t="shared" si="1579"/>
        <v>0</v>
      </c>
      <c r="W1486" s="486">
        <f t="shared" si="1580"/>
        <v>0</v>
      </c>
      <c r="X1486" s="486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1843</v>
      </c>
      <c r="D1487" s="105" t="s">
        <v>1843</v>
      </c>
      <c r="E1487" s="212" t="s">
        <v>46</v>
      </c>
      <c r="F1487" s="213" t="s">
        <v>14</v>
      </c>
      <c r="G1487" s="405"/>
      <c r="H1487" s="405"/>
      <c r="I1487" s="409">
        <v>106104.59999999999</v>
      </c>
      <c r="J1487" s="447">
        <v>0.89376996805111819</v>
      </c>
      <c r="K1487" s="409">
        <f t="shared" si="1584"/>
        <v>200937.70495207666</v>
      </c>
      <c r="L1487" s="409">
        <f t="shared" ref="L1487:O1487" si="1590">IF($J1487&lt;0,(K1487*(1-$J1487)),(K1487*(1+$J1487)))</f>
        <v>380529.79108735925</v>
      </c>
      <c r="M1487" s="409">
        <f t="shared" si="1590"/>
        <v>720635.89031000703</v>
      </c>
      <c r="N1487" s="409">
        <f t="shared" si="1590"/>
        <v>1364718.6069688711</v>
      </c>
      <c r="O1487" s="409">
        <f t="shared" si="1590"/>
        <v>2584463.1127182054</v>
      </c>
      <c r="P1487" s="455"/>
      <c r="Q1487" s="87">
        <f t="shared" si="1586"/>
        <v>106104.59999999999</v>
      </c>
      <c r="R1487" s="486">
        <f t="shared" si="1577"/>
        <v>0</v>
      </c>
      <c r="S1487" s="486">
        <f t="shared" si="1578"/>
        <v>0</v>
      </c>
      <c r="T1487" s="486">
        <f>IF(R1487=1,SUM($R$6:R1487),0)</f>
        <v>0</v>
      </c>
      <c r="U1487" s="486">
        <f>IF(S1487=1,SUM($S$6:S1487),0)</f>
        <v>0</v>
      </c>
      <c r="V1487" s="486">
        <f t="shared" si="1579"/>
        <v>0</v>
      </c>
      <c r="W1487" s="486">
        <f t="shared" si="1580"/>
        <v>0</v>
      </c>
      <c r="X1487" s="486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1844</v>
      </c>
      <c r="D1488" s="105" t="s">
        <v>1844</v>
      </c>
      <c r="E1488" s="212" t="s">
        <v>46</v>
      </c>
      <c r="F1488" s="213" t="s">
        <v>14</v>
      </c>
      <c r="G1488" s="405"/>
      <c r="H1488" s="405"/>
      <c r="I1488" s="409">
        <v>118693.79999999999</v>
      </c>
      <c r="J1488" s="447">
        <v>1.0855005159958719</v>
      </c>
      <c r="K1488" s="409">
        <f t="shared" si="1584"/>
        <v>247535.9811455108</v>
      </c>
      <c r="L1488" s="409">
        <f t="shared" ref="L1488:O1488" si="1591">IF($J1488&lt;0,(K1488*(1-$J1488)),(K1488*(1+$J1488)))</f>
        <v>516236.4164065072</v>
      </c>
      <c r="M1488" s="409">
        <f t="shared" si="1591"/>
        <v>1076611.3127916306</v>
      </c>
      <c r="N1488" s="409">
        <f t="shared" si="1591"/>
        <v>2245273.4483539388</v>
      </c>
      <c r="O1488" s="409">
        <f t="shared" si="1591"/>
        <v>4682518.93509397</v>
      </c>
      <c r="P1488" s="455"/>
      <c r="Q1488" s="87">
        <f t="shared" si="1586"/>
        <v>118693.79999999999</v>
      </c>
      <c r="R1488" s="486">
        <f t="shared" si="1577"/>
        <v>0</v>
      </c>
      <c r="S1488" s="486">
        <f t="shared" si="1578"/>
        <v>0</v>
      </c>
      <c r="T1488" s="486">
        <f>IF(R1488=1,SUM($R$6:R1488),0)</f>
        <v>0</v>
      </c>
      <c r="U1488" s="486">
        <f>IF(S1488=1,SUM($S$6:S1488),0)</f>
        <v>0</v>
      </c>
      <c r="V1488" s="486">
        <f t="shared" si="1579"/>
        <v>0</v>
      </c>
      <c r="W1488" s="486">
        <f t="shared" si="1580"/>
        <v>0</v>
      </c>
      <c r="X1488" s="486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1845</v>
      </c>
      <c r="D1489" s="105" t="s">
        <v>1845</v>
      </c>
      <c r="E1489" s="212" t="s">
        <v>46</v>
      </c>
      <c r="F1489" s="213" t="s">
        <v>14</v>
      </c>
      <c r="G1489" s="405"/>
      <c r="H1489" s="405"/>
      <c r="I1489" s="409">
        <v>204342.6</v>
      </c>
      <c r="J1489" s="447">
        <v>0.90382067390062815</v>
      </c>
      <c r="K1489" s="409">
        <f t="shared" si="1584"/>
        <v>389031.66643860651</v>
      </c>
      <c r="L1489" s="409">
        <f t="shared" ref="L1489:O1489" si="1592">IF($J1489&lt;0,(K1489*(1-$J1489)),(K1489*(1+$J1489)))</f>
        <v>740646.52936783223</v>
      </c>
      <c r="M1489" s="409">
        <f t="shared" si="1592"/>
        <v>1410058.1746632277</v>
      </c>
      <c r="N1489" s="409">
        <f t="shared" si="1592"/>
        <v>2684497.9043264361</v>
      </c>
      <c r="O1489" s="409">
        <f t="shared" si="1592"/>
        <v>5110802.6092995796</v>
      </c>
      <c r="P1489" s="455"/>
      <c r="Q1489" s="87">
        <f t="shared" si="1586"/>
        <v>204342.6</v>
      </c>
      <c r="R1489" s="486">
        <f t="shared" si="1577"/>
        <v>0</v>
      </c>
      <c r="S1489" s="486">
        <f t="shared" si="1578"/>
        <v>0</v>
      </c>
      <c r="T1489" s="486">
        <f>IF(R1489=1,SUM($R$6:R1489),0)</f>
        <v>0</v>
      </c>
      <c r="U1489" s="486">
        <f>IF(S1489=1,SUM($S$6:S1489),0)</f>
        <v>0</v>
      </c>
      <c r="V1489" s="486">
        <f t="shared" si="1579"/>
        <v>0</v>
      </c>
      <c r="W1489" s="486">
        <f t="shared" si="1580"/>
        <v>0</v>
      </c>
      <c r="X1489" s="486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1846</v>
      </c>
      <c r="D1490" s="105" t="s">
        <v>1846</v>
      </c>
      <c r="E1490" s="212" t="s">
        <v>46</v>
      </c>
      <c r="F1490" s="213" t="s">
        <v>14</v>
      </c>
      <c r="G1490" s="405"/>
      <c r="H1490" s="405"/>
      <c r="I1490" s="409">
        <v>105514.8</v>
      </c>
      <c r="J1490" s="447">
        <v>0.79273201251303449</v>
      </c>
      <c r="K1490" s="409">
        <f t="shared" si="1584"/>
        <v>189159.75975391036</v>
      </c>
      <c r="L1490" s="409">
        <f t="shared" ref="L1490:O1490" si="1593">IF($J1490&lt;0,(K1490*(1-$J1490)),(K1490*(1+$J1490)))</f>
        <v>339112.75679010985</v>
      </c>
      <c r="M1490" s="409">
        <f t="shared" si="1593"/>
        <v>607938.29494917684</v>
      </c>
      <c r="N1490" s="409">
        <f t="shared" si="1593"/>
        <v>1089870.4429879806</v>
      </c>
      <c r="O1490" s="409">
        <f t="shared" si="1593"/>
        <v>1953845.632636315</v>
      </c>
      <c r="P1490" s="455"/>
      <c r="Q1490" s="87">
        <f t="shared" si="1586"/>
        <v>105514.8</v>
      </c>
      <c r="R1490" s="486">
        <f t="shared" si="1577"/>
        <v>0</v>
      </c>
      <c r="S1490" s="486">
        <f t="shared" si="1578"/>
        <v>0</v>
      </c>
      <c r="T1490" s="486">
        <f>IF(R1490=1,SUM($R$6:R1490),0)</f>
        <v>0</v>
      </c>
      <c r="U1490" s="486">
        <f>IF(S1490=1,SUM($S$6:S1490),0)</f>
        <v>0</v>
      </c>
      <c r="V1490" s="486">
        <f t="shared" si="1579"/>
        <v>0</v>
      </c>
      <c r="W1490" s="486">
        <f t="shared" si="1580"/>
        <v>0</v>
      </c>
      <c r="X1490" s="486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1847</v>
      </c>
      <c r="D1491" s="105" t="s">
        <v>1847</v>
      </c>
      <c r="E1491" s="212" t="s">
        <v>46</v>
      </c>
      <c r="F1491" s="213" t="s">
        <v>14</v>
      </c>
      <c r="G1491" s="405"/>
      <c r="H1491" s="405"/>
      <c r="I1491" s="409">
        <v>129119.4</v>
      </c>
      <c r="J1491" s="447">
        <v>1.14614931237721</v>
      </c>
      <c r="K1491" s="409">
        <f t="shared" si="1584"/>
        <v>277109.51152455789</v>
      </c>
      <c r="L1491" s="409">
        <f t="shared" ref="L1491:O1491" si="1594">IF($J1491&lt;0,(K1491*(1-$J1491)),(K1491*(1+$J1491)))</f>
        <v>594718.38761161442</v>
      </c>
      <c r="M1491" s="409">
        <f t="shared" si="1594"/>
        <v>1276354.4586307493</v>
      </c>
      <c r="N1491" s="409">
        <f t="shared" si="1594"/>
        <v>2739247.2437399682</v>
      </c>
      <c r="O1491" s="409">
        <f t="shared" si="1594"/>
        <v>5878833.5885836994</v>
      </c>
      <c r="P1491" s="455"/>
      <c r="Q1491" s="87">
        <f t="shared" si="1586"/>
        <v>129119.4</v>
      </c>
      <c r="R1491" s="486">
        <f t="shared" si="1577"/>
        <v>0</v>
      </c>
      <c r="S1491" s="486">
        <f t="shared" si="1578"/>
        <v>0</v>
      </c>
      <c r="T1491" s="486">
        <f>IF(R1491=1,SUM($R$6:R1491),0)</f>
        <v>0</v>
      </c>
      <c r="U1491" s="486">
        <f>IF(S1491=1,SUM($S$6:S1491),0)</f>
        <v>0</v>
      </c>
      <c r="V1491" s="486">
        <f t="shared" si="1579"/>
        <v>0</v>
      </c>
      <c r="W1491" s="486">
        <f t="shared" si="1580"/>
        <v>0</v>
      </c>
      <c r="X1491" s="486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1848</v>
      </c>
      <c r="D1492" s="105" t="s">
        <v>1848</v>
      </c>
      <c r="E1492" s="212" t="s">
        <v>46</v>
      </c>
      <c r="F1492" s="213" t="s">
        <v>14</v>
      </c>
      <c r="G1492" s="405"/>
      <c r="H1492" s="405"/>
      <c r="I1492" s="409">
        <v>116136.59999999999</v>
      </c>
      <c r="J1492" s="447">
        <v>1.064983888292159</v>
      </c>
      <c r="K1492" s="409">
        <f t="shared" si="1584"/>
        <v>239820.20784103111</v>
      </c>
      <c r="L1492" s="409">
        <f t="shared" ref="L1492:O1492" si="1595">IF($J1492&lt;0,(K1492*(1-$J1492)),(K1492*(1+$J1492)))</f>
        <v>495224.86527860607</v>
      </c>
      <c r="M1492" s="409">
        <f t="shared" si="1595"/>
        <v>1022631.3678819764</v>
      </c>
      <c r="N1492" s="409">
        <f t="shared" si="1595"/>
        <v>2111717.2983384528</v>
      </c>
      <c r="O1492" s="409">
        <f t="shared" si="1595"/>
        <v>4360662.197696751</v>
      </c>
      <c r="P1492" s="455"/>
      <c r="Q1492" s="87">
        <f t="shared" si="1586"/>
        <v>116136.59999999999</v>
      </c>
      <c r="R1492" s="486">
        <f t="shared" si="1577"/>
        <v>0</v>
      </c>
      <c r="S1492" s="486">
        <f t="shared" si="1578"/>
        <v>0</v>
      </c>
      <c r="T1492" s="486">
        <f>IF(R1492=1,SUM($R$6:R1492),0)</f>
        <v>0</v>
      </c>
      <c r="U1492" s="486">
        <f>IF(S1492=1,SUM($S$6:S1492),0)</f>
        <v>0</v>
      </c>
      <c r="V1492" s="486">
        <f t="shared" si="1579"/>
        <v>0</v>
      </c>
      <c r="W1492" s="486">
        <f t="shared" si="1580"/>
        <v>0</v>
      </c>
      <c r="X1492" s="486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1849</v>
      </c>
      <c r="D1493" s="105" t="s">
        <v>1849</v>
      </c>
      <c r="E1493" s="212" t="s">
        <v>46</v>
      </c>
      <c r="F1493" s="213" t="s">
        <v>14</v>
      </c>
      <c r="G1493" s="405"/>
      <c r="H1493" s="405"/>
      <c r="I1493" s="409">
        <v>141708.6</v>
      </c>
      <c r="J1493" s="447">
        <v>0.96051752921535893</v>
      </c>
      <c r="K1493" s="409">
        <f t="shared" si="1584"/>
        <v>277822.19434056763</v>
      </c>
      <c r="L1493" s="409">
        <f t="shared" ref="L1493:O1493" si="1596">IF($J1493&lt;0,(K1493*(1-$J1493)),(K1493*(1+$J1493)))</f>
        <v>544675.28200975887</v>
      </c>
      <c r="M1493" s="409">
        <f t="shared" si="1596"/>
        <v>1067845.4381104512</v>
      </c>
      <c r="N1493" s="409">
        <f t="shared" si="1596"/>
        <v>2093529.6999081944</v>
      </c>
      <c r="O1493" s="409">
        <f t="shared" si="1596"/>
        <v>4104401.6746029849</v>
      </c>
      <c r="P1493" s="455"/>
      <c r="Q1493" s="87">
        <f t="shared" si="1586"/>
        <v>141708.6</v>
      </c>
      <c r="R1493" s="486">
        <f t="shared" si="1577"/>
        <v>0</v>
      </c>
      <c r="S1493" s="486">
        <f t="shared" si="1578"/>
        <v>0</v>
      </c>
      <c r="T1493" s="486">
        <f>IF(R1493=1,SUM($R$6:R1493),0)</f>
        <v>0</v>
      </c>
      <c r="U1493" s="486">
        <f>IF(S1493=1,SUM($S$6:S1493),0)</f>
        <v>0</v>
      </c>
      <c r="V1493" s="486">
        <f t="shared" si="1579"/>
        <v>0</v>
      </c>
      <c r="W1493" s="486">
        <f t="shared" si="1580"/>
        <v>0</v>
      </c>
      <c r="X1493" s="486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1850</v>
      </c>
      <c r="D1494" s="105" t="s">
        <v>1850</v>
      </c>
      <c r="E1494" s="212" t="s">
        <v>46</v>
      </c>
      <c r="F1494" s="213" t="s">
        <v>14</v>
      </c>
      <c r="G1494" s="405"/>
      <c r="H1494" s="405"/>
      <c r="I1494" s="409">
        <v>125972.4</v>
      </c>
      <c r="J1494" s="447">
        <v>1.1333537832310838</v>
      </c>
      <c r="K1494" s="409">
        <f t="shared" si="1584"/>
        <v>268743.69612269942</v>
      </c>
      <c r="L1494" s="409">
        <f t="shared" ref="L1494:O1494" si="1597">IF($J1494&lt;0,(K1494*(1-$J1494)),(K1494*(1+$J1494)))</f>
        <v>573325.38084286556</v>
      </c>
      <c r="M1494" s="409">
        <f t="shared" si="1597"/>
        <v>1223105.8702435293</v>
      </c>
      <c r="N1494" s="409">
        <f t="shared" si="1597"/>
        <v>2609317.5355761806</v>
      </c>
      <c r="O1494" s="409">
        <f t="shared" si="1597"/>
        <v>5566597.4361726539</v>
      </c>
      <c r="P1494" s="455"/>
      <c r="Q1494" s="87">
        <f t="shared" si="1586"/>
        <v>125972.4</v>
      </c>
      <c r="R1494" s="486">
        <f t="shared" si="1577"/>
        <v>0</v>
      </c>
      <c r="S1494" s="486">
        <f t="shared" si="1578"/>
        <v>0</v>
      </c>
      <c r="T1494" s="486">
        <f>IF(R1494=1,SUM($R$6:R1494),0)</f>
        <v>0</v>
      </c>
      <c r="U1494" s="486">
        <f>IF(S1494=1,SUM($S$6:S1494),0)</f>
        <v>0</v>
      </c>
      <c r="V1494" s="486">
        <f t="shared" si="1579"/>
        <v>0</v>
      </c>
      <c r="W1494" s="486">
        <f t="shared" si="1580"/>
        <v>0</v>
      </c>
      <c r="X1494" s="486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1851</v>
      </c>
      <c r="D1495" s="105" t="s">
        <v>1851</v>
      </c>
      <c r="E1495" s="212" t="s">
        <v>46</v>
      </c>
      <c r="F1495" s="213" t="s">
        <v>14</v>
      </c>
      <c r="G1495" s="405"/>
      <c r="H1495" s="405"/>
      <c r="I1495" s="409">
        <v>132856.79999999999</v>
      </c>
      <c r="J1495" s="447">
        <v>1.1622495088408642</v>
      </c>
      <c r="K1495" s="409">
        <f t="shared" si="1584"/>
        <v>287269.55054616887</v>
      </c>
      <c r="L1495" s="409">
        <f t="shared" ref="L1495:O1495" si="1598">IF($J1495&lt;0,(K1495*(1-$J1495)),(K1495*(1+$J1495)))</f>
        <v>621148.44457338948</v>
      </c>
      <c r="M1495" s="409">
        <f t="shared" si="1598"/>
        <v>1343077.9191960781</v>
      </c>
      <c r="N1495" s="409">
        <f t="shared" si="1598"/>
        <v>2904069.5711167296</v>
      </c>
      <c r="O1495" s="409">
        <f t="shared" si="1598"/>
        <v>6279323.0037868479</v>
      </c>
      <c r="P1495" s="455"/>
      <c r="Q1495" s="87">
        <f t="shared" si="1586"/>
        <v>132856.79999999999</v>
      </c>
      <c r="R1495" s="486">
        <f t="shared" si="1577"/>
        <v>0</v>
      </c>
      <c r="S1495" s="486">
        <f t="shared" si="1578"/>
        <v>0</v>
      </c>
      <c r="T1495" s="486">
        <f>IF(R1495=1,SUM($R$6:R1495),0)</f>
        <v>0</v>
      </c>
      <c r="U1495" s="486">
        <f>IF(S1495=1,SUM($S$6:S1495),0)</f>
        <v>0</v>
      </c>
      <c r="V1495" s="486">
        <f t="shared" si="1579"/>
        <v>0</v>
      </c>
      <c r="W1495" s="486">
        <f t="shared" si="1580"/>
        <v>0</v>
      </c>
      <c r="X1495" s="486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1852</v>
      </c>
      <c r="D1496" s="105" t="s">
        <v>1852</v>
      </c>
      <c r="E1496" s="212" t="s">
        <v>46</v>
      </c>
      <c r="F1496" s="213" t="s">
        <v>14</v>
      </c>
      <c r="G1496" s="405"/>
      <c r="H1496" s="405"/>
      <c r="I1496" s="409">
        <v>260240.4</v>
      </c>
      <c r="J1496" s="447">
        <v>1.2377541493775932</v>
      </c>
      <c r="K1496" s="409">
        <f t="shared" si="1584"/>
        <v>582354.03493568464</v>
      </c>
      <c r="L1496" s="409">
        <f t="shared" ref="L1496:O1496" si="1599">IF($J1496&lt;0,(K1496*(1-$J1496)),(K1496*(1+$J1496)))</f>
        <v>1303165.1580841122</v>
      </c>
      <c r="M1496" s="409">
        <f t="shared" si="1599"/>
        <v>2916163.2398270294</v>
      </c>
      <c r="N1496" s="409">
        <f t="shared" si="1599"/>
        <v>6525656.3901853403</v>
      </c>
      <c r="O1496" s="409">
        <f t="shared" si="1599"/>
        <v>14602814.664549652</v>
      </c>
      <c r="P1496" s="455"/>
      <c r="Q1496" s="87">
        <f t="shared" si="1586"/>
        <v>260240.4</v>
      </c>
      <c r="R1496" s="486">
        <f t="shared" si="1577"/>
        <v>0</v>
      </c>
      <c r="S1496" s="486">
        <f t="shared" si="1578"/>
        <v>0</v>
      </c>
      <c r="T1496" s="486">
        <f>IF(R1496=1,SUM($R$6:R1496),0)</f>
        <v>0</v>
      </c>
      <c r="U1496" s="486">
        <f>IF(S1496=1,SUM($S$6:S1496),0)</f>
        <v>0</v>
      </c>
      <c r="V1496" s="486">
        <f t="shared" si="1579"/>
        <v>0</v>
      </c>
      <c r="W1496" s="486">
        <f t="shared" si="1580"/>
        <v>0</v>
      </c>
      <c r="X1496" s="486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1853</v>
      </c>
      <c r="D1497" s="105" t="s">
        <v>1853</v>
      </c>
      <c r="E1497" s="212" t="s">
        <v>46</v>
      </c>
      <c r="F1497" s="213" t="s">
        <v>14</v>
      </c>
      <c r="G1497" s="405"/>
      <c r="H1497" s="405"/>
      <c r="I1497" s="409">
        <v>220899</v>
      </c>
      <c r="J1497" s="447">
        <v>0.91198473282442749</v>
      </c>
      <c r="K1497" s="409">
        <f t="shared" si="1584"/>
        <v>422355.51549618319</v>
      </c>
      <c r="L1497" s="409">
        <f t="shared" ref="L1497:O1497" si="1600">IF($J1497&lt;0,(K1497*(1-$J1497)),(K1497*(1+$J1497)))</f>
        <v>807537.29745289311</v>
      </c>
      <c r="M1497" s="409">
        <f t="shared" si="1600"/>
        <v>1543998.98391623</v>
      </c>
      <c r="N1497" s="409">
        <f t="shared" si="1600"/>
        <v>2952102.4847442606</v>
      </c>
      <c r="O1497" s="409">
        <f t="shared" si="1600"/>
        <v>5644374.8805640833</v>
      </c>
      <c r="P1497" s="455"/>
      <c r="Q1497" s="87">
        <f t="shared" si="1586"/>
        <v>220899</v>
      </c>
      <c r="R1497" s="486">
        <f t="shared" si="1577"/>
        <v>0</v>
      </c>
      <c r="S1497" s="486">
        <f t="shared" si="1578"/>
        <v>0</v>
      </c>
      <c r="T1497" s="486">
        <f>IF(R1497=1,SUM($R$6:R1497),0)</f>
        <v>0</v>
      </c>
      <c r="U1497" s="486">
        <f>IF(S1497=1,SUM($S$6:S1497),0)</f>
        <v>0</v>
      </c>
      <c r="V1497" s="486">
        <f t="shared" si="1579"/>
        <v>0</v>
      </c>
      <c r="W1497" s="486">
        <f t="shared" si="1580"/>
        <v>0</v>
      </c>
      <c r="X1497" s="486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1854</v>
      </c>
      <c r="D1498" s="105" t="s">
        <v>1854</v>
      </c>
      <c r="E1498" s="212" t="s">
        <v>46</v>
      </c>
      <c r="F1498" s="213" t="s">
        <v>14</v>
      </c>
      <c r="G1498" s="405"/>
      <c r="H1498" s="405"/>
      <c r="I1498" s="409">
        <v>282262.2</v>
      </c>
      <c r="J1498" s="447">
        <v>1.3703392405063293</v>
      </c>
      <c r="K1498" s="409">
        <f t="shared" si="1584"/>
        <v>669057.16877164564</v>
      </c>
      <c r="L1498" s="409">
        <f t="shared" ref="L1498:O1498" si="1601">IF($J1498&lt;0,(K1498*(1-$J1498)),(K1498*(1+$J1498)))</f>
        <v>1585892.4612814973</v>
      </c>
      <c r="M1498" s="409">
        <f t="shared" si="1601"/>
        <v>3759103.132198697</v>
      </c>
      <c r="N1498" s="409">
        <f t="shared" si="1601"/>
        <v>8910349.6633608211</v>
      </c>
      <c r="O1498" s="409">
        <f t="shared" si="1601"/>
        <v>21120551.453696512</v>
      </c>
      <c r="P1498" s="455"/>
      <c r="Q1498" s="87">
        <f t="shared" si="1586"/>
        <v>282262.2</v>
      </c>
      <c r="R1498" s="486">
        <f t="shared" si="1577"/>
        <v>0</v>
      </c>
      <c r="S1498" s="486">
        <f t="shared" si="1578"/>
        <v>0</v>
      </c>
      <c r="T1498" s="486">
        <f>IF(R1498=1,SUM($R$6:R1498),0)</f>
        <v>0</v>
      </c>
      <c r="U1498" s="486">
        <f>IF(S1498=1,SUM($S$6:S1498),0)</f>
        <v>0</v>
      </c>
      <c r="V1498" s="486">
        <f t="shared" si="1579"/>
        <v>0</v>
      </c>
      <c r="W1498" s="486">
        <f t="shared" si="1580"/>
        <v>0</v>
      </c>
      <c r="X1498" s="486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1855</v>
      </c>
      <c r="D1499" s="105" t="s">
        <v>1855</v>
      </c>
      <c r="E1499" s="212" t="s">
        <v>46</v>
      </c>
      <c r="F1499" s="213" t="s">
        <v>14</v>
      </c>
      <c r="G1499" s="405"/>
      <c r="H1499" s="405"/>
      <c r="I1499" s="409">
        <v>246854.39999999999</v>
      </c>
      <c r="J1499" s="447">
        <v>1.0452397602397601</v>
      </c>
      <c r="K1499" s="409">
        <f t="shared" si="1584"/>
        <v>504876.43387012981</v>
      </c>
      <c r="L1499" s="409">
        <f t="shared" ref="L1499:O1499" si="1602">IF($J1499&lt;0,(K1499*(1-$J1499)),(K1499*(1+$J1499)))</f>
        <v>1032593.3565592493</v>
      </c>
      <c r="M1499" s="409">
        <f t="shared" si="1602"/>
        <v>2111900.9889944084</v>
      </c>
      <c r="N1499" s="409">
        <f t="shared" si="1602"/>
        <v>4319343.8723810362</v>
      </c>
      <c r="O1499" s="409">
        <f t="shared" si="1602"/>
        <v>8834093.825941667</v>
      </c>
      <c r="P1499" s="455"/>
      <c r="Q1499" s="87">
        <f t="shared" si="1586"/>
        <v>246854.39999999999</v>
      </c>
      <c r="R1499" s="486">
        <f t="shared" si="1577"/>
        <v>0</v>
      </c>
      <c r="S1499" s="486">
        <f t="shared" si="1578"/>
        <v>0</v>
      </c>
      <c r="T1499" s="486">
        <f>IF(R1499=1,SUM($R$6:R1499),0)</f>
        <v>0</v>
      </c>
      <c r="U1499" s="486">
        <f>IF(S1499=1,SUM($S$6:S1499),0)</f>
        <v>0</v>
      </c>
      <c r="V1499" s="486">
        <f t="shared" si="1579"/>
        <v>0</v>
      </c>
      <c r="W1499" s="486">
        <f t="shared" si="1580"/>
        <v>0</v>
      </c>
      <c r="X1499" s="486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1856</v>
      </c>
      <c r="D1500" s="105" t="s">
        <v>1856</v>
      </c>
      <c r="E1500" s="212" t="s">
        <v>46</v>
      </c>
      <c r="F1500" s="213" t="s">
        <v>14</v>
      </c>
      <c r="G1500" s="405"/>
      <c r="H1500" s="405"/>
      <c r="I1500" s="409">
        <v>282262.2</v>
      </c>
      <c r="J1500" s="447">
        <v>1.3703392405063293</v>
      </c>
      <c r="K1500" s="409">
        <f t="shared" si="1584"/>
        <v>669057.16877164564</v>
      </c>
      <c r="L1500" s="409">
        <f t="shared" ref="L1500:O1500" si="1603">IF($J1500&lt;0,(K1500*(1-$J1500)),(K1500*(1+$J1500)))</f>
        <v>1585892.4612814973</v>
      </c>
      <c r="M1500" s="409">
        <f t="shared" si="1603"/>
        <v>3759103.132198697</v>
      </c>
      <c r="N1500" s="409">
        <f t="shared" si="1603"/>
        <v>8910349.6633608211</v>
      </c>
      <c r="O1500" s="409">
        <f t="shared" si="1603"/>
        <v>21120551.453696512</v>
      </c>
      <c r="P1500" s="455"/>
      <c r="Q1500" s="87">
        <f t="shared" si="1586"/>
        <v>282262.2</v>
      </c>
      <c r="R1500" s="486">
        <f t="shared" si="1577"/>
        <v>0</v>
      </c>
      <c r="S1500" s="486">
        <f t="shared" si="1578"/>
        <v>0</v>
      </c>
      <c r="T1500" s="486">
        <f>IF(R1500=1,SUM($R$6:R1500),0)</f>
        <v>0</v>
      </c>
      <c r="U1500" s="486">
        <f>IF(S1500=1,SUM($S$6:S1500),0)</f>
        <v>0</v>
      </c>
      <c r="V1500" s="486">
        <f t="shared" si="1579"/>
        <v>0</v>
      </c>
      <c r="W1500" s="486">
        <f t="shared" si="1580"/>
        <v>0</v>
      </c>
      <c r="X1500" s="486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1857</v>
      </c>
      <c r="D1501" s="105" t="s">
        <v>1857</v>
      </c>
      <c r="E1501" s="212" t="s">
        <v>46</v>
      </c>
      <c r="F1501" s="213" t="s">
        <v>14</v>
      </c>
      <c r="G1501" s="405"/>
      <c r="H1501" s="405"/>
      <c r="I1501" s="409">
        <v>84615.599999999991</v>
      </c>
      <c r="J1501" s="447">
        <v>0.34945303210463724</v>
      </c>
      <c r="K1501" s="409">
        <f t="shared" si="1584"/>
        <v>114184.77798335312</v>
      </c>
      <c r="L1501" s="409">
        <f t="shared" ref="L1501:O1501" si="1604">IF($J1501&lt;0,(K1501*(1-$J1501)),(K1501*(1+$J1501)))</f>
        <v>154086.9948698307</v>
      </c>
      <c r="M1501" s="409">
        <f t="shared" si="1604"/>
        <v>207933.1624349847</v>
      </c>
      <c r="N1501" s="409">
        <f t="shared" si="1604"/>
        <v>280596.03652299615</v>
      </c>
      <c r="O1501" s="409">
        <f t="shared" si="1604"/>
        <v>378651.17228250066</v>
      </c>
      <c r="P1501" s="455"/>
      <c r="Q1501" s="87">
        <f t="shared" si="1586"/>
        <v>84615.599999999991</v>
      </c>
      <c r="R1501" s="486">
        <f t="shared" si="1577"/>
        <v>0</v>
      </c>
      <c r="S1501" s="486">
        <f t="shared" si="1578"/>
        <v>0</v>
      </c>
      <c r="T1501" s="486">
        <f>IF(R1501=1,SUM($R$6:R1501),0)</f>
        <v>0</v>
      </c>
      <c r="U1501" s="486">
        <f>IF(S1501=1,SUM($S$6:S1501),0)</f>
        <v>0</v>
      </c>
      <c r="V1501" s="486">
        <f t="shared" si="1579"/>
        <v>0</v>
      </c>
      <c r="W1501" s="486">
        <f t="shared" si="1580"/>
        <v>0</v>
      </c>
      <c r="X1501" s="486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1858</v>
      </c>
      <c r="D1502" s="105" t="s">
        <v>1858</v>
      </c>
      <c r="E1502" s="212" t="s">
        <v>46</v>
      </c>
      <c r="F1502" s="213" t="s">
        <v>14</v>
      </c>
      <c r="G1502" s="405"/>
      <c r="H1502" s="405"/>
      <c r="I1502" s="409">
        <v>75173.399999999994</v>
      </c>
      <c r="J1502" s="447">
        <v>0.91081159420289837</v>
      </c>
      <c r="K1502" s="409">
        <f t="shared" si="1584"/>
        <v>143642.20429565213</v>
      </c>
      <c r="L1502" s="409">
        <f t="shared" ref="L1502:O1502" si="1605">IF($J1502&lt;0,(K1502*(1-$J1502)),(K1502*(1+$J1502)))</f>
        <v>274473.18938499346</v>
      </c>
      <c r="M1502" s="409">
        <f t="shared" si="1605"/>
        <v>524466.55257469334</v>
      </c>
      <c r="N1502" s="409">
        <f t="shared" si="1605"/>
        <v>1002156.769431348</v>
      </c>
      <c r="O1502" s="409">
        <f t="shared" si="1605"/>
        <v>1914932.7742383403</v>
      </c>
      <c r="P1502" s="455"/>
      <c r="Q1502" s="87">
        <f t="shared" si="1586"/>
        <v>75173.399999999994</v>
      </c>
      <c r="R1502" s="486">
        <f t="shared" si="1577"/>
        <v>0</v>
      </c>
      <c r="S1502" s="486">
        <f t="shared" si="1578"/>
        <v>0</v>
      </c>
      <c r="T1502" s="486">
        <f>IF(R1502=1,SUM($R$6:R1502),0)</f>
        <v>0</v>
      </c>
      <c r="U1502" s="486">
        <f>IF(S1502=1,SUM($S$6:S1502),0)</f>
        <v>0</v>
      </c>
      <c r="V1502" s="486">
        <f t="shared" si="1579"/>
        <v>0</v>
      </c>
      <c r="W1502" s="486">
        <f t="shared" si="1580"/>
        <v>0</v>
      </c>
      <c r="X1502" s="486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1859</v>
      </c>
      <c r="D1503" s="105" t="s">
        <v>1859</v>
      </c>
      <c r="E1503" s="212" t="s">
        <v>46</v>
      </c>
      <c r="F1503" s="213" t="s">
        <v>14</v>
      </c>
      <c r="G1503" s="405"/>
      <c r="H1503" s="405"/>
      <c r="I1503" s="409">
        <v>78316.800000000003</v>
      </c>
      <c r="J1503" s="447">
        <v>0.78595719381688456</v>
      </c>
      <c r="K1503" s="409">
        <f t="shared" si="1584"/>
        <v>139870.45235671819</v>
      </c>
      <c r="L1503" s="409">
        <f t="shared" ref="L1503:O1503" si="1606">IF($J1503&lt;0,(K1503*(1-$J1503)),(K1503*(1+$J1503)))</f>
        <v>249802.64058890266</v>
      </c>
      <c r="M1503" s="409">
        <f t="shared" si="1606"/>
        <v>446136.82299420441</v>
      </c>
      <c r="N1503" s="409">
        <f t="shared" si="1606"/>
        <v>796781.26845310943</v>
      </c>
      <c r="O1503" s="409">
        <f t="shared" si="1606"/>
        <v>1423017.238292373</v>
      </c>
      <c r="P1503" s="455"/>
      <c r="Q1503" s="87">
        <f t="shared" si="1586"/>
        <v>78316.800000000003</v>
      </c>
      <c r="R1503" s="486">
        <f t="shared" si="1577"/>
        <v>0</v>
      </c>
      <c r="S1503" s="486">
        <f t="shared" si="1578"/>
        <v>0</v>
      </c>
      <c r="T1503" s="486">
        <f>IF(R1503=1,SUM($R$6:R1503),0)</f>
        <v>0</v>
      </c>
      <c r="U1503" s="486">
        <f>IF(S1503=1,SUM($S$6:S1503),0)</f>
        <v>0</v>
      </c>
      <c r="V1503" s="486">
        <f t="shared" si="1579"/>
        <v>0</v>
      </c>
      <c r="W1503" s="486">
        <f t="shared" si="1580"/>
        <v>0</v>
      </c>
      <c r="X1503" s="486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1860</v>
      </c>
      <c r="D1504" s="105" t="s">
        <v>1860</v>
      </c>
      <c r="E1504" s="212" t="s">
        <v>46</v>
      </c>
      <c r="F1504" s="213" t="s">
        <v>14</v>
      </c>
      <c r="G1504" s="405"/>
      <c r="H1504" s="405"/>
      <c r="I1504" s="409">
        <v>78316.800000000003</v>
      </c>
      <c r="J1504" s="447">
        <v>0.33242394504416084</v>
      </c>
      <c r="K1504" s="409">
        <f t="shared" si="1584"/>
        <v>104351.17961923454</v>
      </c>
      <c r="L1504" s="409">
        <f t="shared" ref="L1504:O1504" si="1607">IF($J1504&lt;0,(K1504*(1-$J1504)),(K1504*(1+$J1504)))</f>
        <v>139040.01041827232</v>
      </c>
      <c r="M1504" s="409">
        <f t="shared" si="1607"/>
        <v>185260.23920049562</v>
      </c>
      <c r="N1504" s="409">
        <f t="shared" si="1607"/>
        <v>246845.17877534925</v>
      </c>
      <c r="O1504" s="409">
        <f t="shared" si="1607"/>
        <v>328902.426918982</v>
      </c>
      <c r="P1504" s="455"/>
      <c r="Q1504" s="87">
        <f t="shared" si="1586"/>
        <v>78316.800000000003</v>
      </c>
      <c r="R1504" s="486">
        <f t="shared" si="1577"/>
        <v>0</v>
      </c>
      <c r="S1504" s="486">
        <f t="shared" si="1578"/>
        <v>0</v>
      </c>
      <c r="T1504" s="486">
        <f>IF(R1504=1,SUM($R$6:R1504),0)</f>
        <v>0</v>
      </c>
      <c r="U1504" s="486">
        <f>IF(S1504=1,SUM($S$6:S1504),0)</f>
        <v>0</v>
      </c>
      <c r="V1504" s="486">
        <f t="shared" si="1579"/>
        <v>0</v>
      </c>
      <c r="W1504" s="486">
        <f t="shared" si="1580"/>
        <v>0</v>
      </c>
      <c r="X1504" s="486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1861</v>
      </c>
      <c r="D1505" s="105" t="s">
        <v>1861</v>
      </c>
      <c r="E1505" s="212" t="s">
        <v>46</v>
      </c>
      <c r="F1505" s="213" t="s">
        <v>14</v>
      </c>
      <c r="G1505" s="405"/>
      <c r="H1505" s="405"/>
      <c r="I1505" s="409">
        <v>68875.199999999997</v>
      </c>
      <c r="J1505" s="447">
        <v>0.26499458288190669</v>
      </c>
      <c r="K1505" s="409">
        <f t="shared" si="1584"/>
        <v>87126.754894907892</v>
      </c>
      <c r="L1505" s="409">
        <f t="shared" ref="L1505:O1505" si="1608">IF($J1505&lt;0,(K1505*(1-$J1505)),(K1505*(1+$J1505)))</f>
        <v>110214.87296613814</v>
      </c>
      <c r="M1505" s="409">
        <f t="shared" si="1608"/>
        <v>139421.21725518224</v>
      </c>
      <c r="N1505" s="409">
        <f t="shared" si="1608"/>
        <v>176367.08456660697</v>
      </c>
      <c r="O1505" s="409">
        <f t="shared" si="1608"/>
        <v>223103.40657543295</v>
      </c>
      <c r="P1505" s="455"/>
      <c r="Q1505" s="87">
        <f t="shared" si="1586"/>
        <v>68875.199999999997</v>
      </c>
      <c r="R1505" s="486">
        <f t="shared" si="1577"/>
        <v>0</v>
      </c>
      <c r="S1505" s="486">
        <f t="shared" si="1578"/>
        <v>0</v>
      </c>
      <c r="T1505" s="486">
        <f>IF(R1505=1,SUM($R$6:R1505),0)</f>
        <v>0</v>
      </c>
      <c r="U1505" s="486">
        <f>IF(S1505=1,SUM($S$6:S1505),0)</f>
        <v>0</v>
      </c>
      <c r="V1505" s="486">
        <f t="shared" si="1579"/>
        <v>0</v>
      </c>
      <c r="W1505" s="486">
        <f t="shared" si="1580"/>
        <v>0</v>
      </c>
      <c r="X1505" s="486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1862</v>
      </c>
      <c r="D1506" s="105" t="s">
        <v>1862</v>
      </c>
      <c r="E1506" s="212" t="s">
        <v>46</v>
      </c>
      <c r="F1506" s="213" t="s">
        <v>14</v>
      </c>
      <c r="G1506" s="405"/>
      <c r="H1506" s="405"/>
      <c r="I1506" s="409">
        <v>74382.599999999991</v>
      </c>
      <c r="J1506" s="447">
        <v>0.23589793915603538</v>
      </c>
      <c r="K1506" s="409">
        <f t="shared" si="1584"/>
        <v>91929.302049067715</v>
      </c>
      <c r="L1506" s="409">
        <f t="shared" ref="L1506:O1506" si="1609">IF($J1506&lt;0,(K1506*(1-$J1506)),(K1506*(1+$J1506)))</f>
        <v>113615.23495049549</v>
      </c>
      <c r="M1506" s="409">
        <f t="shared" si="1609"/>
        <v>140416.83473204615</v>
      </c>
      <c r="N1506" s="409">
        <f t="shared" si="1609"/>
        <v>173540.87666814946</v>
      </c>
      <c r="O1506" s="409">
        <f t="shared" si="1609"/>
        <v>214478.81183349763</v>
      </c>
      <c r="P1506" s="455"/>
      <c r="Q1506" s="87">
        <f t="shared" si="1586"/>
        <v>74382.599999999991</v>
      </c>
      <c r="R1506" s="486">
        <f t="shared" si="1577"/>
        <v>0</v>
      </c>
      <c r="S1506" s="486">
        <f t="shared" si="1578"/>
        <v>0</v>
      </c>
      <c r="T1506" s="486">
        <f>IF(R1506=1,SUM($R$6:R1506),0)</f>
        <v>0</v>
      </c>
      <c r="U1506" s="486">
        <f>IF(S1506=1,SUM($S$6:S1506),0)</f>
        <v>0</v>
      </c>
      <c r="V1506" s="486">
        <f t="shared" si="1579"/>
        <v>0</v>
      </c>
      <c r="W1506" s="486">
        <f t="shared" si="1580"/>
        <v>0</v>
      </c>
      <c r="X1506" s="486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1863</v>
      </c>
      <c r="D1507" s="105" t="s">
        <v>1863</v>
      </c>
      <c r="E1507" s="212" t="s">
        <v>46</v>
      </c>
      <c r="F1507" s="213" t="s">
        <v>14</v>
      </c>
      <c r="G1507" s="405"/>
      <c r="H1507" s="405"/>
      <c r="I1507" s="409">
        <v>120244.2</v>
      </c>
      <c r="J1507" s="447">
        <v>1.1155286129970901</v>
      </c>
      <c r="K1507" s="409">
        <f t="shared" si="1584"/>
        <v>254380.04564694467</v>
      </c>
      <c r="L1507" s="409">
        <f t="shared" ref="L1507:O1507" si="1610">IF($J1507&lt;0,(K1507*(1-$J1507)),(K1507*(1+$J1507)))</f>
        <v>538148.26514161727</v>
      </c>
      <c r="M1507" s="409">
        <f t="shared" si="1610"/>
        <v>1138468.0529418357</v>
      </c>
      <c r="N1507" s="409">
        <f t="shared" si="1610"/>
        <v>2408461.7409815392</v>
      </c>
      <c r="O1507" s="409">
        <f t="shared" si="1610"/>
        <v>5095169.7263552323</v>
      </c>
      <c r="P1507" s="455"/>
      <c r="Q1507" s="87">
        <f t="shared" si="1586"/>
        <v>120244.2</v>
      </c>
      <c r="R1507" s="486">
        <f t="shared" si="1577"/>
        <v>0</v>
      </c>
      <c r="S1507" s="486">
        <f t="shared" si="1578"/>
        <v>0</v>
      </c>
      <c r="T1507" s="486">
        <f>IF(R1507=1,SUM($R$6:R1507),0)</f>
        <v>0</v>
      </c>
      <c r="U1507" s="486">
        <f>IF(S1507=1,SUM($S$6:S1507),0)</f>
        <v>0</v>
      </c>
      <c r="V1507" s="486">
        <f t="shared" si="1579"/>
        <v>0</v>
      </c>
      <c r="W1507" s="486">
        <f t="shared" si="1580"/>
        <v>0</v>
      </c>
      <c r="X1507" s="486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1864</v>
      </c>
      <c r="D1508" s="105" t="s">
        <v>1864</v>
      </c>
      <c r="E1508" s="212" t="s">
        <v>46</v>
      </c>
      <c r="F1508" s="213" t="s">
        <v>14</v>
      </c>
      <c r="G1508" s="405"/>
      <c r="H1508" s="405"/>
      <c r="I1508" s="409">
        <v>113753.4</v>
      </c>
      <c r="J1508" s="447">
        <v>1.0504052684903749</v>
      </c>
      <c r="K1508" s="409">
        <f t="shared" si="1584"/>
        <v>233240.57066869299</v>
      </c>
      <c r="L1508" s="409">
        <f t="shared" ref="L1508:O1508" si="1611">IF($J1508&lt;0,(K1508*(1-$J1508)),(K1508*(1+$J1508)))</f>
        <v>478237.69492478971</v>
      </c>
      <c r="M1508" s="409">
        <f t="shared" si="1611"/>
        <v>980581.08926448144</v>
      </c>
      <c r="N1508" s="409">
        <f t="shared" si="1611"/>
        <v>2010588.6316099232</v>
      </c>
      <c r="O1508" s="409">
        <f t="shared" si="1611"/>
        <v>4122521.52301984</v>
      </c>
      <c r="P1508" s="455"/>
      <c r="Q1508" s="87">
        <f t="shared" si="1586"/>
        <v>113753.4</v>
      </c>
      <c r="R1508" s="486">
        <f t="shared" si="1577"/>
        <v>0</v>
      </c>
      <c r="S1508" s="486">
        <f t="shared" si="1578"/>
        <v>0</v>
      </c>
      <c r="T1508" s="486">
        <f>IF(R1508=1,SUM($R$6:R1508),0)</f>
        <v>0</v>
      </c>
      <c r="U1508" s="486">
        <f>IF(S1508=1,SUM($S$6:S1508),0)</f>
        <v>0</v>
      </c>
      <c r="V1508" s="486">
        <f t="shared" si="1579"/>
        <v>0</v>
      </c>
      <c r="W1508" s="486">
        <f t="shared" si="1580"/>
        <v>0</v>
      </c>
      <c r="X1508" s="486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1865</v>
      </c>
      <c r="D1509" s="105" t="s">
        <v>1865</v>
      </c>
      <c r="E1509" s="212" t="s">
        <v>46</v>
      </c>
      <c r="F1509" s="213" t="s">
        <v>14</v>
      </c>
      <c r="G1509" s="405"/>
      <c r="H1509" s="405"/>
      <c r="I1509" s="409">
        <v>245484</v>
      </c>
      <c r="J1509" s="447">
        <v>2.9525070422535209</v>
      </c>
      <c r="K1509" s="409">
        <f t="shared" si="1584"/>
        <v>970277.23876056331</v>
      </c>
      <c r="L1509" s="409">
        <f t="shared" ref="L1509:O1509" si="1612">IF($J1509&lt;0,(K1509*(1-$J1509)),(K1509*(1+$J1509)))</f>
        <v>3835027.6191394273</v>
      </c>
      <c r="M1509" s="409">
        <f t="shared" si="1612"/>
        <v>15157973.67188534</v>
      </c>
      <c r="N1509" s="409">
        <f t="shared" si="1612"/>
        <v>59911997.684420265</v>
      </c>
      <c r="O1509" s="409">
        <f t="shared" si="1612"/>
        <v>236802592.76314774</v>
      </c>
      <c r="P1509" s="455"/>
      <c r="Q1509" s="87">
        <f t="shared" si="1586"/>
        <v>245484</v>
      </c>
      <c r="R1509" s="486">
        <f t="shared" si="1577"/>
        <v>0</v>
      </c>
      <c r="S1509" s="486">
        <f t="shared" si="1578"/>
        <v>0</v>
      </c>
      <c r="T1509" s="486">
        <f>IF(R1509=1,SUM($R$6:R1509),0)</f>
        <v>0</v>
      </c>
      <c r="U1509" s="486">
        <f>IF(S1509=1,SUM($S$6:S1509),0)</f>
        <v>0</v>
      </c>
      <c r="V1509" s="486">
        <f t="shared" si="1579"/>
        <v>0</v>
      </c>
      <c r="W1509" s="486">
        <f t="shared" si="1580"/>
        <v>0</v>
      </c>
      <c r="X1509" s="486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47</v>
      </c>
      <c r="D1510" s="105"/>
      <c r="E1510" s="212" t="s">
        <v>47</v>
      </c>
      <c r="F1510" s="213"/>
      <c r="G1510" s="214">
        <v>0</v>
      </c>
      <c r="H1510" s="214">
        <v>0</v>
      </c>
      <c r="I1510" s="167"/>
      <c r="J1510" s="445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5"/>
      <c r="Q1510" s="87">
        <f t="shared" si="1586"/>
        <v>0</v>
      </c>
      <c r="R1510" s="486">
        <f t="shared" si="1577"/>
        <v>0</v>
      </c>
      <c r="S1510" s="486">
        <f t="shared" si="1578"/>
        <v>0</v>
      </c>
      <c r="T1510" s="486">
        <f>IF(R1510=1,SUM($R$6:R1510),0)</f>
        <v>0</v>
      </c>
      <c r="U1510" s="486">
        <f>IF(S1510=1,SUM($S$6:S1510),0)</f>
        <v>0</v>
      </c>
      <c r="V1510" s="486">
        <f t="shared" si="1579"/>
        <v>0</v>
      </c>
      <c r="W1510" s="486">
        <f t="shared" si="1580"/>
        <v>0</v>
      </c>
      <c r="X1510" s="486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5" t="s">
        <v>719</v>
      </c>
      <c r="C1511" s="426" t="s">
        <v>580</v>
      </c>
      <c r="D1511" s="426"/>
      <c r="E1511" s="212" t="s">
        <v>47</v>
      </c>
      <c r="F1511" s="213"/>
      <c r="G1511" s="214">
        <v>0</v>
      </c>
      <c r="H1511" s="214">
        <v>0</v>
      </c>
      <c r="I1511" s="167">
        <v>0</v>
      </c>
      <c r="J1511" s="445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5"/>
      <c r="Q1511" s="87">
        <f t="shared" si="1586"/>
        <v>0</v>
      </c>
      <c r="R1511" s="486">
        <f t="shared" si="1577"/>
        <v>0</v>
      </c>
      <c r="S1511" s="486">
        <f t="shared" si="1578"/>
        <v>0</v>
      </c>
      <c r="T1511" s="486">
        <f>IF(R1511=1,SUM($R$6:R1511),0)</f>
        <v>0</v>
      </c>
      <c r="U1511" s="486">
        <f>IF(S1511=1,SUM($S$6:S1511),0)</f>
        <v>0</v>
      </c>
      <c r="V1511" s="486">
        <f t="shared" si="1579"/>
        <v>0</v>
      </c>
      <c r="W1511" s="486">
        <f t="shared" si="1580"/>
        <v>0</v>
      </c>
      <c r="X1511" s="486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2307</v>
      </c>
      <c r="D1512" s="105" t="s">
        <v>1866</v>
      </c>
      <c r="E1512" s="212" t="s">
        <v>46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5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5"/>
      <c r="Q1512" s="87">
        <f t="shared" si="1586"/>
        <v>122824.79999999999</v>
      </c>
      <c r="R1512" s="486">
        <f t="shared" si="1577"/>
        <v>0</v>
      </c>
      <c r="S1512" s="486">
        <f t="shared" si="1578"/>
        <v>0</v>
      </c>
      <c r="T1512" s="486">
        <f>IF(R1512=1,SUM($R$6:R1512),0)</f>
        <v>0</v>
      </c>
      <c r="U1512" s="486">
        <f>IF(S1512=1,SUM($S$6:S1512),0)</f>
        <v>0</v>
      </c>
      <c r="V1512" s="486">
        <f t="shared" si="1579"/>
        <v>0</v>
      </c>
      <c r="W1512" s="486">
        <f t="shared" si="1580"/>
        <v>0</v>
      </c>
      <c r="X1512" s="486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2308</v>
      </c>
      <c r="D1513" s="105" t="s">
        <v>1867</v>
      </c>
      <c r="E1513" s="212" t="s">
        <v>46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5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5"/>
      <c r="Q1513" s="87">
        <f t="shared" si="1586"/>
        <v>119457.59999999999</v>
      </c>
      <c r="R1513" s="486">
        <f t="shared" si="1577"/>
        <v>0</v>
      </c>
      <c r="S1513" s="486">
        <f t="shared" si="1578"/>
        <v>0</v>
      </c>
      <c r="T1513" s="486">
        <f>IF(R1513=1,SUM($R$6:R1513),0)</f>
        <v>0</v>
      </c>
      <c r="U1513" s="486">
        <f>IF(S1513=1,SUM($S$6:S1513),0)</f>
        <v>0</v>
      </c>
      <c r="V1513" s="486">
        <f t="shared" si="1579"/>
        <v>0</v>
      </c>
      <c r="W1513" s="486">
        <f t="shared" si="1580"/>
        <v>0</v>
      </c>
      <c r="X1513" s="486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1868</v>
      </c>
      <c r="D1514" s="105" t="s">
        <v>1868</v>
      </c>
      <c r="E1514" s="212" t="s">
        <v>46</v>
      </c>
      <c r="F1514" s="213" t="s">
        <v>14</v>
      </c>
      <c r="G1514" s="405"/>
      <c r="H1514" s="405"/>
      <c r="I1514" s="409">
        <v>119457.59999999999</v>
      </c>
      <c r="J1514" s="447">
        <v>0.30984210526315781</v>
      </c>
      <c r="K1514" s="409">
        <f t="shared" si="1584"/>
        <v>156470.5942736842</v>
      </c>
      <c r="L1514" s="409">
        <f t="shared" ref="L1514:O1514" si="1618">IF($J1514&lt;0,(K1514*(1-$J1514)),(K1514*(1+$J1514)))</f>
        <v>204951.77261521993</v>
      </c>
      <c r="M1514" s="409">
        <f t="shared" si="1618"/>
        <v>268454.46131973574</v>
      </c>
      <c r="N1514" s="409">
        <f t="shared" si="1618"/>
        <v>351632.95678232965</v>
      </c>
      <c r="O1514" s="409">
        <f t="shared" si="1618"/>
        <v>460583.65239167569</v>
      </c>
      <c r="P1514" s="455"/>
      <c r="Q1514" s="87">
        <f t="shared" si="1586"/>
        <v>119457.59999999999</v>
      </c>
      <c r="R1514" s="486">
        <f t="shared" si="1577"/>
        <v>0</v>
      </c>
      <c r="S1514" s="486">
        <f t="shared" si="1578"/>
        <v>0</v>
      </c>
      <c r="T1514" s="486">
        <f>IF(R1514=1,SUM($R$6:R1514),0)</f>
        <v>0</v>
      </c>
      <c r="U1514" s="486">
        <f>IF(S1514=1,SUM($S$6:S1514),0)</f>
        <v>0</v>
      </c>
      <c r="V1514" s="486">
        <f t="shared" si="1579"/>
        <v>0</v>
      </c>
      <c r="W1514" s="486">
        <f t="shared" si="1580"/>
        <v>0</v>
      </c>
      <c r="X1514" s="486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2309</v>
      </c>
      <c r="D1515" s="105" t="s">
        <v>1869</v>
      </c>
      <c r="E1515" s="212" t="s">
        <v>46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5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5"/>
      <c r="Q1515" s="87">
        <f t="shared" si="1586"/>
        <v>128116.79999999999</v>
      </c>
      <c r="R1515" s="486">
        <f t="shared" si="1577"/>
        <v>0</v>
      </c>
      <c r="S1515" s="486">
        <f t="shared" si="1578"/>
        <v>0</v>
      </c>
      <c r="T1515" s="486">
        <f>IF(R1515=1,SUM($R$6:R1515),0)</f>
        <v>0</v>
      </c>
      <c r="U1515" s="486">
        <f>IF(S1515=1,SUM($S$6:S1515),0)</f>
        <v>0</v>
      </c>
      <c r="V1515" s="486">
        <f t="shared" si="1579"/>
        <v>0</v>
      </c>
      <c r="W1515" s="486">
        <f t="shared" si="1580"/>
        <v>0</v>
      </c>
      <c r="X1515" s="486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2310</v>
      </c>
      <c r="D1516" s="105" t="s">
        <v>1870</v>
      </c>
      <c r="E1516" s="212" t="s">
        <v>46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5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5"/>
      <c r="Q1516" s="87">
        <f t="shared" si="1586"/>
        <v>128116.79999999999</v>
      </c>
      <c r="R1516" s="486">
        <f t="shared" si="1577"/>
        <v>0</v>
      </c>
      <c r="S1516" s="486">
        <f t="shared" si="1578"/>
        <v>0</v>
      </c>
      <c r="T1516" s="486">
        <f>IF(R1516=1,SUM($R$6:R1516),0)</f>
        <v>0</v>
      </c>
      <c r="U1516" s="486">
        <f>IF(S1516=1,SUM($S$6:S1516),0)</f>
        <v>0</v>
      </c>
      <c r="V1516" s="486">
        <f t="shared" si="1579"/>
        <v>0</v>
      </c>
      <c r="W1516" s="486">
        <f t="shared" si="1580"/>
        <v>0</v>
      </c>
      <c r="X1516" s="486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2311</v>
      </c>
      <c r="D1517" s="105" t="s">
        <v>1871</v>
      </c>
      <c r="E1517" s="212" t="s">
        <v>46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5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5"/>
      <c r="Q1517" s="87">
        <f t="shared" si="1586"/>
        <v>226524.6</v>
      </c>
      <c r="R1517" s="486">
        <f t="shared" si="1577"/>
        <v>0</v>
      </c>
      <c r="S1517" s="486">
        <f t="shared" si="1578"/>
        <v>0</v>
      </c>
      <c r="T1517" s="486">
        <f>IF(R1517=1,SUM($R$6:R1517),0)</f>
        <v>0</v>
      </c>
      <c r="U1517" s="486">
        <f>IF(S1517=1,SUM($S$6:S1517),0)</f>
        <v>0</v>
      </c>
      <c r="V1517" s="486">
        <f t="shared" si="1579"/>
        <v>0</v>
      </c>
      <c r="W1517" s="486">
        <f t="shared" si="1580"/>
        <v>0</v>
      </c>
      <c r="X1517" s="486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2312</v>
      </c>
      <c r="D1518" s="105" t="s">
        <v>1872</v>
      </c>
      <c r="E1518" s="212" t="s">
        <v>46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5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5"/>
      <c r="Q1518" s="87">
        <f t="shared" si="1586"/>
        <v>237154.19999999998</v>
      </c>
      <c r="R1518" s="486">
        <f t="shared" si="1577"/>
        <v>0</v>
      </c>
      <c r="S1518" s="486">
        <f t="shared" si="1578"/>
        <v>0</v>
      </c>
      <c r="T1518" s="486">
        <f>IF(R1518=1,SUM($R$6:R1518),0)</f>
        <v>0</v>
      </c>
      <c r="U1518" s="486">
        <f>IF(S1518=1,SUM($S$6:S1518),0)</f>
        <v>0</v>
      </c>
      <c r="V1518" s="486">
        <f t="shared" si="1579"/>
        <v>0</v>
      </c>
      <c r="W1518" s="486">
        <f t="shared" si="1580"/>
        <v>0</v>
      </c>
      <c r="X1518" s="486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2313</v>
      </c>
      <c r="D1519" s="105" t="s">
        <v>1873</v>
      </c>
      <c r="E1519" s="212" t="s">
        <v>46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5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5"/>
      <c r="Q1519" s="87">
        <f t="shared" si="1586"/>
        <v>237154.19999999998</v>
      </c>
      <c r="R1519" s="486">
        <f t="shared" si="1577"/>
        <v>0</v>
      </c>
      <c r="S1519" s="486">
        <f t="shared" si="1578"/>
        <v>0</v>
      </c>
      <c r="T1519" s="486">
        <f>IF(R1519=1,SUM($R$6:R1519),0)</f>
        <v>0</v>
      </c>
      <c r="U1519" s="486">
        <f>IF(S1519=1,SUM($S$6:S1519),0)</f>
        <v>0</v>
      </c>
      <c r="V1519" s="486">
        <f t="shared" si="1579"/>
        <v>0</v>
      </c>
      <c r="W1519" s="486">
        <f t="shared" si="1580"/>
        <v>0</v>
      </c>
      <c r="X1519" s="486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2314</v>
      </c>
      <c r="D1520" s="105" t="s">
        <v>1874</v>
      </c>
      <c r="E1520" s="212" t="s">
        <v>46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5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5"/>
      <c r="Q1520" s="87">
        <f t="shared" si="1586"/>
        <v>201361.19999999998</v>
      </c>
      <c r="R1520" s="486">
        <f t="shared" si="1577"/>
        <v>0</v>
      </c>
      <c r="S1520" s="486">
        <f t="shared" si="1578"/>
        <v>0</v>
      </c>
      <c r="T1520" s="486">
        <f>IF(R1520=1,SUM($R$6:R1520),0)</f>
        <v>0</v>
      </c>
      <c r="U1520" s="486">
        <f>IF(S1520=1,SUM($S$6:S1520),0)</f>
        <v>0</v>
      </c>
      <c r="V1520" s="486">
        <f t="shared" si="1579"/>
        <v>0</v>
      </c>
      <c r="W1520" s="486">
        <f t="shared" si="1580"/>
        <v>0</v>
      </c>
      <c r="X1520" s="486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2315</v>
      </c>
      <c r="D1521" s="105" t="s">
        <v>1875</v>
      </c>
      <c r="E1521" s="212" t="s">
        <v>46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5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5"/>
      <c r="Q1521" s="87">
        <f t="shared" si="1586"/>
        <v>201785.4</v>
      </c>
      <c r="R1521" s="486">
        <f t="shared" si="1577"/>
        <v>0</v>
      </c>
      <c r="S1521" s="486">
        <f t="shared" si="1578"/>
        <v>0</v>
      </c>
      <c r="T1521" s="486">
        <f>IF(R1521=1,SUM($R$6:R1521),0)</f>
        <v>0</v>
      </c>
      <c r="U1521" s="486">
        <f>IF(S1521=1,SUM($S$6:S1521),0)</f>
        <v>0</v>
      </c>
      <c r="V1521" s="486">
        <f t="shared" si="1579"/>
        <v>0</v>
      </c>
      <c r="W1521" s="486">
        <f t="shared" si="1580"/>
        <v>0</v>
      </c>
      <c r="X1521" s="486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2316</v>
      </c>
      <c r="D1522" s="105" t="s">
        <v>1876</v>
      </c>
      <c r="E1522" s="212" t="s">
        <v>46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5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5"/>
      <c r="Q1522" s="87">
        <f t="shared" si="1586"/>
        <v>228340.8</v>
      </c>
      <c r="R1522" s="486">
        <f t="shared" si="1577"/>
        <v>0</v>
      </c>
      <c r="S1522" s="486">
        <f t="shared" si="1578"/>
        <v>0</v>
      </c>
      <c r="T1522" s="486">
        <f>IF(R1522=1,SUM($R$6:R1522),0)</f>
        <v>0</v>
      </c>
      <c r="U1522" s="486">
        <f>IF(S1522=1,SUM($S$6:S1522),0)</f>
        <v>0</v>
      </c>
      <c r="V1522" s="486">
        <f t="shared" si="1579"/>
        <v>0</v>
      </c>
      <c r="W1522" s="486">
        <f t="shared" si="1580"/>
        <v>0</v>
      </c>
      <c r="X1522" s="486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2317</v>
      </c>
      <c r="D1523" s="105" t="s">
        <v>1877</v>
      </c>
      <c r="E1523" s="212" t="s">
        <v>46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5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5"/>
      <c r="Q1523" s="87">
        <f t="shared" si="1586"/>
        <v>406585.2</v>
      </c>
      <c r="R1523" s="486">
        <f t="shared" si="1577"/>
        <v>0</v>
      </c>
      <c r="S1523" s="486">
        <f t="shared" si="1578"/>
        <v>0</v>
      </c>
      <c r="T1523" s="486">
        <f>IF(R1523=1,SUM($R$6:R1523),0)</f>
        <v>0</v>
      </c>
      <c r="U1523" s="486">
        <f>IF(S1523=1,SUM($S$6:S1523),0)</f>
        <v>0</v>
      </c>
      <c r="V1523" s="486">
        <f t="shared" si="1579"/>
        <v>0</v>
      </c>
      <c r="W1523" s="486">
        <f t="shared" si="1580"/>
        <v>0</v>
      </c>
      <c r="X1523" s="486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2318</v>
      </c>
      <c r="D1524" s="105" t="s">
        <v>1878</v>
      </c>
      <c r="E1524" s="212" t="s">
        <v>46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5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5"/>
      <c r="Q1524" s="87">
        <f t="shared" si="1586"/>
        <v>418387.20000000001</v>
      </c>
      <c r="R1524" s="486">
        <f t="shared" si="1577"/>
        <v>0</v>
      </c>
      <c r="S1524" s="486">
        <f t="shared" si="1578"/>
        <v>0</v>
      </c>
      <c r="T1524" s="486">
        <f>IF(R1524=1,SUM($R$6:R1524),0)</f>
        <v>0</v>
      </c>
      <c r="U1524" s="486">
        <f>IF(S1524=1,SUM($S$6:S1524),0)</f>
        <v>0</v>
      </c>
      <c r="V1524" s="486">
        <f t="shared" si="1579"/>
        <v>0</v>
      </c>
      <c r="W1524" s="486">
        <f t="shared" si="1580"/>
        <v>0</v>
      </c>
      <c r="X1524" s="486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47</v>
      </c>
      <c r="F1525" s="213"/>
      <c r="G1525" s="214">
        <v>0</v>
      </c>
      <c r="H1525" s="214">
        <v>0</v>
      </c>
      <c r="I1525" s="167"/>
      <c r="J1525" s="445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5"/>
      <c r="Q1525" s="87">
        <f t="shared" si="1586"/>
        <v>0</v>
      </c>
      <c r="R1525" s="486">
        <f t="shared" si="1577"/>
        <v>0</v>
      </c>
      <c r="S1525" s="486">
        <f t="shared" si="1578"/>
        <v>0</v>
      </c>
      <c r="T1525" s="486">
        <f>IF(R1525=1,SUM($R$6:R1525),0)</f>
        <v>0</v>
      </c>
      <c r="U1525" s="486">
        <f>IF(S1525=1,SUM($S$6:S1525),0)</f>
        <v>0</v>
      </c>
      <c r="V1525" s="486">
        <f t="shared" si="1579"/>
        <v>0</v>
      </c>
      <c r="W1525" s="486">
        <f t="shared" si="1580"/>
        <v>0</v>
      </c>
      <c r="X1525" s="486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5" t="s">
        <v>719</v>
      </c>
      <c r="C1526" s="426" t="s">
        <v>740</v>
      </c>
      <c r="D1526" s="426"/>
      <c r="E1526" s="212" t="s">
        <v>47</v>
      </c>
      <c r="F1526" s="213"/>
      <c r="G1526" s="214">
        <v>0</v>
      </c>
      <c r="H1526" s="214">
        <v>0</v>
      </c>
      <c r="I1526" s="167"/>
      <c r="J1526" s="445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5"/>
      <c r="Q1526" s="87">
        <f t="shared" si="1586"/>
        <v>0</v>
      </c>
      <c r="R1526" s="486">
        <f t="shared" si="1577"/>
        <v>0</v>
      </c>
      <c r="S1526" s="486">
        <f t="shared" si="1578"/>
        <v>0</v>
      </c>
      <c r="T1526" s="486">
        <f>IF(R1526=1,SUM($R$6:R1526),0)</f>
        <v>0</v>
      </c>
      <c r="U1526" s="486">
        <f>IF(S1526=1,SUM($S$6:S1526),0)</f>
        <v>0</v>
      </c>
      <c r="V1526" s="486">
        <f t="shared" si="1579"/>
        <v>0</v>
      </c>
      <c r="W1526" s="486">
        <f t="shared" si="1580"/>
        <v>0</v>
      </c>
      <c r="X1526" s="486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2319</v>
      </c>
      <c r="D1527" s="105" t="s">
        <v>1879</v>
      </c>
      <c r="E1527" s="212" t="s">
        <v>46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5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5"/>
      <c r="Q1527" s="87">
        <f t="shared" si="1586"/>
        <v>23850.6</v>
      </c>
      <c r="R1527" s="486">
        <f t="shared" si="1577"/>
        <v>0</v>
      </c>
      <c r="S1527" s="486">
        <f t="shared" si="1578"/>
        <v>0</v>
      </c>
      <c r="T1527" s="486">
        <f>IF(R1527=1,SUM($R$6:R1527),0)</f>
        <v>0</v>
      </c>
      <c r="U1527" s="486">
        <f>IF(S1527=1,SUM($S$6:S1527),0)</f>
        <v>0</v>
      </c>
      <c r="V1527" s="486">
        <f t="shared" si="1579"/>
        <v>0</v>
      </c>
      <c r="W1527" s="486">
        <f t="shared" si="1580"/>
        <v>0</v>
      </c>
      <c r="X1527" s="486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2320</v>
      </c>
      <c r="D1528" s="105" t="s">
        <v>1880</v>
      </c>
      <c r="E1528" s="212" t="s">
        <v>46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5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5"/>
      <c r="Q1528" s="87">
        <f t="shared" si="1586"/>
        <v>25102.2</v>
      </c>
      <c r="R1528" s="486">
        <f t="shared" si="1577"/>
        <v>0</v>
      </c>
      <c r="S1528" s="486">
        <f t="shared" si="1578"/>
        <v>0</v>
      </c>
      <c r="T1528" s="486">
        <f>IF(R1528=1,SUM($R$6:R1528),0)</f>
        <v>0</v>
      </c>
      <c r="U1528" s="486">
        <f>IF(S1528=1,SUM($S$6:S1528),0)</f>
        <v>0</v>
      </c>
      <c r="V1528" s="486">
        <f t="shared" si="1579"/>
        <v>0</v>
      </c>
      <c r="W1528" s="486">
        <f t="shared" si="1580"/>
        <v>0</v>
      </c>
      <c r="X1528" s="486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2321</v>
      </c>
      <c r="D1529" s="105" t="s">
        <v>1881</v>
      </c>
      <c r="E1529" s="212" t="s">
        <v>46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5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5"/>
      <c r="Q1529" s="87">
        <f t="shared" si="1586"/>
        <v>25727.399999999998</v>
      </c>
      <c r="R1529" s="486">
        <f t="shared" si="1577"/>
        <v>0</v>
      </c>
      <c r="S1529" s="486">
        <f t="shared" si="1578"/>
        <v>0</v>
      </c>
      <c r="T1529" s="486">
        <f>IF(R1529=1,SUM($R$6:R1529),0)</f>
        <v>0</v>
      </c>
      <c r="U1529" s="486">
        <f>IF(S1529=1,SUM($S$6:S1529),0)</f>
        <v>0</v>
      </c>
      <c r="V1529" s="486">
        <f t="shared" si="1579"/>
        <v>0</v>
      </c>
      <c r="W1529" s="486">
        <f t="shared" si="1580"/>
        <v>0</v>
      </c>
      <c r="X1529" s="486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2322</v>
      </c>
      <c r="D1530" s="105" t="s">
        <v>1882</v>
      </c>
      <c r="E1530" s="212" t="s">
        <v>46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5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5"/>
      <c r="Q1530" s="87">
        <f t="shared" si="1586"/>
        <v>28230</v>
      </c>
      <c r="R1530" s="486">
        <f t="shared" si="1577"/>
        <v>0</v>
      </c>
      <c r="S1530" s="486">
        <f t="shared" si="1578"/>
        <v>0</v>
      </c>
      <c r="T1530" s="486">
        <f>IF(R1530=1,SUM($R$6:R1530),0)</f>
        <v>0</v>
      </c>
      <c r="U1530" s="486">
        <f>IF(S1530=1,SUM($S$6:S1530),0)</f>
        <v>0</v>
      </c>
      <c r="V1530" s="486">
        <f t="shared" si="1579"/>
        <v>0</v>
      </c>
      <c r="W1530" s="486">
        <f t="shared" si="1580"/>
        <v>0</v>
      </c>
      <c r="X1530" s="486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2323</v>
      </c>
      <c r="D1531" s="105" t="s">
        <v>1883</v>
      </c>
      <c r="E1531" s="212" t="s">
        <v>46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5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5"/>
      <c r="Q1531" s="87">
        <f t="shared" si="1586"/>
        <v>50125.799999999996</v>
      </c>
      <c r="R1531" s="486">
        <f t="shared" si="1577"/>
        <v>0</v>
      </c>
      <c r="S1531" s="486">
        <f t="shared" si="1578"/>
        <v>0</v>
      </c>
      <c r="T1531" s="486">
        <f>IF(R1531=1,SUM($R$6:R1531),0)</f>
        <v>0</v>
      </c>
      <c r="U1531" s="486">
        <f>IF(S1531=1,SUM($S$6:S1531),0)</f>
        <v>0</v>
      </c>
      <c r="V1531" s="486">
        <f t="shared" si="1579"/>
        <v>0</v>
      </c>
      <c r="W1531" s="486">
        <f t="shared" si="1580"/>
        <v>0</v>
      </c>
      <c r="X1531" s="486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2324</v>
      </c>
      <c r="D1532" s="105" t="s">
        <v>1884</v>
      </c>
      <c r="E1532" s="212" t="s">
        <v>46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5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5"/>
      <c r="Q1532" s="87">
        <f t="shared" si="1586"/>
        <v>159980.4</v>
      </c>
      <c r="R1532" s="486">
        <f t="shared" si="1577"/>
        <v>0</v>
      </c>
      <c r="S1532" s="486">
        <f t="shared" si="1578"/>
        <v>0</v>
      </c>
      <c r="T1532" s="486">
        <f>IF(R1532=1,SUM($R$6:R1532),0)</f>
        <v>0</v>
      </c>
      <c r="U1532" s="486">
        <f>IF(S1532=1,SUM($S$6:S1532),0)</f>
        <v>0</v>
      </c>
      <c r="V1532" s="486">
        <f t="shared" si="1579"/>
        <v>0</v>
      </c>
      <c r="W1532" s="486">
        <f t="shared" si="1580"/>
        <v>0</v>
      </c>
      <c r="X1532" s="486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2325</v>
      </c>
      <c r="D1533" s="105" t="s">
        <v>1885</v>
      </c>
      <c r="E1533" s="212" t="s">
        <v>46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5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5"/>
      <c r="Q1533" s="87">
        <f t="shared" si="1586"/>
        <v>261129</v>
      </c>
      <c r="R1533" s="486">
        <f t="shared" si="1577"/>
        <v>0</v>
      </c>
      <c r="S1533" s="486">
        <f t="shared" si="1578"/>
        <v>0</v>
      </c>
      <c r="T1533" s="486">
        <f>IF(R1533=1,SUM($R$6:R1533),0)</f>
        <v>0</v>
      </c>
      <c r="U1533" s="486">
        <f>IF(S1533=1,SUM($S$6:S1533),0)</f>
        <v>0</v>
      </c>
      <c r="V1533" s="486">
        <f t="shared" si="1579"/>
        <v>0</v>
      </c>
      <c r="W1533" s="486">
        <f t="shared" si="1580"/>
        <v>0</v>
      </c>
      <c r="X1533" s="486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2326</v>
      </c>
      <c r="D1534" s="105" t="s">
        <v>1886</v>
      </c>
      <c r="E1534" s="212" t="s">
        <v>46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5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5"/>
      <c r="Q1534" s="87">
        <f t="shared" si="1586"/>
        <v>115813.2</v>
      </c>
      <c r="R1534" s="486">
        <f t="shared" si="1577"/>
        <v>0</v>
      </c>
      <c r="S1534" s="486">
        <f t="shared" si="1578"/>
        <v>0</v>
      </c>
      <c r="T1534" s="486">
        <f>IF(R1534=1,SUM($R$6:R1534),0)</f>
        <v>0</v>
      </c>
      <c r="U1534" s="486">
        <f>IF(S1534=1,SUM($S$6:S1534),0)</f>
        <v>0</v>
      </c>
      <c r="V1534" s="486">
        <f t="shared" si="1579"/>
        <v>0</v>
      </c>
      <c r="W1534" s="486">
        <f t="shared" si="1580"/>
        <v>0</v>
      </c>
      <c r="X1534" s="486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5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5"/>
      <c r="Q1535" s="87">
        <f t="shared" si="1586"/>
        <v>0</v>
      </c>
      <c r="R1535" s="486">
        <f t="shared" si="1577"/>
        <v>0</v>
      </c>
      <c r="S1535" s="486">
        <f t="shared" si="1578"/>
        <v>0</v>
      </c>
      <c r="T1535" s="486">
        <f>IF(R1535=1,SUM($R$6:R1535),0)</f>
        <v>0</v>
      </c>
      <c r="U1535" s="486">
        <f>IF(S1535=1,SUM($S$6:S1535),0)</f>
        <v>0</v>
      </c>
      <c r="V1535" s="486">
        <f t="shared" si="1579"/>
        <v>0</v>
      </c>
      <c r="W1535" s="486">
        <f t="shared" si="1580"/>
        <v>0</v>
      </c>
      <c r="X1535" s="486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8" t="s">
        <v>719</v>
      </c>
      <c r="C1536" s="427" t="s">
        <v>1575</v>
      </c>
      <c r="D1536" s="427"/>
      <c r="E1536" s="212"/>
      <c r="F1536" s="213"/>
      <c r="G1536" s="214"/>
      <c r="H1536" s="214"/>
      <c r="I1536" s="167"/>
      <c r="J1536" s="445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5"/>
      <c r="Q1536" s="87">
        <f t="shared" si="1586"/>
        <v>0</v>
      </c>
      <c r="R1536" s="486">
        <f t="shared" si="1577"/>
        <v>0</v>
      </c>
      <c r="S1536" s="486">
        <f t="shared" si="1578"/>
        <v>0</v>
      </c>
      <c r="T1536" s="486">
        <f>IF(R1536=1,SUM($R$6:R1536),0)</f>
        <v>0</v>
      </c>
      <c r="U1536" s="486">
        <f>IF(S1536=1,SUM($S$6:S1536),0)</f>
        <v>0</v>
      </c>
      <c r="V1536" s="486">
        <f t="shared" si="1579"/>
        <v>0</v>
      </c>
      <c r="W1536" s="486">
        <f t="shared" si="1580"/>
        <v>0</v>
      </c>
      <c r="X1536" s="486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706</v>
      </c>
      <c r="D1537" s="105" t="s">
        <v>706</v>
      </c>
      <c r="E1537" s="212" t="s">
        <v>46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5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61"/>
      <c r="Q1537" s="87">
        <f t="shared" si="1586"/>
        <v>83402.399999999994</v>
      </c>
      <c r="R1537" s="486">
        <f t="shared" si="1577"/>
        <v>0</v>
      </c>
      <c r="S1537" s="486">
        <f t="shared" si="1578"/>
        <v>0</v>
      </c>
      <c r="T1537" s="486">
        <f>IF(R1537=1,SUM($R$6:R1537),0)</f>
        <v>0</v>
      </c>
      <c r="U1537" s="486">
        <f>IF(S1537=1,SUM($S$6:S1537),0)</f>
        <v>0</v>
      </c>
      <c r="V1537" s="486">
        <f t="shared" si="1579"/>
        <v>0</v>
      </c>
      <c r="W1537" s="486">
        <f t="shared" si="1580"/>
        <v>0</v>
      </c>
      <c r="X1537" s="486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5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61"/>
      <c r="Q1538" s="87">
        <f t="shared" si="1586"/>
        <v>0</v>
      </c>
      <c r="R1538" s="486">
        <f t="shared" si="1577"/>
        <v>0</v>
      </c>
      <c r="S1538" s="486">
        <f t="shared" si="1578"/>
        <v>0</v>
      </c>
      <c r="T1538" s="486">
        <f>IF(R1538=1,SUM($R$6:R1538),0)</f>
        <v>0</v>
      </c>
      <c r="U1538" s="486">
        <f>IF(S1538=1,SUM($S$6:S1538),0)</f>
        <v>0</v>
      </c>
      <c r="V1538" s="486">
        <f t="shared" si="1579"/>
        <v>0</v>
      </c>
      <c r="W1538" s="486">
        <f t="shared" si="1580"/>
        <v>0</v>
      </c>
      <c r="X1538" s="486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8" t="s">
        <v>719</v>
      </c>
      <c r="C1539" s="427" t="s">
        <v>1578</v>
      </c>
      <c r="D1539" s="427"/>
      <c r="E1539" s="212"/>
      <c r="F1539" s="213"/>
      <c r="G1539" s="214"/>
      <c r="H1539" s="214"/>
      <c r="I1539" s="167"/>
      <c r="J1539" s="445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61"/>
      <c r="Q1539" s="87">
        <f t="shared" si="1586"/>
        <v>0</v>
      </c>
      <c r="R1539" s="486">
        <f t="shared" si="1577"/>
        <v>0</v>
      </c>
      <c r="S1539" s="486">
        <f t="shared" si="1578"/>
        <v>0</v>
      </c>
      <c r="T1539" s="486">
        <f>IF(R1539=1,SUM($R$6:R1539),0)</f>
        <v>0</v>
      </c>
      <c r="U1539" s="486">
        <f>IF(S1539=1,SUM($S$6:S1539),0)</f>
        <v>0</v>
      </c>
      <c r="V1539" s="486">
        <f t="shared" si="1579"/>
        <v>0</v>
      </c>
      <c r="W1539" s="486">
        <f t="shared" si="1580"/>
        <v>0</v>
      </c>
      <c r="X1539" s="486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2329</v>
      </c>
      <c r="D1540" s="105" t="s">
        <v>1887</v>
      </c>
      <c r="E1540" s="212" t="s">
        <v>46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5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5"/>
      <c r="Q1540" s="87">
        <f t="shared" si="1586"/>
        <v>46434.6</v>
      </c>
      <c r="R1540" s="486">
        <f t="shared" si="1577"/>
        <v>0</v>
      </c>
      <c r="S1540" s="486">
        <f t="shared" si="1578"/>
        <v>0</v>
      </c>
      <c r="T1540" s="486">
        <f>IF(R1540=1,SUM($R$6:R1540),0)</f>
        <v>0</v>
      </c>
      <c r="U1540" s="486">
        <f>IF(S1540=1,SUM($S$6:S1540),0)</f>
        <v>0</v>
      </c>
      <c r="V1540" s="486">
        <f t="shared" si="1579"/>
        <v>0</v>
      </c>
      <c r="W1540" s="486">
        <f t="shared" si="1580"/>
        <v>0</v>
      </c>
      <c r="X1540" s="486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2330</v>
      </c>
      <c r="D1541" s="105" t="s">
        <v>1888</v>
      </c>
      <c r="E1541" s="212" t="s">
        <v>46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5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5"/>
      <c r="Q1541" s="87">
        <f t="shared" si="1586"/>
        <v>22423.200000000001</v>
      </c>
      <c r="R1541" s="486">
        <f t="shared" si="1577"/>
        <v>0</v>
      </c>
      <c r="S1541" s="486">
        <f t="shared" si="1578"/>
        <v>0</v>
      </c>
      <c r="T1541" s="486">
        <f>IF(R1541=1,SUM($R$6:R1541),0)</f>
        <v>0</v>
      </c>
      <c r="U1541" s="486">
        <f>IF(S1541=1,SUM($S$6:S1541),0)</f>
        <v>0</v>
      </c>
      <c r="V1541" s="486">
        <f t="shared" si="1579"/>
        <v>0</v>
      </c>
      <c r="W1541" s="486">
        <f t="shared" si="1580"/>
        <v>0</v>
      </c>
      <c r="X1541" s="486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2331</v>
      </c>
      <c r="D1542" s="105" t="s">
        <v>1889</v>
      </c>
      <c r="E1542" s="212" t="s">
        <v>46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5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5"/>
      <c r="Q1542" s="87">
        <f t="shared" si="1586"/>
        <v>34239</v>
      </c>
      <c r="R1542" s="486">
        <f t="shared" si="1577"/>
        <v>0</v>
      </c>
      <c r="S1542" s="486">
        <f t="shared" si="1578"/>
        <v>0</v>
      </c>
      <c r="T1542" s="486">
        <f>IF(R1542=1,SUM($R$6:R1542),0)</f>
        <v>0</v>
      </c>
      <c r="U1542" s="486">
        <f>IF(S1542=1,SUM($S$6:S1542),0)</f>
        <v>0</v>
      </c>
      <c r="V1542" s="486">
        <f t="shared" si="1579"/>
        <v>0</v>
      </c>
      <c r="W1542" s="486">
        <f t="shared" si="1580"/>
        <v>0</v>
      </c>
      <c r="X1542" s="486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2332</v>
      </c>
      <c r="D1543" s="105" t="s">
        <v>1890</v>
      </c>
      <c r="E1543" s="212" t="s">
        <v>46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5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5"/>
      <c r="Q1543" s="87">
        <f t="shared" si="1586"/>
        <v>30301.199999999997</v>
      </c>
      <c r="R1543" s="486">
        <f t="shared" ref="R1543:R1606" si="1648">IF(E1543="MDU-KD",1,0)</f>
        <v>0</v>
      </c>
      <c r="S1543" s="486">
        <f t="shared" ref="S1543:S1606" si="1649">IF(E1543="HDW",1,0)</f>
        <v>0</v>
      </c>
      <c r="T1543" s="486">
        <f>IF(R1543=1,SUM($R$6:R1543),0)</f>
        <v>0</v>
      </c>
      <c r="U1543" s="486">
        <f>IF(S1543=1,SUM($S$6:S1543),0)</f>
        <v>0</v>
      </c>
      <c r="V1543" s="486">
        <f t="shared" ref="V1543:V1606" si="1650">IF(T1543=0,U1543,T1543)</f>
        <v>0</v>
      </c>
      <c r="W1543" s="486">
        <f t="shared" ref="W1543:W1606" si="1651">IF(F1543=0,0,IF(LEFT(C1543,11)="Tiang Beton",1,0))</f>
        <v>0</v>
      </c>
      <c r="X1543" s="486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2333</v>
      </c>
      <c r="D1544" s="105" t="s">
        <v>1891</v>
      </c>
      <c r="E1544" s="212" t="s">
        <v>46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5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5"/>
      <c r="Q1544" s="87">
        <f t="shared" si="1586"/>
        <v>63123</v>
      </c>
      <c r="R1544" s="486">
        <f t="shared" si="1648"/>
        <v>0</v>
      </c>
      <c r="S1544" s="486">
        <f t="shared" si="1649"/>
        <v>0</v>
      </c>
      <c r="T1544" s="486">
        <f>IF(R1544=1,SUM($R$6:R1544),0)</f>
        <v>0</v>
      </c>
      <c r="U1544" s="486">
        <f>IF(S1544=1,SUM($S$6:S1544),0)</f>
        <v>0</v>
      </c>
      <c r="V1544" s="486">
        <f t="shared" si="1650"/>
        <v>0</v>
      </c>
      <c r="W1544" s="486">
        <f t="shared" si="1651"/>
        <v>0</v>
      </c>
      <c r="X1544" s="486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2334</v>
      </c>
      <c r="D1545" s="105" t="s">
        <v>1892</v>
      </c>
      <c r="E1545" s="212" t="s">
        <v>46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5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5"/>
      <c r="Q1545" s="87">
        <f t="shared" si="1586"/>
        <v>40153.799999999996</v>
      </c>
      <c r="R1545" s="486">
        <f t="shared" si="1648"/>
        <v>0</v>
      </c>
      <c r="S1545" s="486">
        <f t="shared" si="1649"/>
        <v>0</v>
      </c>
      <c r="T1545" s="486">
        <f>IF(R1545=1,SUM($R$6:R1545),0)</f>
        <v>0</v>
      </c>
      <c r="U1545" s="486">
        <f>IF(S1545=1,SUM($S$6:S1545),0)</f>
        <v>0</v>
      </c>
      <c r="V1545" s="486">
        <f t="shared" si="1650"/>
        <v>0</v>
      </c>
      <c r="W1545" s="486">
        <f t="shared" si="1651"/>
        <v>0</v>
      </c>
      <c r="X1545" s="486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2335</v>
      </c>
      <c r="D1546" s="105" t="s">
        <v>1893</v>
      </c>
      <c r="E1546" s="212" t="s">
        <v>46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5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5"/>
      <c r="Q1546" s="87">
        <f t="shared" si="1586"/>
        <v>48997.799999999996</v>
      </c>
      <c r="R1546" s="486">
        <f t="shared" si="1648"/>
        <v>0</v>
      </c>
      <c r="S1546" s="486">
        <f t="shared" si="1649"/>
        <v>0</v>
      </c>
      <c r="T1546" s="486">
        <f>IF(R1546=1,SUM($R$6:R1546),0)</f>
        <v>0</v>
      </c>
      <c r="U1546" s="486">
        <f>IF(S1546=1,SUM($S$6:S1546),0)</f>
        <v>0</v>
      </c>
      <c r="V1546" s="486">
        <f t="shared" si="1650"/>
        <v>0</v>
      </c>
      <c r="W1546" s="486">
        <f t="shared" si="1651"/>
        <v>0</v>
      </c>
      <c r="X1546" s="486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633</v>
      </c>
      <c r="D1547" s="105"/>
      <c r="E1547" s="212" t="s">
        <v>46</v>
      </c>
      <c r="F1547" s="213" t="s">
        <v>14</v>
      </c>
      <c r="G1547" s="214">
        <v>35040</v>
      </c>
      <c r="H1547" s="214">
        <v>35040</v>
      </c>
      <c r="I1547" s="444">
        <v>35040</v>
      </c>
      <c r="J1547" s="449">
        <v>0.3983390410958903</v>
      </c>
      <c r="K1547" s="444">
        <f t="shared" ref="K1547:K1610" si="1655">IF($J1547&lt;0,(I1547*(1-$J1547)),(I1547*(1+$J1547)))</f>
        <v>48997.799999999996</v>
      </c>
      <c r="L1547" s="444">
        <f t="shared" ref="L1547:O1547" si="1656">IF($J1547&lt;0,(K1547*(1-$J1547)),(K1547*(1+$J1547)))</f>
        <v>68515.536667808206</v>
      </c>
      <c r="M1547" s="444">
        <f t="shared" si="1656"/>
        <v>95807.949844233241</v>
      </c>
      <c r="N1547" s="444">
        <f t="shared" si="1656"/>
        <v>133971.99671454827</v>
      </c>
      <c r="O1547" s="444">
        <f t="shared" si="1656"/>
        <v>187338.27341952318</v>
      </c>
      <c r="P1547" s="455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486">
        <f t="shared" si="1648"/>
        <v>0</v>
      </c>
      <c r="S1547" s="486">
        <f t="shared" si="1649"/>
        <v>0</v>
      </c>
      <c r="T1547" s="486">
        <f>IF(R1547=1,SUM($R$6:R1547),0)</f>
        <v>0</v>
      </c>
      <c r="U1547" s="486">
        <f>IF(S1547=1,SUM($S$6:S1547),0)</f>
        <v>0</v>
      </c>
      <c r="V1547" s="486">
        <f t="shared" si="1650"/>
        <v>0</v>
      </c>
      <c r="W1547" s="486">
        <f t="shared" si="1651"/>
        <v>0</v>
      </c>
      <c r="X1547" s="486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2336</v>
      </c>
      <c r="D1548" s="105" t="s">
        <v>1894</v>
      </c>
      <c r="E1548" s="212" t="s">
        <v>46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5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5"/>
      <c r="Q1548" s="87">
        <f t="shared" si="1657"/>
        <v>32652</v>
      </c>
      <c r="R1548" s="486">
        <f t="shared" si="1648"/>
        <v>0</v>
      </c>
      <c r="S1548" s="486">
        <f t="shared" si="1649"/>
        <v>0</v>
      </c>
      <c r="T1548" s="486">
        <f>IF(R1548=1,SUM($R$6:R1548),0)</f>
        <v>0</v>
      </c>
      <c r="U1548" s="486">
        <f>IF(S1548=1,SUM($S$6:S1548),0)</f>
        <v>0</v>
      </c>
      <c r="V1548" s="486">
        <f t="shared" si="1650"/>
        <v>0</v>
      </c>
      <c r="W1548" s="486">
        <f t="shared" si="1651"/>
        <v>0</v>
      </c>
      <c r="X1548" s="486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2337</v>
      </c>
      <c r="D1549" s="105" t="s">
        <v>1895</v>
      </c>
      <c r="E1549" s="212" t="s">
        <v>46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5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5"/>
      <c r="Q1549" s="87">
        <f t="shared" si="1657"/>
        <v>26357.399999999998</v>
      </c>
      <c r="R1549" s="486">
        <f t="shared" si="1648"/>
        <v>0</v>
      </c>
      <c r="S1549" s="486">
        <f t="shared" si="1649"/>
        <v>0</v>
      </c>
      <c r="T1549" s="486">
        <f>IF(R1549=1,SUM($R$6:R1549),0)</f>
        <v>0</v>
      </c>
      <c r="U1549" s="486">
        <f>IF(S1549=1,SUM($S$6:S1549),0)</f>
        <v>0</v>
      </c>
      <c r="V1549" s="486">
        <f t="shared" si="1650"/>
        <v>0</v>
      </c>
      <c r="W1549" s="486">
        <f t="shared" si="1651"/>
        <v>0</v>
      </c>
      <c r="X1549" s="486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2338</v>
      </c>
      <c r="D1550" s="105" t="s">
        <v>1896</v>
      </c>
      <c r="E1550" s="212" t="s">
        <v>46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5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5"/>
      <c r="Q1550" s="87">
        <f t="shared" si="1657"/>
        <v>32652</v>
      </c>
      <c r="R1550" s="486">
        <f t="shared" si="1648"/>
        <v>0</v>
      </c>
      <c r="S1550" s="486">
        <f t="shared" si="1649"/>
        <v>0</v>
      </c>
      <c r="T1550" s="486">
        <f>IF(R1550=1,SUM($R$6:R1550),0)</f>
        <v>0</v>
      </c>
      <c r="U1550" s="486">
        <f>IF(S1550=1,SUM($S$6:S1550),0)</f>
        <v>0</v>
      </c>
      <c r="V1550" s="486">
        <f t="shared" si="1650"/>
        <v>0</v>
      </c>
      <c r="W1550" s="486">
        <f t="shared" si="1651"/>
        <v>0</v>
      </c>
      <c r="X1550" s="486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2339</v>
      </c>
      <c r="D1551" s="105" t="s">
        <v>1897</v>
      </c>
      <c r="E1551" s="212" t="s">
        <v>46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5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5"/>
      <c r="Q1551" s="87">
        <f t="shared" si="1657"/>
        <v>38973.599999999999</v>
      </c>
      <c r="R1551" s="486">
        <f t="shared" si="1648"/>
        <v>0</v>
      </c>
      <c r="S1551" s="486">
        <f t="shared" si="1649"/>
        <v>0</v>
      </c>
      <c r="T1551" s="486">
        <f>IF(R1551=1,SUM($R$6:R1551),0)</f>
        <v>0</v>
      </c>
      <c r="U1551" s="486">
        <f>IF(S1551=1,SUM($S$6:S1551),0)</f>
        <v>0</v>
      </c>
      <c r="V1551" s="486">
        <f t="shared" si="1650"/>
        <v>0</v>
      </c>
      <c r="W1551" s="486">
        <f t="shared" si="1651"/>
        <v>0</v>
      </c>
      <c r="X1551" s="486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634</v>
      </c>
      <c r="D1552" s="105"/>
      <c r="E1552" s="212" t="s">
        <v>46</v>
      </c>
      <c r="F1552" s="213" t="s">
        <v>14</v>
      </c>
      <c r="G1552" s="214">
        <v>2305860</v>
      </c>
      <c r="H1552" s="214">
        <v>2305860</v>
      </c>
      <c r="I1552" s="444">
        <v>2305860</v>
      </c>
      <c r="J1552" s="449">
        <v>0.50709976798143841</v>
      </c>
      <c r="K1552" s="444">
        <f t="shared" si="1655"/>
        <v>3475161.0709976796</v>
      </c>
      <c r="L1552" s="444">
        <f t="shared" ref="L1552:O1552" si="1663">IF($J1552&lt;0,(K1552*(1-$J1552)),(K1552*(1+$J1552)))</f>
        <v>5237414.4437987301</v>
      </c>
      <c r="M1552" s="444">
        <f t="shared" si="1663"/>
        <v>7893306.0930717001</v>
      </c>
      <c r="N1552" s="444">
        <f t="shared" si="1663"/>
        <v>11895999.781474832</v>
      </c>
      <c r="O1552" s="444">
        <f t="shared" si="1663"/>
        <v>17928458.510567963</v>
      </c>
      <c r="P1552" s="455"/>
      <c r="Q1552" s="87">
        <f t="shared" si="1657"/>
        <v>2305860</v>
      </c>
      <c r="R1552" s="486">
        <f t="shared" si="1648"/>
        <v>0</v>
      </c>
      <c r="S1552" s="486">
        <f t="shared" si="1649"/>
        <v>0</v>
      </c>
      <c r="T1552" s="486">
        <f>IF(R1552=1,SUM($R$6:R1552),0)</f>
        <v>0</v>
      </c>
      <c r="U1552" s="486">
        <f>IF(S1552=1,SUM($S$6:S1552),0)</f>
        <v>0</v>
      </c>
      <c r="V1552" s="486">
        <f t="shared" si="1650"/>
        <v>0</v>
      </c>
      <c r="W1552" s="486">
        <f t="shared" si="1651"/>
        <v>0</v>
      </c>
      <c r="X1552" s="486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635</v>
      </c>
      <c r="D1553" s="105" t="s">
        <v>2125</v>
      </c>
      <c r="E1553" s="212" t="s">
        <v>46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5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5"/>
      <c r="Q1553" s="87">
        <f t="shared" si="1657"/>
        <v>34618.799999999996</v>
      </c>
      <c r="R1553" s="486">
        <f t="shared" si="1648"/>
        <v>0</v>
      </c>
      <c r="S1553" s="486">
        <f t="shared" si="1649"/>
        <v>0</v>
      </c>
      <c r="T1553" s="486">
        <f>IF(R1553=1,SUM($R$6:R1553),0)</f>
        <v>0</v>
      </c>
      <c r="U1553" s="486">
        <f>IF(S1553=1,SUM($S$6:S1553),0)</f>
        <v>0</v>
      </c>
      <c r="V1553" s="486">
        <f t="shared" si="1650"/>
        <v>0</v>
      </c>
      <c r="W1553" s="486">
        <f t="shared" si="1651"/>
        <v>0</v>
      </c>
      <c r="X1553" s="486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636</v>
      </c>
      <c r="D1554" s="105" t="s">
        <v>2126</v>
      </c>
      <c r="E1554" s="212" t="s">
        <v>46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5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61"/>
      <c r="Q1554" s="87">
        <f t="shared" si="1657"/>
        <v>48388.2</v>
      </c>
      <c r="R1554" s="486">
        <f t="shared" si="1648"/>
        <v>0</v>
      </c>
      <c r="S1554" s="486">
        <f t="shared" si="1649"/>
        <v>0</v>
      </c>
      <c r="T1554" s="486">
        <f>IF(R1554=1,SUM($R$6:R1554),0)</f>
        <v>0</v>
      </c>
      <c r="U1554" s="486">
        <f>IF(S1554=1,SUM($S$6:S1554),0)</f>
        <v>0</v>
      </c>
      <c r="V1554" s="486">
        <f t="shared" si="1650"/>
        <v>0</v>
      </c>
      <c r="W1554" s="486">
        <f t="shared" si="1651"/>
        <v>0</v>
      </c>
      <c r="X1554" s="486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637</v>
      </c>
      <c r="D1555" s="105" t="s">
        <v>2127</v>
      </c>
      <c r="E1555" s="212" t="s">
        <v>46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5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61"/>
      <c r="Q1555" s="87">
        <f t="shared" si="1657"/>
        <v>32258.399999999998</v>
      </c>
      <c r="R1555" s="486">
        <f t="shared" si="1648"/>
        <v>0</v>
      </c>
      <c r="S1555" s="486">
        <f t="shared" si="1649"/>
        <v>0</v>
      </c>
      <c r="T1555" s="486">
        <f>IF(R1555=1,SUM($R$6:R1555),0)</f>
        <v>0</v>
      </c>
      <c r="U1555" s="486">
        <f>IF(S1555=1,SUM($S$6:S1555),0)</f>
        <v>0</v>
      </c>
      <c r="V1555" s="486">
        <f t="shared" si="1650"/>
        <v>0</v>
      </c>
      <c r="W1555" s="486">
        <f t="shared" si="1651"/>
        <v>0</v>
      </c>
      <c r="X1555" s="486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638</v>
      </c>
      <c r="D1556" s="105" t="s">
        <v>2128</v>
      </c>
      <c r="E1556" s="212" t="s">
        <v>46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5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61"/>
      <c r="Q1556" s="87">
        <f t="shared" si="1657"/>
        <v>47995.199999999997</v>
      </c>
      <c r="R1556" s="486">
        <f t="shared" si="1648"/>
        <v>0</v>
      </c>
      <c r="S1556" s="486">
        <f t="shared" si="1649"/>
        <v>0</v>
      </c>
      <c r="T1556" s="486">
        <f>IF(R1556=1,SUM($R$6:R1556),0)</f>
        <v>0</v>
      </c>
      <c r="U1556" s="486">
        <f>IF(S1556=1,SUM($S$6:S1556),0)</f>
        <v>0</v>
      </c>
      <c r="V1556" s="486">
        <f t="shared" si="1650"/>
        <v>0</v>
      </c>
      <c r="W1556" s="486">
        <f t="shared" si="1651"/>
        <v>0</v>
      </c>
      <c r="X1556" s="486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1898</v>
      </c>
      <c r="D1557" s="105" t="s">
        <v>1898</v>
      </c>
      <c r="E1557" s="212" t="s">
        <v>46</v>
      </c>
      <c r="F1557" s="213" t="s">
        <v>14</v>
      </c>
      <c r="G1557" s="405"/>
      <c r="H1557" s="405"/>
      <c r="I1557" s="409">
        <v>46434.6</v>
      </c>
      <c r="J1557" s="447">
        <v>2.279279661016949</v>
      </c>
      <c r="K1557" s="409">
        <f t="shared" si="1655"/>
        <v>152272.03934745761</v>
      </c>
      <c r="L1557" s="409">
        <f t="shared" ref="L1557:O1557" si="1668">IF($J1557&lt;0,(K1557*(1-$J1557)),(K1557*(1+$J1557)))</f>
        <v>499342.60157369031</v>
      </c>
      <c r="M1557" s="409">
        <f t="shared" si="1668"/>
        <v>1637484.0372198925</v>
      </c>
      <c r="N1557" s="409">
        <f t="shared" si="1668"/>
        <v>5369768.0984951146</v>
      </c>
      <c r="O1557" s="409">
        <f t="shared" si="1668"/>
        <v>17608971.309772685</v>
      </c>
      <c r="P1557" s="461"/>
      <c r="Q1557" s="87">
        <f t="shared" si="1657"/>
        <v>46434.6</v>
      </c>
      <c r="R1557" s="486">
        <f t="shared" si="1648"/>
        <v>0</v>
      </c>
      <c r="S1557" s="486">
        <f t="shared" si="1649"/>
        <v>0</v>
      </c>
      <c r="T1557" s="486">
        <f>IF(R1557=1,SUM($R$6:R1557),0)</f>
        <v>0</v>
      </c>
      <c r="U1557" s="486">
        <f>IF(S1557=1,SUM($S$6:S1557),0)</f>
        <v>0</v>
      </c>
      <c r="V1557" s="486">
        <f t="shared" si="1650"/>
        <v>0</v>
      </c>
      <c r="W1557" s="486">
        <f t="shared" si="1651"/>
        <v>0</v>
      </c>
      <c r="X1557" s="486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1899</v>
      </c>
      <c r="D1558" s="105" t="s">
        <v>1899</v>
      </c>
      <c r="E1558" s="212" t="s">
        <v>46</v>
      </c>
      <c r="F1558" s="213" t="s">
        <v>14</v>
      </c>
      <c r="G1558" s="405"/>
      <c r="H1558" s="405"/>
      <c r="I1558" s="409">
        <v>22423.200000000001</v>
      </c>
      <c r="J1558" s="447">
        <v>0.85930348258706468</v>
      </c>
      <c r="K1558" s="409">
        <f t="shared" si="1655"/>
        <v>41691.533850746273</v>
      </c>
      <c r="L1558" s="409">
        <f t="shared" ref="L1558:O1558" si="1669">IF($J1558&lt;0,(K1558*(1-$J1558)),(K1558*(1+$J1558)))</f>
        <v>77517.214083089042</v>
      </c>
      <c r="M1558" s="409">
        <f t="shared" si="1669"/>
        <v>144128.02610513452</v>
      </c>
      <c r="N1558" s="409">
        <f t="shared" si="1669"/>
        <v>267977.74087567598</v>
      </c>
      <c r="O1558" s="409">
        <f t="shared" si="1669"/>
        <v>498251.94686595834</v>
      </c>
      <c r="P1558" s="461"/>
      <c r="Q1558" s="87">
        <f t="shared" si="1657"/>
        <v>22423.200000000001</v>
      </c>
      <c r="R1558" s="486">
        <f t="shared" si="1648"/>
        <v>0</v>
      </c>
      <c r="S1558" s="486">
        <f t="shared" si="1649"/>
        <v>0</v>
      </c>
      <c r="T1558" s="486">
        <f>IF(R1558=1,SUM($R$6:R1558),0)</f>
        <v>0</v>
      </c>
      <c r="U1558" s="486">
        <f>IF(S1558=1,SUM($S$6:S1558),0)</f>
        <v>0</v>
      </c>
      <c r="V1558" s="486">
        <f t="shared" si="1650"/>
        <v>0</v>
      </c>
      <c r="W1558" s="486">
        <f t="shared" si="1651"/>
        <v>0</v>
      </c>
      <c r="X1558" s="486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1900</v>
      </c>
      <c r="D1559" s="105" t="s">
        <v>1900</v>
      </c>
      <c r="E1559" s="212" t="s">
        <v>46</v>
      </c>
      <c r="F1559" s="213" t="s">
        <v>14</v>
      </c>
      <c r="G1559" s="405"/>
      <c r="H1559" s="405"/>
      <c r="I1559" s="409">
        <v>34239</v>
      </c>
      <c r="J1559" s="447">
        <v>1.4180084745762711</v>
      </c>
      <c r="K1559" s="409">
        <f t="shared" si="1655"/>
        <v>82790.192161016952</v>
      </c>
      <c r="L1559" s="409">
        <f t="shared" ref="L1559:O1559" si="1670">IF($J1559&lt;0,(K1559*(1-$J1559)),(K1559*(1+$J1559)))</f>
        <v>200187.38625713697</v>
      </c>
      <c r="M1559" s="409">
        <f t="shared" si="1670"/>
        <v>484054.79647303052</v>
      </c>
      <c r="N1559" s="409">
        <f t="shared" si="1670"/>
        <v>1170448.60003108</v>
      </c>
      <c r="O1559" s="409">
        <f t="shared" si="1670"/>
        <v>2830154.6339310836</v>
      </c>
      <c r="P1559" s="461"/>
      <c r="Q1559" s="87">
        <f t="shared" si="1657"/>
        <v>34239</v>
      </c>
      <c r="R1559" s="486">
        <f t="shared" si="1648"/>
        <v>0</v>
      </c>
      <c r="S1559" s="486">
        <f t="shared" si="1649"/>
        <v>0</v>
      </c>
      <c r="T1559" s="486">
        <f>IF(R1559=1,SUM($R$6:R1559),0)</f>
        <v>0</v>
      </c>
      <c r="U1559" s="486">
        <f>IF(S1559=1,SUM($S$6:S1559),0)</f>
        <v>0</v>
      </c>
      <c r="V1559" s="486">
        <f t="shared" si="1650"/>
        <v>0</v>
      </c>
      <c r="W1559" s="486">
        <f t="shared" si="1651"/>
        <v>0</v>
      </c>
      <c r="X1559" s="486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1901</v>
      </c>
      <c r="D1560" s="105" t="s">
        <v>1901</v>
      </c>
      <c r="E1560" s="212" t="s">
        <v>46</v>
      </c>
      <c r="F1560" s="213" t="s">
        <v>14</v>
      </c>
      <c r="G1560" s="405"/>
      <c r="H1560" s="405"/>
      <c r="I1560" s="409">
        <v>30301.199999999997</v>
      </c>
      <c r="J1560" s="447">
        <v>1.1399152542372879</v>
      </c>
      <c r="K1560" s="409">
        <f t="shared" si="1655"/>
        <v>64842.000101694903</v>
      </c>
      <c r="L1560" s="409">
        <f t="shared" ref="L1560:O1560" si="1671">IF($J1560&lt;0,(K1560*(1-$J1560)),(K1560*(1+$J1560)))</f>
        <v>138756.3851328727</v>
      </c>
      <c r="M1560" s="409">
        <f t="shared" si="1671"/>
        <v>296926.9051686583</v>
      </c>
      <c r="N1560" s="409">
        <f t="shared" si="1671"/>
        <v>635398.4137638805</v>
      </c>
      <c r="O1560" s="409">
        <f t="shared" si="1671"/>
        <v>1359698.7581315038</v>
      </c>
      <c r="P1560" s="461"/>
      <c r="Q1560" s="87">
        <f t="shared" si="1657"/>
        <v>30301.199999999997</v>
      </c>
      <c r="R1560" s="486">
        <f t="shared" si="1648"/>
        <v>0</v>
      </c>
      <c r="S1560" s="486">
        <f t="shared" si="1649"/>
        <v>0</v>
      </c>
      <c r="T1560" s="486">
        <f>IF(R1560=1,SUM($R$6:R1560),0)</f>
        <v>0</v>
      </c>
      <c r="U1560" s="486">
        <f>IF(S1560=1,SUM($S$6:S1560),0)</f>
        <v>0</v>
      </c>
      <c r="V1560" s="486">
        <f t="shared" si="1650"/>
        <v>0</v>
      </c>
      <c r="W1560" s="486">
        <f t="shared" si="1651"/>
        <v>0</v>
      </c>
      <c r="X1560" s="486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1902</v>
      </c>
      <c r="D1561" s="105" t="s">
        <v>1902</v>
      </c>
      <c r="E1561" s="212" t="s">
        <v>46</v>
      </c>
      <c r="F1561" s="213" t="s">
        <v>14</v>
      </c>
      <c r="G1561" s="405"/>
      <c r="H1561" s="405"/>
      <c r="I1561" s="409">
        <v>63123</v>
      </c>
      <c r="J1561" s="447">
        <v>0.80145547945205475</v>
      </c>
      <c r="K1561" s="409">
        <f t="shared" si="1655"/>
        <v>113713.27422945206</v>
      </c>
      <c r="L1561" s="409">
        <f t="shared" ref="L1561:O1561" si="1672">IF($J1561&lt;0,(K1561*(1-$J1561)),(K1561*(1+$J1561)))</f>
        <v>204849.40094708055</v>
      </c>
      <c r="M1561" s="409">
        <f t="shared" si="1672"/>
        <v>369027.07579858921</v>
      </c>
      <c r="N1561" s="409">
        <f t="shared" si="1672"/>
        <v>664785.84776353731</v>
      </c>
      <c r="O1561" s="409">
        <f t="shared" si="1672"/>
        <v>1197582.1081158037</v>
      </c>
      <c r="P1561" s="461"/>
      <c r="Q1561" s="87">
        <f t="shared" si="1657"/>
        <v>63123</v>
      </c>
      <c r="R1561" s="486">
        <f t="shared" si="1648"/>
        <v>0</v>
      </c>
      <c r="S1561" s="486">
        <f t="shared" si="1649"/>
        <v>0</v>
      </c>
      <c r="T1561" s="486">
        <f>IF(R1561=1,SUM($R$6:R1561),0)</f>
        <v>0</v>
      </c>
      <c r="U1561" s="486">
        <f>IF(S1561=1,SUM($S$6:S1561),0)</f>
        <v>0</v>
      </c>
      <c r="V1561" s="486">
        <f t="shared" si="1650"/>
        <v>0</v>
      </c>
      <c r="W1561" s="486">
        <f t="shared" si="1651"/>
        <v>0</v>
      </c>
      <c r="X1561" s="486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1903</v>
      </c>
      <c r="D1562" s="105" t="s">
        <v>1903</v>
      </c>
      <c r="E1562" s="212" t="s">
        <v>46</v>
      </c>
      <c r="F1562" s="213" t="s">
        <v>14</v>
      </c>
      <c r="G1562" s="405"/>
      <c r="H1562" s="405"/>
      <c r="I1562" s="409">
        <v>40153.799999999996</v>
      </c>
      <c r="J1562" s="447">
        <v>0.55273781902552188</v>
      </c>
      <c r="K1562" s="409">
        <f t="shared" si="1655"/>
        <v>62348.323837586991</v>
      </c>
      <c r="L1562" s="409">
        <f t="shared" ref="L1562:O1562" si="1673">IF($J1562&lt;0,(K1562*(1-$J1562)),(K1562*(1+$J1562)))</f>
        <v>96810.600375471782</v>
      </c>
      <c r="M1562" s="409">
        <f t="shared" si="1673"/>
        <v>150321.48048556142</v>
      </c>
      <c r="N1562" s="409">
        <f t="shared" si="1673"/>
        <v>233409.8477618382</v>
      </c>
      <c r="O1562" s="409">
        <f t="shared" si="1673"/>
        <v>362424.29795279575</v>
      </c>
      <c r="P1562" s="461"/>
      <c r="Q1562" s="87">
        <f t="shared" si="1657"/>
        <v>40153.799999999996</v>
      </c>
      <c r="R1562" s="486">
        <f t="shared" si="1648"/>
        <v>0</v>
      </c>
      <c r="S1562" s="486">
        <f t="shared" si="1649"/>
        <v>0</v>
      </c>
      <c r="T1562" s="486">
        <f>IF(R1562=1,SUM($R$6:R1562),0)</f>
        <v>0</v>
      </c>
      <c r="U1562" s="486">
        <f>IF(S1562=1,SUM($S$6:S1562),0)</f>
        <v>0</v>
      </c>
      <c r="V1562" s="486">
        <f t="shared" si="1650"/>
        <v>0</v>
      </c>
      <c r="W1562" s="486">
        <f t="shared" si="1651"/>
        <v>0</v>
      </c>
      <c r="X1562" s="486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1904</v>
      </c>
      <c r="D1563" s="105" t="s">
        <v>1904</v>
      </c>
      <c r="E1563" s="212" t="s">
        <v>46</v>
      </c>
      <c r="F1563" s="213" t="s">
        <v>14</v>
      </c>
      <c r="G1563" s="405"/>
      <c r="H1563" s="405"/>
      <c r="I1563" s="409">
        <v>48997.799999999996</v>
      </c>
      <c r="J1563" s="447">
        <v>0.3983390410958903</v>
      </c>
      <c r="K1563" s="409">
        <f t="shared" si="1655"/>
        <v>68515.536667808206</v>
      </c>
      <c r="L1563" s="409">
        <f t="shared" ref="L1563:O1563" si="1674">IF($J1563&lt;0,(K1563*(1-$J1563)),(K1563*(1+$J1563)))</f>
        <v>95807.949844233241</v>
      </c>
      <c r="M1563" s="409">
        <f t="shared" si="1674"/>
        <v>133971.99671454827</v>
      </c>
      <c r="N1563" s="409">
        <f t="shared" si="1674"/>
        <v>187338.27341952318</v>
      </c>
      <c r="O1563" s="409">
        <f t="shared" si="1674"/>
        <v>261962.42161401574</v>
      </c>
      <c r="P1563" s="461"/>
      <c r="Q1563" s="87">
        <f t="shared" si="1657"/>
        <v>48997.799999999996</v>
      </c>
      <c r="R1563" s="486">
        <f t="shared" si="1648"/>
        <v>0</v>
      </c>
      <c r="S1563" s="486">
        <f t="shared" si="1649"/>
        <v>0</v>
      </c>
      <c r="T1563" s="486">
        <f>IF(R1563=1,SUM($R$6:R1563),0)</f>
        <v>0</v>
      </c>
      <c r="U1563" s="486">
        <f>IF(S1563=1,SUM($S$6:S1563),0)</f>
        <v>0</v>
      </c>
      <c r="V1563" s="486">
        <f t="shared" si="1650"/>
        <v>0</v>
      </c>
      <c r="W1563" s="486">
        <f t="shared" si="1651"/>
        <v>0</v>
      </c>
      <c r="X1563" s="486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1905</v>
      </c>
      <c r="D1564" s="105" t="s">
        <v>1905</v>
      </c>
      <c r="E1564" s="212" t="s">
        <v>46</v>
      </c>
      <c r="F1564" s="213" t="s">
        <v>14</v>
      </c>
      <c r="G1564" s="405"/>
      <c r="H1564" s="405"/>
      <c r="I1564" s="409">
        <v>32652</v>
      </c>
      <c r="J1564" s="447">
        <v>0.26264501160092807</v>
      </c>
      <c r="K1564" s="409">
        <f t="shared" si="1655"/>
        <v>41227.884918793505</v>
      </c>
      <c r="L1564" s="409">
        <f t="shared" ref="L1564:O1564" si="1675">IF($J1564&lt;0,(K1564*(1-$J1564)),(K1564*(1+$J1564)))</f>
        <v>52056.183231571747</v>
      </c>
      <c r="M1564" s="409">
        <f t="shared" si="1675"/>
        <v>65728.48008032795</v>
      </c>
      <c r="N1564" s="409">
        <f t="shared" si="1675"/>
        <v>82991.737493537046</v>
      </c>
      <c r="O1564" s="409">
        <f t="shared" si="1675"/>
        <v>104789.10335030826</v>
      </c>
      <c r="P1564" s="461"/>
      <c r="Q1564" s="87">
        <f t="shared" si="1657"/>
        <v>32652</v>
      </c>
      <c r="R1564" s="486">
        <f t="shared" si="1648"/>
        <v>0</v>
      </c>
      <c r="S1564" s="486">
        <f t="shared" si="1649"/>
        <v>0</v>
      </c>
      <c r="T1564" s="486">
        <f>IF(R1564=1,SUM($R$6:R1564),0)</f>
        <v>0</v>
      </c>
      <c r="U1564" s="486">
        <f>IF(S1564=1,SUM($S$6:S1564),0)</f>
        <v>0</v>
      </c>
      <c r="V1564" s="486">
        <f t="shared" si="1650"/>
        <v>0</v>
      </c>
      <c r="W1564" s="486">
        <f t="shared" si="1651"/>
        <v>0</v>
      </c>
      <c r="X1564" s="486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1906</v>
      </c>
      <c r="D1565" s="105" t="s">
        <v>1906</v>
      </c>
      <c r="E1565" s="212" t="s">
        <v>46</v>
      </c>
      <c r="F1565" s="213" t="s">
        <v>14</v>
      </c>
      <c r="G1565" s="405"/>
      <c r="H1565" s="405"/>
      <c r="I1565" s="409">
        <v>26357.399999999998</v>
      </c>
      <c r="J1565" s="447">
        <v>1.9234338747099684E-2</v>
      </c>
      <c r="K1565" s="409">
        <f t="shared" si="1655"/>
        <v>26864.367160092803</v>
      </c>
      <c r="L1565" s="409">
        <f t="shared" ref="L1565:O1565" si="1676">IF($J1565&lt;0,(K1565*(1-$J1565)),(K1565*(1+$J1565)))</f>
        <v>27381.085498276487</v>
      </c>
      <c r="M1565" s="409">
        <f t="shared" si="1676"/>
        <v>27907.742572013634</v>
      </c>
      <c r="N1565" s="409">
        <f t="shared" si="1676"/>
        <v>28444.529546310598</v>
      </c>
      <c r="O1565" s="409">
        <f t="shared" si="1676"/>
        <v>28991.641263106219</v>
      </c>
      <c r="P1565" s="461"/>
      <c r="Q1565" s="87">
        <f t="shared" si="1657"/>
        <v>26357.399999999998</v>
      </c>
      <c r="R1565" s="486">
        <f t="shared" si="1648"/>
        <v>0</v>
      </c>
      <c r="S1565" s="486">
        <f t="shared" si="1649"/>
        <v>0</v>
      </c>
      <c r="T1565" s="486">
        <f>IF(R1565=1,SUM($R$6:R1565),0)</f>
        <v>0</v>
      </c>
      <c r="U1565" s="486">
        <f>IF(S1565=1,SUM($S$6:S1565),0)</f>
        <v>0</v>
      </c>
      <c r="V1565" s="486">
        <f t="shared" si="1650"/>
        <v>0</v>
      </c>
      <c r="W1565" s="486">
        <f t="shared" si="1651"/>
        <v>0</v>
      </c>
      <c r="X1565" s="486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1907</v>
      </c>
      <c r="D1566" s="105" t="s">
        <v>1907</v>
      </c>
      <c r="E1566" s="212" t="s">
        <v>46</v>
      </c>
      <c r="F1566" s="213" t="s">
        <v>14</v>
      </c>
      <c r="G1566" s="405"/>
      <c r="H1566" s="405"/>
      <c r="I1566" s="409">
        <v>32652</v>
      </c>
      <c r="J1566" s="447">
        <v>5.4651162790697677E-2</v>
      </c>
      <c r="K1566" s="409">
        <f t="shared" si="1655"/>
        <v>34436.469767441857</v>
      </c>
      <c r="L1566" s="409">
        <f t="shared" ref="L1566:O1566" si="1677">IF($J1566&lt;0,(K1566*(1-$J1566)),(K1566*(1+$J1566)))</f>
        <v>36318.462882639258</v>
      </c>
      <c r="M1566" s="409">
        <f t="shared" si="1677"/>
        <v>38303.309109946284</v>
      </c>
      <c r="N1566" s="409">
        <f t="shared" si="1677"/>
        <v>40396.629491536369</v>
      </c>
      <c r="O1566" s="409">
        <f t="shared" si="1677"/>
        <v>42604.352266073816</v>
      </c>
      <c r="P1566" s="461"/>
      <c r="Q1566" s="87">
        <f t="shared" si="1657"/>
        <v>32652</v>
      </c>
      <c r="R1566" s="486">
        <f t="shared" si="1648"/>
        <v>0</v>
      </c>
      <c r="S1566" s="486">
        <f t="shared" si="1649"/>
        <v>0</v>
      </c>
      <c r="T1566" s="486">
        <f>IF(R1566=1,SUM($R$6:R1566),0)</f>
        <v>0</v>
      </c>
      <c r="U1566" s="486">
        <f>IF(S1566=1,SUM($S$6:S1566),0)</f>
        <v>0</v>
      </c>
      <c r="V1566" s="486">
        <f t="shared" si="1650"/>
        <v>0</v>
      </c>
      <c r="W1566" s="486">
        <f t="shared" si="1651"/>
        <v>0</v>
      </c>
      <c r="X1566" s="486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1908</v>
      </c>
      <c r="D1567" s="105" t="s">
        <v>1908</v>
      </c>
      <c r="E1567" s="212" t="s">
        <v>46</v>
      </c>
      <c r="F1567" s="213" t="s">
        <v>14</v>
      </c>
      <c r="G1567" s="405"/>
      <c r="H1567" s="405"/>
      <c r="I1567" s="409">
        <v>38973.599999999999</v>
      </c>
      <c r="J1567" s="447">
        <v>0.50709976798143841</v>
      </c>
      <c r="K1567" s="409">
        <f t="shared" si="1655"/>
        <v>58737.103517401389</v>
      </c>
      <c r="L1567" s="409">
        <f t="shared" ref="L1567:O1567" si="1678">IF($J1567&lt;0,(K1567*(1-$J1567)),(K1567*(1+$J1567)))</f>
        <v>88522.675082977366</v>
      </c>
      <c r="M1567" s="409">
        <f t="shared" si="1678"/>
        <v>133412.50307865144</v>
      </c>
      <c r="N1567" s="409">
        <f t="shared" si="1678"/>
        <v>201065.95243565852</v>
      </c>
      <c r="O1567" s="409">
        <f t="shared" si="1678"/>
        <v>303026.45026474789</v>
      </c>
      <c r="P1567" s="461"/>
      <c r="Q1567" s="87">
        <f t="shared" si="1657"/>
        <v>38973.599999999999</v>
      </c>
      <c r="R1567" s="486">
        <f t="shared" si="1648"/>
        <v>0</v>
      </c>
      <c r="S1567" s="486">
        <f t="shared" si="1649"/>
        <v>0</v>
      </c>
      <c r="T1567" s="486">
        <f>IF(R1567=1,SUM($R$6:R1567),0)</f>
        <v>0</v>
      </c>
      <c r="U1567" s="486">
        <f>IF(S1567=1,SUM($S$6:S1567),0)</f>
        <v>0</v>
      </c>
      <c r="V1567" s="486">
        <f t="shared" si="1650"/>
        <v>0</v>
      </c>
      <c r="W1567" s="486">
        <f t="shared" si="1651"/>
        <v>0</v>
      </c>
      <c r="X1567" s="486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47</v>
      </c>
      <c r="F1568" s="213"/>
      <c r="G1568" s="214">
        <v>0</v>
      </c>
      <c r="H1568" s="214">
        <v>0</v>
      </c>
      <c r="I1568" s="167"/>
      <c r="J1568" s="445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5"/>
      <c r="Q1568" s="87">
        <f t="shared" si="1657"/>
        <v>0</v>
      </c>
      <c r="R1568" s="486">
        <f t="shared" si="1648"/>
        <v>0</v>
      </c>
      <c r="S1568" s="486">
        <f t="shared" si="1649"/>
        <v>0</v>
      </c>
      <c r="T1568" s="486">
        <f>IF(R1568=1,SUM($R$6:R1568),0)</f>
        <v>0</v>
      </c>
      <c r="U1568" s="486">
        <f>IF(S1568=1,SUM($S$6:S1568),0)</f>
        <v>0</v>
      </c>
      <c r="V1568" s="486">
        <f t="shared" si="1650"/>
        <v>0</v>
      </c>
      <c r="W1568" s="486">
        <f t="shared" si="1651"/>
        <v>0</v>
      </c>
      <c r="X1568" s="486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5" t="s">
        <v>719</v>
      </c>
      <c r="C1569" s="426" t="s">
        <v>1638</v>
      </c>
      <c r="D1569" s="426"/>
      <c r="E1569" s="212"/>
      <c r="F1569" s="213"/>
      <c r="G1569" s="214"/>
      <c r="H1569" s="214"/>
      <c r="I1569" s="167"/>
      <c r="J1569" s="445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5"/>
      <c r="Q1569" s="87">
        <f t="shared" si="1657"/>
        <v>0</v>
      </c>
      <c r="R1569" s="486">
        <f t="shared" si="1648"/>
        <v>0</v>
      </c>
      <c r="S1569" s="486">
        <f t="shared" si="1649"/>
        <v>0</v>
      </c>
      <c r="T1569" s="486">
        <f>IF(R1569=1,SUM($R$6:R1569),0)</f>
        <v>0</v>
      </c>
      <c r="U1569" s="486">
        <f>IF(S1569=1,SUM($S$6:S1569),0)</f>
        <v>0</v>
      </c>
      <c r="V1569" s="486">
        <f t="shared" si="1650"/>
        <v>0</v>
      </c>
      <c r="W1569" s="486">
        <f t="shared" si="1651"/>
        <v>0</v>
      </c>
      <c r="X1569" s="486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832</v>
      </c>
      <c r="D1570" s="105" t="s">
        <v>832</v>
      </c>
      <c r="E1570" s="212" t="s">
        <v>46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5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61"/>
      <c r="Q1570" s="87">
        <f t="shared" si="1657"/>
        <v>358256.39999999997</v>
      </c>
      <c r="R1570" s="486">
        <f t="shared" si="1648"/>
        <v>0</v>
      </c>
      <c r="S1570" s="486">
        <f t="shared" si="1649"/>
        <v>0</v>
      </c>
      <c r="T1570" s="486">
        <f>IF(R1570=1,SUM($R$6:R1570),0)</f>
        <v>0</v>
      </c>
      <c r="U1570" s="486">
        <f>IF(S1570=1,SUM($S$6:S1570),0)</f>
        <v>0</v>
      </c>
      <c r="V1570" s="486">
        <f t="shared" si="1650"/>
        <v>0</v>
      </c>
      <c r="W1570" s="486">
        <f t="shared" si="1651"/>
        <v>0</v>
      </c>
      <c r="X1570" s="486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833</v>
      </c>
      <c r="D1571" s="105" t="s">
        <v>833</v>
      </c>
      <c r="E1571" s="212" t="s">
        <v>46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5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61"/>
      <c r="Q1571" s="87">
        <f t="shared" si="1657"/>
        <v>464478.6</v>
      </c>
      <c r="R1571" s="486">
        <f t="shared" si="1648"/>
        <v>0</v>
      </c>
      <c r="S1571" s="486">
        <f t="shared" si="1649"/>
        <v>0</v>
      </c>
      <c r="T1571" s="486">
        <f>IF(R1571=1,SUM($R$6:R1571),0)</f>
        <v>0</v>
      </c>
      <c r="U1571" s="486">
        <f>IF(S1571=1,SUM($S$6:S1571),0)</f>
        <v>0</v>
      </c>
      <c r="V1571" s="486">
        <f t="shared" si="1650"/>
        <v>0</v>
      </c>
      <c r="W1571" s="486">
        <f t="shared" si="1651"/>
        <v>0</v>
      </c>
      <c r="X1571" s="486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1944</v>
      </c>
      <c r="D1572" s="105" t="s">
        <v>1944</v>
      </c>
      <c r="E1572" s="212" t="s">
        <v>46</v>
      </c>
      <c r="F1572" s="213" t="s">
        <v>14</v>
      </c>
      <c r="G1572" s="405"/>
      <c r="H1572" s="405"/>
      <c r="I1572" s="409">
        <v>288247.2</v>
      </c>
      <c r="J1572" s="447">
        <v>-2.864161379534742E-2</v>
      </c>
      <c r="K1572" s="409">
        <f t="shared" si="1655"/>
        <v>296503.06497999025</v>
      </c>
      <c r="L1572" s="409">
        <f t="shared" ref="L1572:O1572" si="1683">IF($J1572&lt;0,(K1572*(1-$J1572)),(K1572*(1+$J1572)))</f>
        <v>304995.39125628391</v>
      </c>
      <c r="M1572" s="409">
        <f t="shared" si="1683"/>
        <v>313730.95146200724</v>
      </c>
      <c r="N1572" s="409">
        <f t="shared" si="1683"/>
        <v>322716.71220942889</v>
      </c>
      <c r="O1572" s="409">
        <f t="shared" si="1683"/>
        <v>331959.83964583563</v>
      </c>
      <c r="P1572" s="455"/>
      <c r="Q1572" s="87">
        <f t="shared" si="1657"/>
        <v>288247.2</v>
      </c>
      <c r="R1572" s="486">
        <f t="shared" si="1648"/>
        <v>0</v>
      </c>
      <c r="S1572" s="486">
        <f t="shared" si="1649"/>
        <v>0</v>
      </c>
      <c r="T1572" s="486">
        <f>IF(R1572=1,SUM($R$6:R1572),0)</f>
        <v>0</v>
      </c>
      <c r="U1572" s="486">
        <f>IF(S1572=1,SUM($S$6:S1572),0)</f>
        <v>0</v>
      </c>
      <c r="V1572" s="486">
        <f t="shared" si="1650"/>
        <v>0</v>
      </c>
      <c r="W1572" s="486">
        <f t="shared" si="1651"/>
        <v>0</v>
      </c>
      <c r="X1572" s="486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1945</v>
      </c>
      <c r="D1573" s="105" t="s">
        <v>1945</v>
      </c>
      <c r="E1573" s="212" t="s">
        <v>46</v>
      </c>
      <c r="F1573" s="213" t="s">
        <v>14</v>
      </c>
      <c r="G1573" s="405"/>
      <c r="H1573" s="405"/>
      <c r="I1573" s="409">
        <v>358256.39999999997</v>
      </c>
      <c r="J1573" s="447">
        <v>-2.864161379534742E-2</v>
      </c>
      <c r="K1573" s="409">
        <f t="shared" si="1655"/>
        <v>368517.44144851144</v>
      </c>
      <c r="L1573" s="409">
        <f t="shared" ref="L1573:O1573" si="1684">IF($J1573&lt;0,(K1573*(1-$J1573)),(K1573*(1+$J1573)))</f>
        <v>379072.37568332924</v>
      </c>
      <c r="M1573" s="409">
        <f t="shared" si="1684"/>
        <v>389929.62026813597</v>
      </c>
      <c r="N1573" s="409">
        <f t="shared" si="1684"/>
        <v>401097.83385922236</v>
      </c>
      <c r="O1573" s="409">
        <f t="shared" si="1684"/>
        <v>412585.92311076861</v>
      </c>
      <c r="P1573" s="455"/>
      <c r="Q1573" s="87">
        <f t="shared" si="1657"/>
        <v>358256.39999999997</v>
      </c>
      <c r="R1573" s="486">
        <f t="shared" si="1648"/>
        <v>0</v>
      </c>
      <c r="S1573" s="486">
        <f t="shared" si="1649"/>
        <v>0</v>
      </c>
      <c r="T1573" s="486">
        <f>IF(R1573=1,SUM($R$6:R1573),0)</f>
        <v>0</v>
      </c>
      <c r="U1573" s="486">
        <f>IF(S1573=1,SUM($S$6:S1573),0)</f>
        <v>0</v>
      </c>
      <c r="V1573" s="486">
        <f t="shared" si="1650"/>
        <v>0</v>
      </c>
      <c r="W1573" s="486">
        <f t="shared" si="1651"/>
        <v>0</v>
      </c>
      <c r="X1573" s="486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1946</v>
      </c>
      <c r="D1574" s="105" t="s">
        <v>1946</v>
      </c>
      <c r="E1574" s="212" t="s">
        <v>46</v>
      </c>
      <c r="F1574" s="213" t="s">
        <v>14</v>
      </c>
      <c r="G1574" s="405"/>
      <c r="H1574" s="405"/>
      <c r="I1574" s="409">
        <v>431038.2</v>
      </c>
      <c r="J1574" s="447">
        <v>-6.6186972255729837E-2</v>
      </c>
      <c r="K1574" s="409">
        <f t="shared" si="1655"/>
        <v>459567.3133845597</v>
      </c>
      <c r="L1574" s="409">
        <f t="shared" ref="L1574:O1574" si="1685">IF($J1574&lt;0,(K1574*(1-$J1574)),(K1574*(1+$J1574)))</f>
        <v>489984.68240518385</v>
      </c>
      <c r="M1574" s="409">
        <f t="shared" si="1685"/>
        <v>522415.28498526831</v>
      </c>
      <c r="N1574" s="409">
        <f t="shared" si="1685"/>
        <v>556992.37095855747</v>
      </c>
      <c r="O1574" s="409">
        <f t="shared" si="1685"/>
        <v>593858.00956184464</v>
      </c>
      <c r="P1574" s="455"/>
      <c r="Q1574" s="87">
        <f t="shared" si="1657"/>
        <v>431038.2</v>
      </c>
      <c r="R1574" s="486">
        <f t="shared" si="1648"/>
        <v>0</v>
      </c>
      <c r="S1574" s="486">
        <f t="shared" si="1649"/>
        <v>0</v>
      </c>
      <c r="T1574" s="486">
        <f>IF(R1574=1,SUM($R$6:R1574),0)</f>
        <v>0</v>
      </c>
      <c r="U1574" s="486">
        <f>IF(S1574=1,SUM($S$6:S1574),0)</f>
        <v>0</v>
      </c>
      <c r="V1574" s="486">
        <f t="shared" si="1650"/>
        <v>0</v>
      </c>
      <c r="W1574" s="486">
        <f t="shared" si="1651"/>
        <v>0</v>
      </c>
      <c r="X1574" s="486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1947</v>
      </c>
      <c r="D1575" s="105" t="s">
        <v>1947</v>
      </c>
      <c r="E1575" s="212" t="s">
        <v>46</v>
      </c>
      <c r="F1575" s="213" t="s">
        <v>14</v>
      </c>
      <c r="G1575" s="405"/>
      <c r="H1575" s="405"/>
      <c r="I1575" s="409">
        <v>464478.6</v>
      </c>
      <c r="J1575" s="447">
        <v>-6.6186972255729837E-2</v>
      </c>
      <c r="K1575" s="409">
        <f t="shared" si="1655"/>
        <v>495221.0322115802</v>
      </c>
      <c r="L1575" s="409">
        <f t="shared" ref="L1575:O1575" si="1686">IF($J1575&lt;0,(K1575*(1-$J1575)),(K1575*(1+$J1575)))</f>
        <v>527998.21293102193</v>
      </c>
      <c r="M1575" s="409">
        <f t="shared" si="1686"/>
        <v>562944.8160013624</v>
      </c>
      <c r="N1575" s="409">
        <f t="shared" si="1686"/>
        <v>600204.42891955143</v>
      </c>
      <c r="O1575" s="409">
        <f t="shared" si="1686"/>
        <v>639930.1428042159</v>
      </c>
      <c r="P1575" s="455"/>
      <c r="Q1575" s="87">
        <f t="shared" si="1657"/>
        <v>464478.6</v>
      </c>
      <c r="R1575" s="486">
        <f t="shared" si="1648"/>
        <v>0</v>
      </c>
      <c r="S1575" s="486">
        <f t="shared" si="1649"/>
        <v>0</v>
      </c>
      <c r="T1575" s="486">
        <f>IF(R1575=1,SUM($R$6:R1575),0)</f>
        <v>0</v>
      </c>
      <c r="U1575" s="486">
        <f>IF(S1575=1,SUM($S$6:S1575),0)</f>
        <v>0</v>
      </c>
      <c r="V1575" s="486">
        <f t="shared" si="1650"/>
        <v>0</v>
      </c>
      <c r="W1575" s="486">
        <f t="shared" si="1651"/>
        <v>0</v>
      </c>
      <c r="X1575" s="486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1948</v>
      </c>
      <c r="D1576" s="105" t="s">
        <v>1948</v>
      </c>
      <c r="E1576" s="212" t="s">
        <v>46</v>
      </c>
      <c r="F1576" s="213" t="s">
        <v>14</v>
      </c>
      <c r="G1576" s="405"/>
      <c r="H1576" s="405"/>
      <c r="I1576" s="409">
        <v>134365.79999999999</v>
      </c>
      <c r="J1576" s="447">
        <v>-2.864161379534742E-2</v>
      </c>
      <c r="K1576" s="409">
        <f t="shared" si="1655"/>
        <v>138214.25335090287</v>
      </c>
      <c r="L1576" s="409">
        <f t="shared" ref="L1576:O1576" si="1687">IF($J1576&lt;0,(K1576*(1-$J1576)),(K1576*(1+$J1576)))</f>
        <v>142172.93261639171</v>
      </c>
      <c r="M1576" s="409">
        <f t="shared" si="1687"/>
        <v>146244.99484454235</v>
      </c>
      <c r="N1576" s="409">
        <f t="shared" si="1687"/>
        <v>150433.6875063823</v>
      </c>
      <c r="O1576" s="409">
        <f t="shared" si="1687"/>
        <v>154742.35108575007</v>
      </c>
      <c r="P1576" s="455"/>
      <c r="Q1576" s="87">
        <f t="shared" si="1657"/>
        <v>134365.79999999999</v>
      </c>
      <c r="R1576" s="486">
        <f t="shared" si="1648"/>
        <v>0</v>
      </c>
      <c r="S1576" s="486">
        <f t="shared" si="1649"/>
        <v>0</v>
      </c>
      <c r="T1576" s="486">
        <f>IF(R1576=1,SUM($R$6:R1576),0)</f>
        <v>0</v>
      </c>
      <c r="U1576" s="486">
        <f>IF(S1576=1,SUM($S$6:S1576),0)</f>
        <v>0</v>
      </c>
      <c r="V1576" s="486">
        <f t="shared" si="1650"/>
        <v>0</v>
      </c>
      <c r="W1576" s="486">
        <f t="shared" si="1651"/>
        <v>0</v>
      </c>
      <c r="X1576" s="486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1949</v>
      </c>
      <c r="D1577" s="105" t="s">
        <v>1949</v>
      </c>
      <c r="E1577" s="212" t="s">
        <v>46</v>
      </c>
      <c r="F1577" s="213" t="s">
        <v>14</v>
      </c>
      <c r="G1577" s="405"/>
      <c r="H1577" s="405"/>
      <c r="I1577" s="409">
        <v>117889.8</v>
      </c>
      <c r="J1577" s="447">
        <v>-2.864161379534742E-2</v>
      </c>
      <c r="K1577" s="409">
        <f t="shared" si="1655"/>
        <v>121266.35412201074</v>
      </c>
      <c r="L1577" s="409">
        <f t="shared" ref="L1577:O1577" si="1688">IF($J1577&lt;0,(K1577*(1-$J1577)),(K1577*(1+$J1577)))</f>
        <v>124739.61820314321</v>
      </c>
      <c r="M1577" s="409">
        <f t="shared" si="1688"/>
        <v>128312.36217269672</v>
      </c>
      <c r="N1577" s="409">
        <f t="shared" si="1688"/>
        <v>131987.43529521584</v>
      </c>
      <c r="O1577" s="409">
        <f t="shared" si="1688"/>
        <v>135767.76844277981</v>
      </c>
      <c r="P1577" s="455"/>
      <c r="Q1577" s="87">
        <f t="shared" si="1657"/>
        <v>117889.8</v>
      </c>
      <c r="R1577" s="486">
        <f t="shared" si="1648"/>
        <v>0</v>
      </c>
      <c r="S1577" s="486">
        <f t="shared" si="1649"/>
        <v>0</v>
      </c>
      <c r="T1577" s="486">
        <f>IF(R1577=1,SUM($R$6:R1577),0)</f>
        <v>0</v>
      </c>
      <c r="U1577" s="486">
        <f>IF(S1577=1,SUM($S$6:S1577),0)</f>
        <v>0</v>
      </c>
      <c r="V1577" s="486">
        <f t="shared" si="1650"/>
        <v>0</v>
      </c>
      <c r="W1577" s="486">
        <f t="shared" si="1651"/>
        <v>0</v>
      </c>
      <c r="X1577" s="486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5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5"/>
      <c r="Q1578" s="87">
        <f t="shared" si="1657"/>
        <v>0</v>
      </c>
      <c r="R1578" s="486">
        <f t="shared" si="1648"/>
        <v>0</v>
      </c>
      <c r="S1578" s="486">
        <f t="shared" si="1649"/>
        <v>0</v>
      </c>
      <c r="T1578" s="486">
        <f>IF(R1578=1,SUM($R$6:R1578),0)</f>
        <v>0</v>
      </c>
      <c r="U1578" s="486">
        <f>IF(S1578=1,SUM($S$6:S1578),0)</f>
        <v>0</v>
      </c>
      <c r="V1578" s="486">
        <f t="shared" si="1650"/>
        <v>0</v>
      </c>
      <c r="W1578" s="486">
        <f t="shared" si="1651"/>
        <v>0</v>
      </c>
      <c r="X1578" s="486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5" t="s">
        <v>719</v>
      </c>
      <c r="C1579" s="426" t="s">
        <v>1909</v>
      </c>
      <c r="D1579" s="426"/>
      <c r="E1579" s="212" t="s">
        <v>47</v>
      </c>
      <c r="F1579" s="213"/>
      <c r="G1579" s="214">
        <v>0</v>
      </c>
      <c r="H1579" s="214">
        <v>0</v>
      </c>
      <c r="I1579" s="167"/>
      <c r="J1579" s="445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5"/>
      <c r="Q1579" s="87">
        <f t="shared" si="1657"/>
        <v>0</v>
      </c>
      <c r="R1579" s="486">
        <f t="shared" si="1648"/>
        <v>0</v>
      </c>
      <c r="S1579" s="486">
        <f t="shared" si="1649"/>
        <v>0</v>
      </c>
      <c r="T1579" s="486">
        <f>IF(R1579=1,SUM($R$6:R1579),0)</f>
        <v>0</v>
      </c>
      <c r="U1579" s="486">
        <f>IF(S1579=1,SUM($S$6:S1579),0)</f>
        <v>0</v>
      </c>
      <c r="V1579" s="486">
        <f t="shared" si="1650"/>
        <v>0</v>
      </c>
      <c r="W1579" s="486">
        <f t="shared" si="1651"/>
        <v>0</v>
      </c>
      <c r="X1579" s="486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2327</v>
      </c>
      <c r="D1580" s="105" t="s">
        <v>1910</v>
      </c>
      <c r="E1580" s="212" t="s">
        <v>46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5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5"/>
      <c r="Q1580" s="87">
        <f t="shared" si="1657"/>
        <v>53650.2</v>
      </c>
      <c r="R1580" s="486">
        <f t="shared" si="1648"/>
        <v>0</v>
      </c>
      <c r="S1580" s="486">
        <f t="shared" si="1649"/>
        <v>0</v>
      </c>
      <c r="T1580" s="486">
        <f>IF(R1580=1,SUM($R$6:R1580),0)</f>
        <v>0</v>
      </c>
      <c r="U1580" s="486">
        <f>IF(S1580=1,SUM($S$6:S1580),0)</f>
        <v>0</v>
      </c>
      <c r="V1580" s="486">
        <f t="shared" si="1650"/>
        <v>0</v>
      </c>
      <c r="W1580" s="486">
        <f t="shared" si="1651"/>
        <v>0</v>
      </c>
      <c r="X1580" s="486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630</v>
      </c>
      <c r="D1581" s="105" t="s">
        <v>1911</v>
      </c>
      <c r="E1581" s="212" t="s">
        <v>46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5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5"/>
      <c r="Q1581" s="87">
        <f t="shared" si="1657"/>
        <v>120032.4</v>
      </c>
      <c r="R1581" s="486">
        <f t="shared" si="1648"/>
        <v>0</v>
      </c>
      <c r="S1581" s="486">
        <f t="shared" si="1649"/>
        <v>0</v>
      </c>
      <c r="T1581" s="486">
        <f>IF(R1581=1,SUM($R$6:R1581),0)</f>
        <v>0</v>
      </c>
      <c r="U1581" s="486">
        <f>IF(S1581=1,SUM($S$6:S1581),0)</f>
        <v>0</v>
      </c>
      <c r="V1581" s="486">
        <f t="shared" si="1650"/>
        <v>0</v>
      </c>
      <c r="W1581" s="486">
        <f t="shared" si="1651"/>
        <v>0</v>
      </c>
      <c r="X1581" s="486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631</v>
      </c>
      <c r="D1582" s="105" t="s">
        <v>1912</v>
      </c>
      <c r="E1582" s="212" t="s">
        <v>46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5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5"/>
      <c r="Q1582" s="87">
        <f t="shared" si="1657"/>
        <v>33635.4</v>
      </c>
      <c r="R1582" s="486">
        <f t="shared" si="1648"/>
        <v>0</v>
      </c>
      <c r="S1582" s="486">
        <f t="shared" si="1649"/>
        <v>0</v>
      </c>
      <c r="T1582" s="486">
        <f>IF(R1582=1,SUM($R$6:R1582),0)</f>
        <v>0</v>
      </c>
      <c r="U1582" s="486">
        <f>IF(S1582=1,SUM($S$6:S1582),0)</f>
        <v>0</v>
      </c>
      <c r="V1582" s="486">
        <f t="shared" si="1650"/>
        <v>0</v>
      </c>
      <c r="W1582" s="486">
        <f t="shared" si="1651"/>
        <v>0</v>
      </c>
      <c r="X1582" s="486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632</v>
      </c>
      <c r="D1583" s="105" t="s">
        <v>1913</v>
      </c>
      <c r="E1583" s="212" t="s">
        <v>46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5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5"/>
      <c r="Q1583" s="87">
        <f t="shared" si="1657"/>
        <v>33733.799999999996</v>
      </c>
      <c r="R1583" s="486">
        <f t="shared" si="1648"/>
        <v>0</v>
      </c>
      <c r="S1583" s="486">
        <f t="shared" si="1649"/>
        <v>0</v>
      </c>
      <c r="T1583" s="486">
        <f>IF(R1583=1,SUM($R$6:R1583),0)</f>
        <v>0</v>
      </c>
      <c r="U1583" s="486">
        <f>IF(S1583=1,SUM($S$6:S1583),0)</f>
        <v>0</v>
      </c>
      <c r="V1583" s="486">
        <f t="shared" si="1650"/>
        <v>0</v>
      </c>
      <c r="W1583" s="486">
        <f t="shared" si="1651"/>
        <v>0</v>
      </c>
      <c r="X1583" s="486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2328</v>
      </c>
      <c r="D1584" s="105" t="s">
        <v>1914</v>
      </c>
      <c r="E1584" s="212" t="s">
        <v>46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5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5"/>
      <c r="Q1584" s="87">
        <f t="shared" si="1657"/>
        <v>116350.8</v>
      </c>
      <c r="R1584" s="486">
        <f t="shared" si="1648"/>
        <v>0</v>
      </c>
      <c r="S1584" s="486">
        <f t="shared" si="1649"/>
        <v>0</v>
      </c>
      <c r="T1584" s="486">
        <f>IF(R1584=1,SUM($R$6:R1584),0)</f>
        <v>0</v>
      </c>
      <c r="U1584" s="486">
        <f>IF(S1584=1,SUM($S$6:S1584),0)</f>
        <v>0</v>
      </c>
      <c r="V1584" s="486">
        <f t="shared" si="1650"/>
        <v>0</v>
      </c>
      <c r="W1584" s="486">
        <f t="shared" si="1651"/>
        <v>0</v>
      </c>
      <c r="X1584" s="486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1915</v>
      </c>
      <c r="D1585" s="105" t="s">
        <v>1915</v>
      </c>
      <c r="E1585" s="212" t="s">
        <v>46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5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5"/>
      <c r="Q1585" s="87">
        <f t="shared" si="1657"/>
        <v>53650.2</v>
      </c>
      <c r="R1585" s="486">
        <f t="shared" si="1648"/>
        <v>0</v>
      </c>
      <c r="S1585" s="486">
        <f t="shared" si="1649"/>
        <v>0</v>
      </c>
      <c r="T1585" s="486">
        <f>IF(R1585=1,SUM($R$6:R1585),0)</f>
        <v>0</v>
      </c>
      <c r="U1585" s="486">
        <f>IF(S1585=1,SUM($S$6:S1585),0)</f>
        <v>0</v>
      </c>
      <c r="V1585" s="486">
        <f t="shared" si="1650"/>
        <v>0</v>
      </c>
      <c r="W1585" s="486">
        <f t="shared" si="1651"/>
        <v>0</v>
      </c>
      <c r="X1585" s="486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1916</v>
      </c>
      <c r="D1586" s="105" t="s">
        <v>1916</v>
      </c>
      <c r="E1586" s="212" t="s">
        <v>46</v>
      </c>
      <c r="F1586" s="213" t="s">
        <v>14</v>
      </c>
      <c r="G1586" s="405"/>
      <c r="H1586" s="405"/>
      <c r="I1586" s="409">
        <v>120032.4</v>
      </c>
      <c r="J1586" s="447">
        <v>2.0589296636085623</v>
      </c>
      <c r="K1586" s="409">
        <f t="shared" si="1655"/>
        <v>367170.6689541284</v>
      </c>
      <c r="L1586" s="409">
        <f t="shared" ref="L1586:O1586" si="1697">IF($J1586&lt;0,(K1586*(1-$J1586)),(K1586*(1+$J1586)))</f>
        <v>1123149.2508707829</v>
      </c>
      <c r="M1586" s="409">
        <f t="shared" si="1697"/>
        <v>3435634.5601483728</v>
      </c>
      <c r="N1586" s="409">
        <f t="shared" si="1697"/>
        <v>10509364.469356613</v>
      </c>
      <c r="O1586" s="409">
        <f t="shared" si="1697"/>
        <v>32147406.720988803</v>
      </c>
      <c r="P1586" s="455"/>
      <c r="Q1586" s="87">
        <f t="shared" si="1657"/>
        <v>120032.4</v>
      </c>
      <c r="R1586" s="486">
        <f t="shared" si="1648"/>
        <v>0</v>
      </c>
      <c r="S1586" s="486">
        <f t="shared" si="1649"/>
        <v>0</v>
      </c>
      <c r="T1586" s="486">
        <f>IF(R1586=1,SUM($R$6:R1586),0)</f>
        <v>0</v>
      </c>
      <c r="U1586" s="486">
        <f>IF(S1586=1,SUM($S$6:S1586),0)</f>
        <v>0</v>
      </c>
      <c r="V1586" s="486">
        <f t="shared" si="1650"/>
        <v>0</v>
      </c>
      <c r="W1586" s="486">
        <f t="shared" si="1651"/>
        <v>0</v>
      </c>
      <c r="X1586" s="486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1917</v>
      </c>
      <c r="D1587" s="105" t="s">
        <v>1917</v>
      </c>
      <c r="E1587" s="212" t="s">
        <v>46</v>
      </c>
      <c r="F1587" s="213" t="s">
        <v>14</v>
      </c>
      <c r="G1587" s="405"/>
      <c r="H1587" s="405"/>
      <c r="I1587" s="409">
        <v>33635.4</v>
      </c>
      <c r="J1587" s="447">
        <v>3.5950000000000002</v>
      </c>
      <c r="K1587" s="409">
        <f t="shared" si="1655"/>
        <v>154554.66300000003</v>
      </c>
      <c r="L1587" s="409">
        <f t="shared" ref="L1587:O1587" si="1698">IF($J1587&lt;0,(K1587*(1-$J1587)),(K1587*(1+$J1587)))</f>
        <v>710178.67648500018</v>
      </c>
      <c r="M1587" s="409">
        <f t="shared" si="1698"/>
        <v>3263271.0184485763</v>
      </c>
      <c r="N1587" s="409">
        <f t="shared" si="1698"/>
        <v>14994730.32977121</v>
      </c>
      <c r="O1587" s="409">
        <f t="shared" si="1698"/>
        <v>68900785.865298718</v>
      </c>
      <c r="P1587" s="455"/>
      <c r="Q1587" s="87">
        <f t="shared" si="1657"/>
        <v>33635.4</v>
      </c>
      <c r="R1587" s="486">
        <f t="shared" si="1648"/>
        <v>0</v>
      </c>
      <c r="S1587" s="486">
        <f t="shared" si="1649"/>
        <v>0</v>
      </c>
      <c r="T1587" s="486">
        <f>IF(R1587=1,SUM($R$6:R1587),0)</f>
        <v>0</v>
      </c>
      <c r="U1587" s="486">
        <f>IF(S1587=1,SUM($S$6:S1587),0)</f>
        <v>0</v>
      </c>
      <c r="V1587" s="486">
        <f t="shared" si="1650"/>
        <v>0</v>
      </c>
      <c r="W1587" s="486">
        <f t="shared" si="1651"/>
        <v>0</v>
      </c>
      <c r="X1587" s="486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1918</v>
      </c>
      <c r="D1588" s="105" t="s">
        <v>1918</v>
      </c>
      <c r="E1588" s="212" t="s">
        <v>46</v>
      </c>
      <c r="F1588" s="213" t="s">
        <v>14</v>
      </c>
      <c r="G1588" s="405"/>
      <c r="H1588" s="405"/>
      <c r="I1588" s="409">
        <v>33733.799999999996</v>
      </c>
      <c r="J1588" s="447">
        <v>2.5139374999999995</v>
      </c>
      <c r="K1588" s="409">
        <f t="shared" si="1655"/>
        <v>118538.46483749997</v>
      </c>
      <c r="L1588" s="409">
        <f t="shared" ref="L1588:O1588" si="1699">IF($J1588&lt;0,(K1588*(1-$J1588)),(K1588*(1+$J1588)))</f>
        <v>416536.7567849225</v>
      </c>
      <c r="M1588" s="409">
        <f t="shared" si="1699"/>
        <v>1463684.1297949185</v>
      </c>
      <c r="N1588" s="409">
        <f t="shared" si="1699"/>
        <v>5143294.5518412301</v>
      </c>
      <c r="O1588" s="409">
        <f t="shared" si="1699"/>
        <v>18073215.599260591</v>
      </c>
      <c r="P1588" s="455"/>
      <c r="Q1588" s="87">
        <f t="shared" si="1657"/>
        <v>33733.799999999996</v>
      </c>
      <c r="R1588" s="486">
        <f t="shared" si="1648"/>
        <v>0</v>
      </c>
      <c r="S1588" s="486">
        <f t="shared" si="1649"/>
        <v>0</v>
      </c>
      <c r="T1588" s="486">
        <f>IF(R1588=1,SUM($R$6:R1588),0)</f>
        <v>0</v>
      </c>
      <c r="U1588" s="486">
        <f>IF(S1588=1,SUM($S$6:S1588),0)</f>
        <v>0</v>
      </c>
      <c r="V1588" s="486">
        <f t="shared" si="1650"/>
        <v>0</v>
      </c>
      <c r="W1588" s="486">
        <f t="shared" si="1651"/>
        <v>0</v>
      </c>
      <c r="X1588" s="486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1919</v>
      </c>
      <c r="D1589" s="105" t="s">
        <v>1919</v>
      </c>
      <c r="E1589" s="212" t="s">
        <v>46</v>
      </c>
      <c r="F1589" s="213" t="s">
        <v>14</v>
      </c>
      <c r="G1589" s="405"/>
      <c r="H1589" s="405"/>
      <c r="I1589" s="409">
        <v>116350.8</v>
      </c>
      <c r="J1589" s="447">
        <v>0.12026574234546508</v>
      </c>
      <c r="K1589" s="409">
        <f t="shared" si="1655"/>
        <v>130343.81533448875</v>
      </c>
      <c r="L1589" s="409">
        <f t="shared" ref="L1589:O1589" si="1700">IF($J1589&lt;0,(K1589*(1-$J1589)),(K1589*(1+$J1589)))</f>
        <v>146019.71104583127</v>
      </c>
      <c r="M1589" s="409">
        <f t="shared" si="1700"/>
        <v>163580.87999182849</v>
      </c>
      <c r="N1589" s="409">
        <f t="shared" si="1700"/>
        <v>183254.05595757021</v>
      </c>
      <c r="O1589" s="409">
        <f t="shared" si="1700"/>
        <v>205293.24103512481</v>
      </c>
      <c r="P1589" s="455"/>
      <c r="Q1589" s="87">
        <f t="shared" si="1657"/>
        <v>116350.8</v>
      </c>
      <c r="R1589" s="486">
        <f t="shared" si="1648"/>
        <v>0</v>
      </c>
      <c r="S1589" s="486">
        <f t="shared" si="1649"/>
        <v>0</v>
      </c>
      <c r="T1589" s="486">
        <f>IF(R1589=1,SUM($R$6:R1589),0)</f>
        <v>0</v>
      </c>
      <c r="U1589" s="486">
        <f>IF(S1589=1,SUM($S$6:S1589),0)</f>
        <v>0</v>
      </c>
      <c r="V1589" s="486">
        <f t="shared" si="1650"/>
        <v>0</v>
      </c>
      <c r="W1589" s="486">
        <f t="shared" si="1651"/>
        <v>0</v>
      </c>
      <c r="X1589" s="486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5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5"/>
      <c r="Q1590" s="87">
        <f t="shared" si="1657"/>
        <v>0</v>
      </c>
      <c r="R1590" s="486">
        <f t="shared" si="1648"/>
        <v>0</v>
      </c>
      <c r="S1590" s="486">
        <f t="shared" si="1649"/>
        <v>0</v>
      </c>
      <c r="T1590" s="486">
        <f>IF(R1590=1,SUM($R$6:R1590),0)</f>
        <v>0</v>
      </c>
      <c r="U1590" s="486">
        <f>IF(S1590=1,SUM($S$6:S1590),0)</f>
        <v>0</v>
      </c>
      <c r="V1590" s="486">
        <f t="shared" si="1650"/>
        <v>0</v>
      </c>
      <c r="W1590" s="486">
        <f t="shared" si="1651"/>
        <v>0</v>
      </c>
      <c r="X1590" s="486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5" t="s">
        <v>719</v>
      </c>
      <c r="C1591" s="426" t="s">
        <v>1920</v>
      </c>
      <c r="D1591" s="426"/>
      <c r="E1591" s="212"/>
      <c r="F1591" s="213"/>
      <c r="G1591" s="214"/>
      <c r="H1591" s="214"/>
      <c r="I1591" s="167"/>
      <c r="J1591" s="445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5"/>
      <c r="Q1591" s="87">
        <f t="shared" si="1657"/>
        <v>0</v>
      </c>
      <c r="R1591" s="486">
        <f t="shared" si="1648"/>
        <v>0</v>
      </c>
      <c r="S1591" s="486">
        <f t="shared" si="1649"/>
        <v>0</v>
      </c>
      <c r="T1591" s="486">
        <f>IF(R1591=1,SUM($R$6:R1591),0)</f>
        <v>0</v>
      </c>
      <c r="U1591" s="486">
        <f>IF(S1591=1,SUM($S$6:S1591),0)</f>
        <v>0</v>
      </c>
      <c r="V1591" s="486">
        <f t="shared" si="1650"/>
        <v>0</v>
      </c>
      <c r="W1591" s="486">
        <f t="shared" si="1651"/>
        <v>0</v>
      </c>
      <c r="X1591" s="486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2340</v>
      </c>
      <c r="D1592" s="105" t="s">
        <v>1924</v>
      </c>
      <c r="E1592" s="212" t="s">
        <v>46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5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61"/>
      <c r="Q1592" s="87">
        <f t="shared" si="1657"/>
        <v>40323.599999999999</v>
      </c>
      <c r="R1592" s="486">
        <f t="shared" si="1648"/>
        <v>0</v>
      </c>
      <c r="S1592" s="486">
        <f t="shared" si="1649"/>
        <v>0</v>
      </c>
      <c r="T1592" s="486">
        <f>IF(R1592=1,SUM($R$6:R1592),0)</f>
        <v>0</v>
      </c>
      <c r="U1592" s="486">
        <f>IF(S1592=1,SUM($S$6:S1592),0)</f>
        <v>0</v>
      </c>
      <c r="V1592" s="486">
        <f t="shared" si="1650"/>
        <v>0</v>
      </c>
      <c r="W1592" s="486">
        <f t="shared" si="1651"/>
        <v>0</v>
      </c>
      <c r="X1592" s="486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639</v>
      </c>
      <c r="D1593" s="105" t="s">
        <v>1925</v>
      </c>
      <c r="E1593" s="212" t="s">
        <v>46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5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61"/>
      <c r="Q1593" s="87">
        <f t="shared" si="1657"/>
        <v>40323.599999999999</v>
      </c>
      <c r="R1593" s="486">
        <f t="shared" si="1648"/>
        <v>0</v>
      </c>
      <c r="S1593" s="486">
        <f t="shared" si="1649"/>
        <v>0</v>
      </c>
      <c r="T1593" s="486">
        <f>IF(R1593=1,SUM($R$6:R1593),0)</f>
        <v>0</v>
      </c>
      <c r="U1593" s="486">
        <f>IF(S1593=1,SUM($S$6:S1593),0)</f>
        <v>0</v>
      </c>
      <c r="V1593" s="486">
        <f t="shared" si="1650"/>
        <v>0</v>
      </c>
      <c r="W1593" s="486">
        <f t="shared" si="1651"/>
        <v>0</v>
      </c>
      <c r="X1593" s="486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2341</v>
      </c>
      <c r="D1594" s="105" t="s">
        <v>1926</v>
      </c>
      <c r="E1594" s="212" t="s">
        <v>46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5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61"/>
      <c r="Q1594" s="87">
        <f t="shared" si="1657"/>
        <v>40323.599999999999</v>
      </c>
      <c r="R1594" s="486">
        <f t="shared" si="1648"/>
        <v>0</v>
      </c>
      <c r="S1594" s="486">
        <f t="shared" si="1649"/>
        <v>0</v>
      </c>
      <c r="T1594" s="486">
        <f>IF(R1594=1,SUM($R$6:R1594),0)</f>
        <v>0</v>
      </c>
      <c r="U1594" s="486">
        <f>IF(S1594=1,SUM($S$6:S1594),0)</f>
        <v>0</v>
      </c>
      <c r="V1594" s="486">
        <f t="shared" si="1650"/>
        <v>0</v>
      </c>
      <c r="W1594" s="486">
        <f t="shared" si="1651"/>
        <v>0</v>
      </c>
      <c r="X1594" s="486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2342</v>
      </c>
      <c r="D1595" s="105" t="s">
        <v>1927</v>
      </c>
      <c r="E1595" s="212" t="s">
        <v>46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5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61"/>
      <c r="Q1595" s="87">
        <f t="shared" si="1657"/>
        <v>46421.4</v>
      </c>
      <c r="R1595" s="486">
        <f t="shared" si="1648"/>
        <v>0</v>
      </c>
      <c r="S1595" s="486">
        <f t="shared" si="1649"/>
        <v>0</v>
      </c>
      <c r="T1595" s="486">
        <f>IF(R1595=1,SUM($R$6:R1595),0)</f>
        <v>0</v>
      </c>
      <c r="U1595" s="486">
        <f>IF(S1595=1,SUM($S$6:S1595),0)</f>
        <v>0</v>
      </c>
      <c r="V1595" s="486">
        <f t="shared" si="1650"/>
        <v>0</v>
      </c>
      <c r="W1595" s="486">
        <f t="shared" si="1651"/>
        <v>0</v>
      </c>
      <c r="X1595" s="486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2343</v>
      </c>
      <c r="D1596" s="105" t="s">
        <v>1928</v>
      </c>
      <c r="E1596" s="212" t="s">
        <v>46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5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61"/>
      <c r="Q1596" s="87">
        <f t="shared" si="1657"/>
        <v>46421.4</v>
      </c>
      <c r="R1596" s="486">
        <f t="shared" si="1648"/>
        <v>0</v>
      </c>
      <c r="S1596" s="486">
        <f t="shared" si="1649"/>
        <v>0</v>
      </c>
      <c r="T1596" s="486">
        <f>IF(R1596=1,SUM($R$6:R1596),0)</f>
        <v>0</v>
      </c>
      <c r="U1596" s="486">
        <f>IF(S1596=1,SUM($S$6:S1596),0)</f>
        <v>0</v>
      </c>
      <c r="V1596" s="486">
        <f t="shared" si="1650"/>
        <v>0</v>
      </c>
      <c r="W1596" s="486">
        <f t="shared" si="1651"/>
        <v>0</v>
      </c>
      <c r="X1596" s="486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2344</v>
      </c>
      <c r="D1597" s="105" t="s">
        <v>1929</v>
      </c>
      <c r="E1597" s="212" t="s">
        <v>46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5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61"/>
      <c r="Q1597" s="87">
        <f t="shared" si="1657"/>
        <v>46421.4</v>
      </c>
      <c r="R1597" s="486">
        <f t="shared" si="1648"/>
        <v>0</v>
      </c>
      <c r="S1597" s="486">
        <f t="shared" si="1649"/>
        <v>0</v>
      </c>
      <c r="T1597" s="486">
        <f>IF(R1597=1,SUM($R$6:R1597),0)</f>
        <v>0</v>
      </c>
      <c r="U1597" s="486">
        <f>IF(S1597=1,SUM($S$6:S1597),0)</f>
        <v>0</v>
      </c>
      <c r="V1597" s="486">
        <f t="shared" si="1650"/>
        <v>0</v>
      </c>
      <c r="W1597" s="486">
        <f t="shared" si="1651"/>
        <v>0</v>
      </c>
      <c r="X1597" s="486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2345</v>
      </c>
      <c r="D1598" s="105" t="s">
        <v>1930</v>
      </c>
      <c r="E1598" s="212" t="s">
        <v>46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5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61"/>
      <c r="Q1598" s="87">
        <f t="shared" si="1657"/>
        <v>96385.2</v>
      </c>
      <c r="R1598" s="486">
        <f t="shared" si="1648"/>
        <v>0</v>
      </c>
      <c r="S1598" s="486">
        <f t="shared" si="1649"/>
        <v>0</v>
      </c>
      <c r="T1598" s="486">
        <f>IF(R1598=1,SUM($R$6:R1598),0)</f>
        <v>0</v>
      </c>
      <c r="U1598" s="486">
        <f>IF(S1598=1,SUM($S$6:S1598),0)</f>
        <v>0</v>
      </c>
      <c r="V1598" s="486">
        <f t="shared" si="1650"/>
        <v>0</v>
      </c>
      <c r="W1598" s="486">
        <f t="shared" si="1651"/>
        <v>0</v>
      </c>
      <c r="X1598" s="486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2346</v>
      </c>
      <c r="D1599" s="105" t="s">
        <v>1931</v>
      </c>
      <c r="E1599" s="212" t="s">
        <v>46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5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61"/>
      <c r="Q1599" s="87">
        <f t="shared" si="1657"/>
        <v>96385.2</v>
      </c>
      <c r="R1599" s="486">
        <f t="shared" si="1648"/>
        <v>0</v>
      </c>
      <c r="S1599" s="486">
        <f t="shared" si="1649"/>
        <v>0</v>
      </c>
      <c r="T1599" s="486">
        <f>IF(R1599=1,SUM($R$6:R1599),0)</f>
        <v>0</v>
      </c>
      <c r="U1599" s="486">
        <f>IF(S1599=1,SUM($S$6:S1599),0)</f>
        <v>0</v>
      </c>
      <c r="V1599" s="486">
        <f t="shared" si="1650"/>
        <v>0</v>
      </c>
      <c r="W1599" s="486">
        <f t="shared" si="1651"/>
        <v>0</v>
      </c>
      <c r="X1599" s="486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640</v>
      </c>
      <c r="D1600" s="105" t="s">
        <v>1921</v>
      </c>
      <c r="E1600" s="212" t="s">
        <v>46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5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61"/>
      <c r="Q1600" s="87">
        <f t="shared" si="1657"/>
        <v>54879.6</v>
      </c>
      <c r="R1600" s="486">
        <f t="shared" si="1648"/>
        <v>0</v>
      </c>
      <c r="S1600" s="486">
        <f t="shared" si="1649"/>
        <v>0</v>
      </c>
      <c r="T1600" s="486">
        <f>IF(R1600=1,SUM($R$6:R1600),0)</f>
        <v>0</v>
      </c>
      <c r="U1600" s="486">
        <f>IF(S1600=1,SUM($S$6:S1600),0)</f>
        <v>0</v>
      </c>
      <c r="V1600" s="486">
        <f t="shared" si="1650"/>
        <v>0</v>
      </c>
      <c r="W1600" s="486">
        <f t="shared" si="1651"/>
        <v>0</v>
      </c>
      <c r="X1600" s="486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2348</v>
      </c>
      <c r="D1601" s="105" t="s">
        <v>1922</v>
      </c>
      <c r="E1601" s="212" t="s">
        <v>46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5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61"/>
      <c r="Q1601" s="87">
        <f t="shared" si="1657"/>
        <v>54879.6</v>
      </c>
      <c r="R1601" s="486">
        <f t="shared" si="1648"/>
        <v>0</v>
      </c>
      <c r="S1601" s="486">
        <f t="shared" si="1649"/>
        <v>0</v>
      </c>
      <c r="T1601" s="486">
        <f>IF(R1601=1,SUM($R$6:R1601),0)</f>
        <v>0</v>
      </c>
      <c r="U1601" s="486">
        <f>IF(S1601=1,SUM($S$6:S1601),0)</f>
        <v>0</v>
      </c>
      <c r="V1601" s="486">
        <f t="shared" si="1650"/>
        <v>0</v>
      </c>
      <c r="W1601" s="486">
        <f t="shared" si="1651"/>
        <v>0</v>
      </c>
      <c r="X1601" s="486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2349</v>
      </c>
      <c r="D1602" s="105" t="s">
        <v>1923</v>
      </c>
      <c r="E1602" s="212" t="s">
        <v>46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5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61"/>
      <c r="Q1602" s="87">
        <f t="shared" si="1657"/>
        <v>133137.60000000001</v>
      </c>
      <c r="R1602" s="486">
        <f t="shared" si="1648"/>
        <v>0</v>
      </c>
      <c r="S1602" s="486">
        <f t="shared" si="1649"/>
        <v>0</v>
      </c>
      <c r="T1602" s="486">
        <f>IF(R1602=1,SUM($R$6:R1602),0)</f>
        <v>0</v>
      </c>
      <c r="U1602" s="486">
        <f>IF(S1602=1,SUM($S$6:S1602),0)</f>
        <v>0</v>
      </c>
      <c r="V1602" s="486">
        <f t="shared" si="1650"/>
        <v>0</v>
      </c>
      <c r="W1602" s="486">
        <f t="shared" si="1651"/>
        <v>0</v>
      </c>
      <c r="X1602" s="486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1932</v>
      </c>
      <c r="D1603" s="105" t="s">
        <v>1932</v>
      </c>
      <c r="E1603" s="212" t="s">
        <v>46</v>
      </c>
      <c r="F1603" s="213" t="s">
        <v>14</v>
      </c>
      <c r="G1603" s="405"/>
      <c r="H1603" s="405"/>
      <c r="I1603" s="409">
        <v>40126.799999999996</v>
      </c>
      <c r="J1603" s="447">
        <v>1.1540384615384616</v>
      </c>
      <c r="K1603" s="409">
        <f t="shared" si="1655"/>
        <v>86434.670538461534</v>
      </c>
      <c r="L1603" s="409">
        <f t="shared" ref="L1603:O1603" si="1714">IF($J1603&lt;0,(K1603*(1-$J1603)),(K1603*(1+$J1603)))</f>
        <v>186183.60475025148</v>
      </c>
      <c r="M1603" s="409">
        <f t="shared" si="1714"/>
        <v>401046.6455399167</v>
      </c>
      <c r="N1603" s="409">
        <f t="shared" si="1714"/>
        <v>863869.89936396293</v>
      </c>
      <c r="O1603" s="409">
        <f t="shared" si="1714"/>
        <v>1860808.9889953362</v>
      </c>
      <c r="P1603" s="455"/>
      <c r="Q1603" s="87">
        <f t="shared" si="1657"/>
        <v>40126.799999999996</v>
      </c>
      <c r="R1603" s="486">
        <f t="shared" si="1648"/>
        <v>0</v>
      </c>
      <c r="S1603" s="486">
        <f t="shared" si="1649"/>
        <v>0</v>
      </c>
      <c r="T1603" s="486">
        <f>IF(R1603=1,SUM($R$6:R1603),0)</f>
        <v>0</v>
      </c>
      <c r="U1603" s="486">
        <f>IF(S1603=1,SUM($S$6:S1603),0)</f>
        <v>0</v>
      </c>
      <c r="V1603" s="486">
        <f t="shared" si="1650"/>
        <v>0</v>
      </c>
      <c r="W1603" s="486">
        <f t="shared" si="1651"/>
        <v>0</v>
      </c>
      <c r="X1603" s="486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1933</v>
      </c>
      <c r="D1604" s="105" t="s">
        <v>1933</v>
      </c>
      <c r="E1604" s="212" t="s">
        <v>46</v>
      </c>
      <c r="F1604" s="213" t="s">
        <v>14</v>
      </c>
      <c r="G1604" s="405"/>
      <c r="H1604" s="405"/>
      <c r="I1604" s="409">
        <v>40126.799999999996</v>
      </c>
      <c r="J1604" s="447">
        <v>1.1540384615384616</v>
      </c>
      <c r="K1604" s="409">
        <f t="shared" si="1655"/>
        <v>86434.670538461534</v>
      </c>
      <c r="L1604" s="409">
        <f t="shared" ref="L1604:O1604" si="1715">IF($J1604&lt;0,(K1604*(1-$J1604)),(K1604*(1+$J1604)))</f>
        <v>186183.60475025148</v>
      </c>
      <c r="M1604" s="409">
        <f t="shared" si="1715"/>
        <v>401046.6455399167</v>
      </c>
      <c r="N1604" s="409">
        <f t="shared" si="1715"/>
        <v>863869.89936396293</v>
      </c>
      <c r="O1604" s="409">
        <f t="shared" si="1715"/>
        <v>1860808.9889953362</v>
      </c>
      <c r="P1604" s="455"/>
      <c r="Q1604" s="87">
        <f t="shared" si="1657"/>
        <v>40126.799999999996</v>
      </c>
      <c r="R1604" s="486">
        <f t="shared" si="1648"/>
        <v>0</v>
      </c>
      <c r="S1604" s="486">
        <f t="shared" si="1649"/>
        <v>0</v>
      </c>
      <c r="T1604" s="486">
        <f>IF(R1604=1,SUM($R$6:R1604),0)</f>
        <v>0</v>
      </c>
      <c r="U1604" s="486">
        <f>IF(S1604=1,SUM($S$6:S1604),0)</f>
        <v>0</v>
      </c>
      <c r="V1604" s="486">
        <f t="shared" si="1650"/>
        <v>0</v>
      </c>
      <c r="W1604" s="486">
        <f t="shared" si="1651"/>
        <v>0</v>
      </c>
      <c r="X1604" s="486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1934</v>
      </c>
      <c r="D1605" s="105" t="s">
        <v>1934</v>
      </c>
      <c r="E1605" s="212" t="s">
        <v>46</v>
      </c>
      <c r="F1605" s="213" t="s">
        <v>14</v>
      </c>
      <c r="G1605" s="405"/>
      <c r="H1605" s="405"/>
      <c r="I1605" s="409">
        <v>40126.799999999996</v>
      </c>
      <c r="J1605" s="447">
        <v>1.1540384615384616</v>
      </c>
      <c r="K1605" s="409">
        <f t="shared" si="1655"/>
        <v>86434.670538461534</v>
      </c>
      <c r="L1605" s="409">
        <f t="shared" ref="L1605:O1605" si="1716">IF($J1605&lt;0,(K1605*(1-$J1605)),(K1605*(1+$J1605)))</f>
        <v>186183.60475025148</v>
      </c>
      <c r="M1605" s="409">
        <f t="shared" si="1716"/>
        <v>401046.6455399167</v>
      </c>
      <c r="N1605" s="409">
        <f t="shared" si="1716"/>
        <v>863869.89936396293</v>
      </c>
      <c r="O1605" s="409">
        <f t="shared" si="1716"/>
        <v>1860808.9889953362</v>
      </c>
      <c r="P1605" s="461"/>
      <c r="Q1605" s="87">
        <f t="shared" si="1657"/>
        <v>40126.799999999996</v>
      </c>
      <c r="R1605" s="486">
        <f t="shared" si="1648"/>
        <v>0</v>
      </c>
      <c r="S1605" s="486">
        <f t="shared" si="1649"/>
        <v>0</v>
      </c>
      <c r="T1605" s="486">
        <f>IF(R1605=1,SUM($R$6:R1605),0)</f>
        <v>0</v>
      </c>
      <c r="U1605" s="486">
        <f>IF(S1605=1,SUM($S$6:S1605),0)</f>
        <v>0</v>
      </c>
      <c r="V1605" s="486">
        <f t="shared" si="1650"/>
        <v>0</v>
      </c>
      <c r="W1605" s="486">
        <f t="shared" si="1651"/>
        <v>0</v>
      </c>
      <c r="X1605" s="486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1935</v>
      </c>
      <c r="D1606" s="105" t="s">
        <v>1935</v>
      </c>
      <c r="E1606" s="212" t="s">
        <v>46</v>
      </c>
      <c r="F1606" s="213" t="s">
        <v>14</v>
      </c>
      <c r="G1606" s="405"/>
      <c r="H1606" s="405"/>
      <c r="I1606" s="409">
        <v>46027.799999999996</v>
      </c>
      <c r="J1606" s="447">
        <v>0.83774346793349175</v>
      </c>
      <c r="K1606" s="409">
        <f t="shared" si="1655"/>
        <v>84587.288793349158</v>
      </c>
      <c r="L1606" s="409">
        <f t="shared" ref="L1606:O1606" si="1717">IF($J1606&lt;0,(K1606*(1-$J1606)),(K1606*(1+$J1606)))</f>
        <v>155449.73745018124</v>
      </c>
      <c r="M1606" s="409">
        <f t="shared" si="1717"/>
        <v>285676.73959104688</v>
      </c>
      <c r="N1606" s="409">
        <f t="shared" si="1717"/>
        <v>525000.56212398352</v>
      </c>
      <c r="O1606" s="409">
        <f t="shared" si="1717"/>
        <v>964816.35370476195</v>
      </c>
      <c r="P1606" s="461"/>
      <c r="Q1606" s="87">
        <f t="shared" si="1657"/>
        <v>46027.799999999996</v>
      </c>
      <c r="R1606" s="486">
        <f t="shared" si="1648"/>
        <v>0</v>
      </c>
      <c r="S1606" s="486">
        <f t="shared" si="1649"/>
        <v>0</v>
      </c>
      <c r="T1606" s="486">
        <f>IF(R1606=1,SUM($R$6:R1606),0)</f>
        <v>0</v>
      </c>
      <c r="U1606" s="486">
        <f>IF(S1606=1,SUM($S$6:S1606),0)</f>
        <v>0</v>
      </c>
      <c r="V1606" s="486">
        <f t="shared" si="1650"/>
        <v>0</v>
      </c>
      <c r="W1606" s="486">
        <f t="shared" si="1651"/>
        <v>0</v>
      </c>
      <c r="X1606" s="486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1936</v>
      </c>
      <c r="D1607" s="105" t="s">
        <v>1936</v>
      </c>
      <c r="E1607" s="212" t="s">
        <v>46</v>
      </c>
      <c r="F1607" s="213" t="s">
        <v>14</v>
      </c>
      <c r="G1607" s="405"/>
      <c r="H1607" s="405"/>
      <c r="I1607" s="409">
        <v>46027.799999999996</v>
      </c>
      <c r="J1607" s="447">
        <v>0.83774346793349175</v>
      </c>
      <c r="K1607" s="409">
        <f t="shared" si="1655"/>
        <v>84587.288793349158</v>
      </c>
      <c r="L1607" s="409">
        <f t="shared" ref="L1607:O1607" si="1718">IF($J1607&lt;0,(K1607*(1-$J1607)),(K1607*(1+$J1607)))</f>
        <v>155449.73745018124</v>
      </c>
      <c r="M1607" s="409">
        <f t="shared" si="1718"/>
        <v>285676.73959104688</v>
      </c>
      <c r="N1607" s="409">
        <f t="shared" si="1718"/>
        <v>525000.56212398352</v>
      </c>
      <c r="O1607" s="409">
        <f t="shared" si="1718"/>
        <v>964816.35370476195</v>
      </c>
      <c r="P1607" s="461"/>
      <c r="Q1607" s="87">
        <f t="shared" si="1657"/>
        <v>46027.799999999996</v>
      </c>
      <c r="R1607" s="486">
        <f t="shared" ref="R1607:R1670" si="1719">IF(E1607="MDU-KD",1,0)</f>
        <v>0</v>
      </c>
      <c r="S1607" s="486">
        <f t="shared" ref="S1607:S1670" si="1720">IF(E1607="HDW",1,0)</f>
        <v>0</v>
      </c>
      <c r="T1607" s="486">
        <f>IF(R1607=1,SUM($R$6:R1607),0)</f>
        <v>0</v>
      </c>
      <c r="U1607" s="486">
        <f>IF(S1607=1,SUM($S$6:S1607),0)</f>
        <v>0</v>
      </c>
      <c r="V1607" s="486">
        <f t="shared" ref="V1607:V1670" si="1721">IF(T1607=0,U1607,T1607)</f>
        <v>0</v>
      </c>
      <c r="W1607" s="486">
        <f t="shared" ref="W1607:W1670" si="1722">IF(F1607=0,0,IF(LEFT(C1607,11)="Tiang Beton",1,0))</f>
        <v>0</v>
      </c>
      <c r="X1607" s="486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1937</v>
      </c>
      <c r="D1608" s="105" t="s">
        <v>1937</v>
      </c>
      <c r="E1608" s="212" t="s">
        <v>46</v>
      </c>
      <c r="F1608" s="213" t="s">
        <v>14</v>
      </c>
      <c r="G1608" s="405"/>
      <c r="H1608" s="405"/>
      <c r="I1608" s="409">
        <v>46027.799999999996</v>
      </c>
      <c r="J1608" s="447">
        <v>1.0306824146981628</v>
      </c>
      <c r="K1608" s="409">
        <f t="shared" si="1655"/>
        <v>93467.844047244085</v>
      </c>
      <c r="L1608" s="409">
        <f t="shared" ref="L1608:O1608" si="1723">IF($J1608&lt;0,(K1608*(1-$J1608)),(K1608*(1+$J1608)))</f>
        <v>189803.50724648891</v>
      </c>
      <c r="M1608" s="409">
        <f t="shared" si="1723"/>
        <v>385430.6444134803</v>
      </c>
      <c r="N1608" s="409">
        <f t="shared" si="1723"/>
        <v>782687.23169623502</v>
      </c>
      <c r="O1608" s="409">
        <f t="shared" si="1723"/>
        <v>1589389.1976143308</v>
      </c>
      <c r="P1608" s="461"/>
      <c r="Q1608" s="87">
        <f t="shared" si="1657"/>
        <v>46027.799999999996</v>
      </c>
      <c r="R1608" s="486">
        <f t="shared" si="1719"/>
        <v>0</v>
      </c>
      <c r="S1608" s="486">
        <f t="shared" si="1720"/>
        <v>0</v>
      </c>
      <c r="T1608" s="486">
        <f>IF(R1608=1,SUM($R$6:R1608),0)</f>
        <v>0</v>
      </c>
      <c r="U1608" s="486">
        <f>IF(S1608=1,SUM($S$6:S1608),0)</f>
        <v>0</v>
      </c>
      <c r="V1608" s="486">
        <f t="shared" si="1721"/>
        <v>0</v>
      </c>
      <c r="W1608" s="486">
        <f t="shared" si="1722"/>
        <v>0</v>
      </c>
      <c r="X1608" s="486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1938</v>
      </c>
      <c r="D1609" s="105" t="s">
        <v>1938</v>
      </c>
      <c r="E1609" s="212" t="s">
        <v>46</v>
      </c>
      <c r="F1609" s="213" t="s">
        <v>14</v>
      </c>
      <c r="G1609" s="405"/>
      <c r="H1609" s="405"/>
      <c r="I1609" s="409">
        <v>96385.2</v>
      </c>
      <c r="J1609" s="447">
        <v>0.29654560129136398</v>
      </c>
      <c r="K1609" s="409">
        <f t="shared" si="1655"/>
        <v>124967.80708958836</v>
      </c>
      <c r="L1609" s="409">
        <f t="shared" ref="L1609:O1609" si="1724">IF($J1609&lt;0,(K1609*(1-$J1609)),(K1609*(1+$J1609)))</f>
        <v>162026.46058503349</v>
      </c>
      <c r="M1609" s="409">
        <f t="shared" si="1724"/>
        <v>210074.69476433372</v>
      </c>
      <c r="N1609" s="409">
        <f t="shared" si="1724"/>
        <v>272371.42143932282</v>
      </c>
      <c r="O1609" s="409">
        <f t="shared" si="1724"/>
        <v>353141.96838463028</v>
      </c>
      <c r="P1609" s="461"/>
      <c r="Q1609" s="87">
        <f t="shared" si="1657"/>
        <v>96385.2</v>
      </c>
      <c r="R1609" s="486">
        <f t="shared" si="1719"/>
        <v>0</v>
      </c>
      <c r="S1609" s="486">
        <f t="shared" si="1720"/>
        <v>0</v>
      </c>
      <c r="T1609" s="486">
        <f>IF(R1609=1,SUM($R$6:R1609),0)</f>
        <v>0</v>
      </c>
      <c r="U1609" s="486">
        <f>IF(S1609=1,SUM($S$6:S1609),0)</f>
        <v>0</v>
      </c>
      <c r="V1609" s="486">
        <f t="shared" si="1721"/>
        <v>0</v>
      </c>
      <c r="W1609" s="486">
        <f t="shared" si="1722"/>
        <v>0</v>
      </c>
      <c r="X1609" s="486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1939</v>
      </c>
      <c r="D1610" s="105" t="s">
        <v>1939</v>
      </c>
      <c r="E1610" s="212" t="s">
        <v>46</v>
      </c>
      <c r="F1610" s="213" t="s">
        <v>14</v>
      </c>
      <c r="G1610" s="405"/>
      <c r="H1610" s="405"/>
      <c r="I1610" s="409">
        <v>96385.2</v>
      </c>
      <c r="J1610" s="447">
        <v>0.29654560129136398</v>
      </c>
      <c r="K1610" s="409">
        <f t="shared" si="1655"/>
        <v>124967.80708958836</v>
      </c>
      <c r="L1610" s="409">
        <f t="shared" ref="L1610:O1610" si="1725">IF($J1610&lt;0,(K1610*(1-$J1610)),(K1610*(1+$J1610)))</f>
        <v>162026.46058503349</v>
      </c>
      <c r="M1610" s="409">
        <f t="shared" si="1725"/>
        <v>210074.69476433372</v>
      </c>
      <c r="N1610" s="409">
        <f t="shared" si="1725"/>
        <v>272371.42143932282</v>
      </c>
      <c r="O1610" s="409">
        <f t="shared" si="1725"/>
        <v>353141.96838463028</v>
      </c>
      <c r="P1610" s="461"/>
      <c r="Q1610" s="87">
        <f t="shared" si="1657"/>
        <v>96385.2</v>
      </c>
      <c r="R1610" s="486">
        <f t="shared" si="1719"/>
        <v>0</v>
      </c>
      <c r="S1610" s="486">
        <f t="shared" si="1720"/>
        <v>0</v>
      </c>
      <c r="T1610" s="486">
        <f>IF(R1610=1,SUM($R$6:R1610),0)</f>
        <v>0</v>
      </c>
      <c r="U1610" s="486">
        <f>IF(S1610=1,SUM($S$6:S1610),0)</f>
        <v>0</v>
      </c>
      <c r="V1610" s="486">
        <f t="shared" si="1721"/>
        <v>0</v>
      </c>
      <c r="W1610" s="486">
        <f t="shared" si="1722"/>
        <v>0</v>
      </c>
      <c r="X1610" s="486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2347</v>
      </c>
      <c r="D1611" s="105" t="s">
        <v>1940</v>
      </c>
      <c r="E1611" s="212" t="s">
        <v>46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5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61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486">
        <f t="shared" si="1719"/>
        <v>0</v>
      </c>
      <c r="S1611" s="486">
        <f t="shared" si="1720"/>
        <v>0</v>
      </c>
      <c r="T1611" s="486">
        <f>IF(R1611=1,SUM($R$6:R1611),0)</f>
        <v>0</v>
      </c>
      <c r="U1611" s="486">
        <f>IF(S1611=1,SUM($S$6:S1611),0)</f>
        <v>0</v>
      </c>
      <c r="V1611" s="486">
        <f t="shared" si="1721"/>
        <v>0</v>
      </c>
      <c r="W1611" s="486">
        <f t="shared" si="1722"/>
        <v>0</v>
      </c>
      <c r="X1611" s="486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5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61"/>
      <c r="Q1612" s="87">
        <f t="shared" si="1729"/>
        <v>0</v>
      </c>
      <c r="R1612" s="486">
        <f t="shared" si="1719"/>
        <v>0</v>
      </c>
      <c r="S1612" s="486">
        <f t="shared" si="1720"/>
        <v>0</v>
      </c>
      <c r="T1612" s="486">
        <f>IF(R1612=1,SUM($R$6:R1612),0)</f>
        <v>0</v>
      </c>
      <c r="U1612" s="486">
        <f>IF(S1612=1,SUM($S$6:S1612),0)</f>
        <v>0</v>
      </c>
      <c r="V1612" s="486">
        <f t="shared" si="1721"/>
        <v>0</v>
      </c>
      <c r="W1612" s="486">
        <f t="shared" si="1722"/>
        <v>0</v>
      </c>
      <c r="X1612" s="486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5" t="s">
        <v>719</v>
      </c>
      <c r="C1613" s="426" t="s">
        <v>830</v>
      </c>
      <c r="D1613" s="426"/>
      <c r="E1613" s="212" t="s">
        <v>47</v>
      </c>
      <c r="F1613" s="213"/>
      <c r="G1613" s="214">
        <v>0</v>
      </c>
      <c r="H1613" s="214">
        <v>0</v>
      </c>
      <c r="I1613" s="167">
        <v>0</v>
      </c>
      <c r="J1613" s="445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61"/>
      <c r="Q1613" s="87">
        <f t="shared" si="1729"/>
        <v>0</v>
      </c>
      <c r="R1613" s="486">
        <f t="shared" si="1719"/>
        <v>0</v>
      </c>
      <c r="S1613" s="486">
        <f t="shared" si="1720"/>
        <v>0</v>
      </c>
      <c r="T1613" s="486">
        <f>IF(R1613=1,SUM($R$6:R1613),0)</f>
        <v>0</v>
      </c>
      <c r="U1613" s="486">
        <f>IF(S1613=1,SUM($S$6:S1613),0)</f>
        <v>0</v>
      </c>
      <c r="V1613" s="486">
        <f t="shared" si="1721"/>
        <v>0</v>
      </c>
      <c r="W1613" s="486">
        <f t="shared" si="1722"/>
        <v>0</v>
      </c>
      <c r="X1613" s="486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2350</v>
      </c>
      <c r="D1614" s="105" t="s">
        <v>1941</v>
      </c>
      <c r="E1614" s="212" t="s">
        <v>46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5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5"/>
      <c r="Q1614" s="87">
        <f t="shared" si="1729"/>
        <v>730774.79999999993</v>
      </c>
      <c r="R1614" s="486">
        <f t="shared" si="1719"/>
        <v>0</v>
      </c>
      <c r="S1614" s="486">
        <f t="shared" si="1720"/>
        <v>0</v>
      </c>
      <c r="T1614" s="486">
        <f>IF(R1614=1,SUM($R$6:R1614),0)</f>
        <v>0</v>
      </c>
      <c r="U1614" s="486">
        <f>IF(S1614=1,SUM($S$6:S1614),0)</f>
        <v>0</v>
      </c>
      <c r="V1614" s="486">
        <f t="shared" si="1721"/>
        <v>0</v>
      </c>
      <c r="W1614" s="486">
        <f t="shared" si="1722"/>
        <v>0</v>
      </c>
      <c r="X1614" s="486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2353</v>
      </c>
      <c r="D1615" s="105"/>
      <c r="E1615" s="212" t="s">
        <v>46</v>
      </c>
      <c r="F1615" s="213" t="s">
        <v>14</v>
      </c>
      <c r="G1615" s="214">
        <v>923940</v>
      </c>
      <c r="H1615" s="214">
        <v>923940</v>
      </c>
      <c r="I1615" s="443">
        <v>730774.79999999993</v>
      </c>
      <c r="J1615" s="446">
        <f t="shared" si="1726"/>
        <v>-0.209066822520943</v>
      </c>
      <c r="K1615" s="443">
        <f t="shared" si="1727"/>
        <v>883555.56541437749</v>
      </c>
      <c r="L1615" s="443">
        <f t="shared" ref="L1615:O1615" si="1733">IF($J1615&lt;0,(K1615*(1-$J1615)),(K1615*(1+$J1615)))</f>
        <v>1068277.7199962565</v>
      </c>
      <c r="M1615" s="443">
        <f t="shared" si="1733"/>
        <v>1291619.1484857914</v>
      </c>
      <c r="N1615" s="443">
        <f t="shared" si="1733"/>
        <v>1561653.8597669217</v>
      </c>
      <c r="O1615" s="443">
        <f t="shared" si="1733"/>
        <v>1888143.8701059581</v>
      </c>
      <c r="P1615" s="455"/>
      <c r="Q1615" s="87">
        <f t="shared" si="1729"/>
        <v>730774.79999999993</v>
      </c>
      <c r="R1615" s="486">
        <f t="shared" si="1719"/>
        <v>0</v>
      </c>
      <c r="S1615" s="486">
        <f t="shared" si="1720"/>
        <v>0</v>
      </c>
      <c r="T1615" s="486">
        <f>IF(R1615=1,SUM($R$6:R1615),0)</f>
        <v>0</v>
      </c>
      <c r="U1615" s="486">
        <f>IF(S1615=1,SUM($S$6:S1615),0)</f>
        <v>0</v>
      </c>
      <c r="V1615" s="486">
        <f t="shared" si="1721"/>
        <v>0</v>
      </c>
      <c r="W1615" s="486">
        <f t="shared" si="1722"/>
        <v>0</v>
      </c>
      <c r="X1615" s="486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2351</v>
      </c>
      <c r="D1616" s="105" t="s">
        <v>1942</v>
      </c>
      <c r="E1616" s="212" t="s">
        <v>46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5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61"/>
      <c r="Q1616" s="87">
        <f t="shared" si="1729"/>
        <v>997753.79999999993</v>
      </c>
      <c r="R1616" s="486">
        <f t="shared" si="1719"/>
        <v>0</v>
      </c>
      <c r="S1616" s="486">
        <f t="shared" si="1720"/>
        <v>0</v>
      </c>
      <c r="T1616" s="486">
        <f>IF(R1616=1,SUM($R$6:R1616),0)</f>
        <v>0</v>
      </c>
      <c r="U1616" s="486">
        <f>IF(S1616=1,SUM($S$6:S1616),0)</f>
        <v>0</v>
      </c>
      <c r="V1616" s="486">
        <f t="shared" si="1721"/>
        <v>0</v>
      </c>
      <c r="W1616" s="486">
        <f t="shared" si="1722"/>
        <v>0</v>
      </c>
      <c r="X1616" s="486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2352</v>
      </c>
      <c r="D1617" s="105" t="s">
        <v>1943</v>
      </c>
      <c r="E1617" s="212" t="s">
        <v>46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5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61"/>
      <c r="Q1617" s="87">
        <f t="shared" si="1729"/>
        <v>1045117.7999999999</v>
      </c>
      <c r="R1617" s="486">
        <f t="shared" si="1719"/>
        <v>0</v>
      </c>
      <c r="S1617" s="486">
        <f t="shared" si="1720"/>
        <v>0</v>
      </c>
      <c r="T1617" s="486">
        <f>IF(R1617=1,SUM($R$6:R1617),0)</f>
        <v>0</v>
      </c>
      <c r="U1617" s="486">
        <f>IF(S1617=1,SUM($S$6:S1617),0)</f>
        <v>0</v>
      </c>
      <c r="V1617" s="486">
        <f t="shared" si="1721"/>
        <v>0</v>
      </c>
      <c r="W1617" s="486">
        <f t="shared" si="1722"/>
        <v>0</v>
      </c>
      <c r="X1617" s="486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834</v>
      </c>
      <c r="D1618" s="105" t="s">
        <v>834</v>
      </c>
      <c r="E1618" s="212" t="s">
        <v>46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5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61"/>
      <c r="Q1618" s="87">
        <f t="shared" si="1729"/>
        <v>511104.6</v>
      </c>
      <c r="R1618" s="486">
        <f t="shared" si="1719"/>
        <v>0</v>
      </c>
      <c r="S1618" s="486">
        <f t="shared" si="1720"/>
        <v>0</v>
      </c>
      <c r="T1618" s="486">
        <f>IF(R1618=1,SUM($R$6:R1618),0)</f>
        <v>0</v>
      </c>
      <c r="U1618" s="486">
        <f>IF(S1618=1,SUM($S$6:S1618),0)</f>
        <v>0</v>
      </c>
      <c r="V1618" s="486">
        <f t="shared" si="1721"/>
        <v>0</v>
      </c>
      <c r="W1618" s="486">
        <f t="shared" si="1722"/>
        <v>0</v>
      </c>
      <c r="X1618" s="486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5"/>
      <c r="K1619" s="167"/>
      <c r="L1619" s="167"/>
      <c r="M1619" s="167"/>
      <c r="N1619" s="167"/>
      <c r="O1619" s="167"/>
      <c r="P1619" s="461"/>
      <c r="Q1619" s="87">
        <f t="shared" si="1729"/>
        <v>0</v>
      </c>
      <c r="R1619" s="486">
        <f t="shared" si="1719"/>
        <v>0</v>
      </c>
      <c r="S1619" s="486">
        <f t="shared" si="1720"/>
        <v>0</v>
      </c>
      <c r="T1619" s="486">
        <f>IF(R1619=1,SUM($R$6:R1619),0)</f>
        <v>0</v>
      </c>
      <c r="U1619" s="486">
        <f>IF(S1619=1,SUM($S$6:S1619),0)</f>
        <v>0</v>
      </c>
      <c r="V1619" s="486">
        <f t="shared" si="1721"/>
        <v>0</v>
      </c>
      <c r="W1619" s="486">
        <f t="shared" si="1722"/>
        <v>0</v>
      </c>
      <c r="X1619" s="486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5" t="s">
        <v>719</v>
      </c>
      <c r="C1620" s="426" t="s">
        <v>590</v>
      </c>
      <c r="D1620" s="105"/>
      <c r="E1620" s="212" t="s">
        <v>47</v>
      </c>
      <c r="F1620" s="213"/>
      <c r="G1620" s="214">
        <v>0</v>
      </c>
      <c r="H1620" s="214">
        <v>0</v>
      </c>
      <c r="I1620" s="167">
        <v>0</v>
      </c>
      <c r="J1620" s="445"/>
      <c r="K1620" s="167"/>
      <c r="L1620" s="167"/>
      <c r="M1620" s="167"/>
      <c r="N1620" s="167"/>
      <c r="O1620" s="167"/>
      <c r="P1620" s="461"/>
      <c r="Q1620" s="87">
        <f t="shared" si="1729"/>
        <v>0</v>
      </c>
      <c r="R1620" s="486">
        <f t="shared" si="1719"/>
        <v>0</v>
      </c>
      <c r="S1620" s="486">
        <f t="shared" si="1720"/>
        <v>0</v>
      </c>
      <c r="T1620" s="486">
        <f>IF(R1620=1,SUM($R$6:R1620),0)</f>
        <v>0</v>
      </c>
      <c r="U1620" s="486">
        <f>IF(S1620=1,SUM($S$6:S1620),0)</f>
        <v>0</v>
      </c>
      <c r="V1620" s="486">
        <f t="shared" si="1721"/>
        <v>0</v>
      </c>
      <c r="W1620" s="486">
        <f t="shared" si="1722"/>
        <v>0</v>
      </c>
      <c r="X1620" s="486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641</v>
      </c>
      <c r="D1621" s="105" t="s">
        <v>2062</v>
      </c>
      <c r="E1621" s="212" t="s">
        <v>46</v>
      </c>
      <c r="F1621" s="213" t="s">
        <v>275</v>
      </c>
      <c r="G1621" s="214">
        <v>285420</v>
      </c>
      <c r="H1621" s="214">
        <v>285420</v>
      </c>
      <c r="I1621" s="167">
        <v>336960</v>
      </c>
      <c r="J1621" s="445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61"/>
      <c r="Q1621" s="87">
        <f t="shared" si="1729"/>
        <v>336960</v>
      </c>
      <c r="R1621" s="486">
        <f t="shared" si="1719"/>
        <v>0</v>
      </c>
      <c r="S1621" s="486">
        <f t="shared" si="1720"/>
        <v>0</v>
      </c>
      <c r="T1621" s="486">
        <f>IF(R1621=1,SUM($R$6:R1621),0)</f>
        <v>0</v>
      </c>
      <c r="U1621" s="486">
        <f>IF(S1621=1,SUM($S$6:S1621),0)</f>
        <v>0</v>
      </c>
      <c r="V1621" s="486">
        <f t="shared" si="1721"/>
        <v>0</v>
      </c>
      <c r="W1621" s="486">
        <f t="shared" si="1722"/>
        <v>0</v>
      </c>
      <c r="X1621" s="486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348</v>
      </c>
      <c r="D1622" s="105" t="s">
        <v>2063</v>
      </c>
      <c r="E1622" s="212" t="s">
        <v>46</v>
      </c>
      <c r="F1622" s="213" t="s">
        <v>275</v>
      </c>
      <c r="G1622" s="214">
        <v>285420</v>
      </c>
      <c r="H1622" s="214">
        <v>285420</v>
      </c>
      <c r="I1622" s="167">
        <v>336960</v>
      </c>
      <c r="J1622" s="445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61"/>
      <c r="Q1622" s="87">
        <f t="shared" si="1729"/>
        <v>336960</v>
      </c>
      <c r="R1622" s="486">
        <f t="shared" si="1719"/>
        <v>0</v>
      </c>
      <c r="S1622" s="486">
        <f t="shared" si="1720"/>
        <v>0</v>
      </c>
      <c r="T1622" s="486">
        <f>IF(R1622=1,SUM($R$6:R1622),0)</f>
        <v>0</v>
      </c>
      <c r="U1622" s="486">
        <f>IF(S1622=1,SUM($S$6:S1622),0)</f>
        <v>0</v>
      </c>
      <c r="V1622" s="486">
        <f t="shared" si="1721"/>
        <v>0</v>
      </c>
      <c r="W1622" s="486">
        <f t="shared" si="1722"/>
        <v>0</v>
      </c>
      <c r="X1622" s="486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349</v>
      </c>
      <c r="D1623" s="105" t="s">
        <v>2064</v>
      </c>
      <c r="E1623" s="212" t="s">
        <v>46</v>
      </c>
      <c r="F1623" s="213" t="s">
        <v>275</v>
      </c>
      <c r="G1623" s="214">
        <v>222780</v>
      </c>
      <c r="H1623" s="214">
        <v>222780</v>
      </c>
      <c r="I1623" s="167">
        <v>331740</v>
      </c>
      <c r="J1623" s="445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61"/>
      <c r="Q1623" s="87">
        <f t="shared" si="1729"/>
        <v>331740</v>
      </c>
      <c r="R1623" s="486">
        <f t="shared" si="1719"/>
        <v>0</v>
      </c>
      <c r="S1623" s="486">
        <f t="shared" si="1720"/>
        <v>0</v>
      </c>
      <c r="T1623" s="486">
        <f>IF(R1623=1,SUM($R$6:R1623),0)</f>
        <v>0</v>
      </c>
      <c r="U1623" s="486">
        <f>IF(S1623=1,SUM($S$6:S1623),0)</f>
        <v>0</v>
      </c>
      <c r="V1623" s="486">
        <f t="shared" si="1721"/>
        <v>0</v>
      </c>
      <c r="W1623" s="486">
        <f t="shared" si="1722"/>
        <v>0</v>
      </c>
      <c r="X1623" s="486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350</v>
      </c>
      <c r="D1624" s="105" t="s">
        <v>2065</v>
      </c>
      <c r="E1624" s="212" t="s">
        <v>46</v>
      </c>
      <c r="F1624" s="213" t="s">
        <v>275</v>
      </c>
      <c r="G1624" s="214">
        <v>211020</v>
      </c>
      <c r="H1624" s="214">
        <v>211020</v>
      </c>
      <c r="I1624" s="167">
        <v>330600</v>
      </c>
      <c r="J1624" s="445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61"/>
      <c r="Q1624" s="87">
        <f t="shared" si="1729"/>
        <v>330600</v>
      </c>
      <c r="R1624" s="486">
        <f t="shared" si="1719"/>
        <v>0</v>
      </c>
      <c r="S1624" s="486">
        <f t="shared" si="1720"/>
        <v>0</v>
      </c>
      <c r="T1624" s="486">
        <f>IF(R1624=1,SUM($R$6:R1624),0)</f>
        <v>0</v>
      </c>
      <c r="U1624" s="486">
        <f>IF(S1624=1,SUM($S$6:S1624),0)</f>
        <v>0</v>
      </c>
      <c r="V1624" s="486">
        <f t="shared" si="1721"/>
        <v>0</v>
      </c>
      <c r="W1624" s="486">
        <f t="shared" si="1722"/>
        <v>0</v>
      </c>
      <c r="X1624" s="486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351</v>
      </c>
      <c r="D1625" s="105" t="s">
        <v>2066</v>
      </c>
      <c r="E1625" s="212" t="s">
        <v>46</v>
      </c>
      <c r="F1625" s="213" t="s">
        <v>275</v>
      </c>
      <c r="G1625" s="214">
        <v>180060</v>
      </c>
      <c r="H1625" s="214">
        <v>180060</v>
      </c>
      <c r="I1625" s="167">
        <v>313410</v>
      </c>
      <c r="J1625" s="445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61"/>
      <c r="Q1625" s="87">
        <f t="shared" si="1729"/>
        <v>313410</v>
      </c>
      <c r="R1625" s="486">
        <f t="shared" si="1719"/>
        <v>0</v>
      </c>
      <c r="S1625" s="486">
        <f t="shared" si="1720"/>
        <v>0</v>
      </c>
      <c r="T1625" s="486">
        <f>IF(R1625=1,SUM($R$6:R1625),0)</f>
        <v>0</v>
      </c>
      <c r="U1625" s="486">
        <f>IF(S1625=1,SUM($S$6:S1625),0)</f>
        <v>0</v>
      </c>
      <c r="V1625" s="486">
        <f t="shared" si="1721"/>
        <v>0</v>
      </c>
      <c r="W1625" s="486">
        <f t="shared" si="1722"/>
        <v>0</v>
      </c>
      <c r="X1625" s="486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352</v>
      </c>
      <c r="D1626" s="105" t="s">
        <v>2067</v>
      </c>
      <c r="E1626" s="212" t="s">
        <v>46</v>
      </c>
      <c r="F1626" s="213" t="s">
        <v>275</v>
      </c>
      <c r="G1626" s="214">
        <v>174540</v>
      </c>
      <c r="H1626" s="214">
        <v>174540</v>
      </c>
      <c r="I1626" s="167">
        <v>312300</v>
      </c>
      <c r="J1626" s="445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61"/>
      <c r="Q1626" s="87">
        <f t="shared" si="1729"/>
        <v>312300</v>
      </c>
      <c r="R1626" s="486">
        <f t="shared" si="1719"/>
        <v>0</v>
      </c>
      <c r="S1626" s="486">
        <f t="shared" si="1720"/>
        <v>0</v>
      </c>
      <c r="T1626" s="486">
        <f>IF(R1626=1,SUM($R$6:R1626),0)</f>
        <v>0</v>
      </c>
      <c r="U1626" s="486">
        <f>IF(S1626=1,SUM($S$6:S1626),0)</f>
        <v>0</v>
      </c>
      <c r="V1626" s="486">
        <f t="shared" si="1721"/>
        <v>0</v>
      </c>
      <c r="W1626" s="486">
        <f t="shared" si="1722"/>
        <v>0</v>
      </c>
      <c r="X1626" s="486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353</v>
      </c>
      <c r="D1627" s="105" t="s">
        <v>2068</v>
      </c>
      <c r="E1627" s="212" t="s">
        <v>46</v>
      </c>
      <c r="F1627" s="213" t="s">
        <v>275</v>
      </c>
      <c r="G1627" s="214">
        <v>174360</v>
      </c>
      <c r="H1627" s="214">
        <v>174360</v>
      </c>
      <c r="I1627" s="167">
        <v>310650</v>
      </c>
      <c r="J1627" s="445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61"/>
      <c r="Q1627" s="87">
        <f t="shared" si="1729"/>
        <v>310650</v>
      </c>
      <c r="R1627" s="486">
        <f t="shared" si="1719"/>
        <v>0</v>
      </c>
      <c r="S1627" s="486">
        <f t="shared" si="1720"/>
        <v>0</v>
      </c>
      <c r="T1627" s="486">
        <f>IF(R1627=1,SUM($R$6:R1627),0)</f>
        <v>0</v>
      </c>
      <c r="U1627" s="486">
        <f>IF(S1627=1,SUM($S$6:S1627),0)</f>
        <v>0</v>
      </c>
      <c r="V1627" s="486">
        <f t="shared" si="1721"/>
        <v>0</v>
      </c>
      <c r="W1627" s="486">
        <f t="shared" si="1722"/>
        <v>0</v>
      </c>
      <c r="X1627" s="486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354</v>
      </c>
      <c r="D1628" s="105" t="s">
        <v>2069</v>
      </c>
      <c r="E1628" s="212" t="s">
        <v>46</v>
      </c>
      <c r="F1628" s="213" t="s">
        <v>275</v>
      </c>
      <c r="G1628" s="214">
        <v>148200</v>
      </c>
      <c r="H1628" s="214">
        <v>148200</v>
      </c>
      <c r="I1628" s="167">
        <v>302340</v>
      </c>
      <c r="J1628" s="445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61"/>
      <c r="Q1628" s="87">
        <f t="shared" si="1729"/>
        <v>302340</v>
      </c>
      <c r="R1628" s="486">
        <f t="shared" si="1719"/>
        <v>0</v>
      </c>
      <c r="S1628" s="486">
        <f t="shared" si="1720"/>
        <v>0</v>
      </c>
      <c r="T1628" s="486">
        <f>IF(R1628=1,SUM($R$6:R1628),0)</f>
        <v>0</v>
      </c>
      <c r="U1628" s="486">
        <f>IF(S1628=1,SUM($S$6:S1628),0)</f>
        <v>0</v>
      </c>
      <c r="V1628" s="486">
        <f t="shared" si="1721"/>
        <v>0</v>
      </c>
      <c r="W1628" s="486">
        <f t="shared" si="1722"/>
        <v>0</v>
      </c>
      <c r="X1628" s="486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355</v>
      </c>
      <c r="D1629" s="105" t="s">
        <v>2070</v>
      </c>
      <c r="E1629" s="212" t="s">
        <v>46</v>
      </c>
      <c r="F1629" s="213" t="s">
        <v>275</v>
      </c>
      <c r="G1629" s="214">
        <v>165600</v>
      </c>
      <c r="H1629" s="214">
        <v>165600</v>
      </c>
      <c r="I1629" s="167">
        <v>317850</v>
      </c>
      <c r="J1629" s="445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61"/>
      <c r="Q1629" s="87">
        <f t="shared" si="1729"/>
        <v>317850</v>
      </c>
      <c r="R1629" s="486">
        <f t="shared" si="1719"/>
        <v>0</v>
      </c>
      <c r="S1629" s="486">
        <f t="shared" si="1720"/>
        <v>0</v>
      </c>
      <c r="T1629" s="486">
        <f>IF(R1629=1,SUM($R$6:R1629),0)</f>
        <v>0</v>
      </c>
      <c r="U1629" s="486">
        <f>IF(S1629=1,SUM($S$6:S1629),0)</f>
        <v>0</v>
      </c>
      <c r="V1629" s="486">
        <f t="shared" si="1721"/>
        <v>0</v>
      </c>
      <c r="W1629" s="486">
        <f t="shared" si="1722"/>
        <v>0</v>
      </c>
      <c r="X1629" s="486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356</v>
      </c>
      <c r="D1630" s="5"/>
      <c r="E1630" s="212" t="s">
        <v>46</v>
      </c>
      <c r="F1630" s="213" t="s">
        <v>275</v>
      </c>
      <c r="G1630" s="214">
        <v>160860</v>
      </c>
      <c r="H1630" s="214">
        <v>160860</v>
      </c>
      <c r="I1630" s="444">
        <v>160860</v>
      </c>
      <c r="J1630" s="449">
        <v>0.91938405797101452</v>
      </c>
      <c r="K1630" s="444">
        <f t="shared" si="1727"/>
        <v>308752.11956521741</v>
      </c>
      <c r="L1630" s="444">
        <f t="shared" ref="L1630:O1630" si="1746">IF($J1630&lt;0,(K1630*(1-$J1630)),(K1630*(1+$J1630)))</f>
        <v>592613.89615823887</v>
      </c>
      <c r="M1630" s="444">
        <f t="shared" si="1746"/>
        <v>1137453.664818214</v>
      </c>
      <c r="N1630" s="444">
        <f t="shared" si="1746"/>
        <v>2183210.4309327859</v>
      </c>
      <c r="O1630" s="444">
        <f t="shared" si="1746"/>
        <v>4190419.296328418</v>
      </c>
      <c r="P1630" s="461"/>
      <c r="Q1630" s="87">
        <f t="shared" si="1729"/>
        <v>160860</v>
      </c>
      <c r="R1630" s="486">
        <f t="shared" si="1719"/>
        <v>0</v>
      </c>
      <c r="S1630" s="486">
        <f t="shared" si="1720"/>
        <v>0</v>
      </c>
      <c r="T1630" s="486">
        <f>IF(R1630=1,SUM($R$6:R1630),0)</f>
        <v>0</v>
      </c>
      <c r="U1630" s="486">
        <f>IF(S1630=1,SUM($S$6:S1630),0)</f>
        <v>0</v>
      </c>
      <c r="V1630" s="486">
        <f t="shared" si="1721"/>
        <v>0</v>
      </c>
      <c r="W1630" s="486">
        <f t="shared" si="1722"/>
        <v>0</v>
      </c>
      <c r="X1630" s="486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357</v>
      </c>
      <c r="D1631" s="105" t="s">
        <v>2071</v>
      </c>
      <c r="E1631" s="212" t="s">
        <v>46</v>
      </c>
      <c r="F1631" s="213" t="s">
        <v>275</v>
      </c>
      <c r="G1631" s="214">
        <v>133440</v>
      </c>
      <c r="H1631" s="214">
        <v>133440</v>
      </c>
      <c r="I1631" s="167">
        <v>313410</v>
      </c>
      <c r="J1631" s="445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61"/>
      <c r="Q1631" s="87">
        <f t="shared" si="1729"/>
        <v>313410</v>
      </c>
      <c r="R1631" s="486">
        <f t="shared" si="1719"/>
        <v>0</v>
      </c>
      <c r="S1631" s="486">
        <f t="shared" si="1720"/>
        <v>0</v>
      </c>
      <c r="T1631" s="486">
        <f>IF(R1631=1,SUM($R$6:R1631),0)</f>
        <v>0</v>
      </c>
      <c r="U1631" s="486">
        <f>IF(S1631=1,SUM($S$6:S1631),0)</f>
        <v>0</v>
      </c>
      <c r="V1631" s="486">
        <f t="shared" si="1721"/>
        <v>0</v>
      </c>
      <c r="W1631" s="486">
        <f t="shared" si="1722"/>
        <v>0</v>
      </c>
      <c r="X1631" s="486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358</v>
      </c>
      <c r="D1632" s="105" t="s">
        <v>2072</v>
      </c>
      <c r="E1632" s="212" t="s">
        <v>46</v>
      </c>
      <c r="F1632" s="213" t="s">
        <v>275</v>
      </c>
      <c r="G1632" s="214">
        <v>133440</v>
      </c>
      <c r="H1632" s="214">
        <v>133440</v>
      </c>
      <c r="I1632" s="167">
        <v>201450</v>
      </c>
      <c r="J1632" s="445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61"/>
      <c r="Q1632" s="87">
        <f t="shared" si="1729"/>
        <v>201450</v>
      </c>
      <c r="R1632" s="486">
        <f t="shared" si="1719"/>
        <v>0</v>
      </c>
      <c r="S1632" s="486">
        <f t="shared" si="1720"/>
        <v>0</v>
      </c>
      <c r="T1632" s="486">
        <f>IF(R1632=1,SUM($R$6:R1632),0)</f>
        <v>0</v>
      </c>
      <c r="U1632" s="486">
        <f>IF(S1632=1,SUM($S$6:S1632),0)</f>
        <v>0</v>
      </c>
      <c r="V1632" s="486">
        <f t="shared" si="1721"/>
        <v>0</v>
      </c>
      <c r="W1632" s="486">
        <f t="shared" si="1722"/>
        <v>0</v>
      </c>
      <c r="X1632" s="486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359</v>
      </c>
      <c r="D1633" s="105" t="s">
        <v>2073</v>
      </c>
      <c r="E1633" s="212" t="s">
        <v>46</v>
      </c>
      <c r="F1633" s="213" t="s">
        <v>275</v>
      </c>
      <c r="G1633" s="214">
        <v>118380</v>
      </c>
      <c r="H1633" s="214">
        <v>118380</v>
      </c>
      <c r="I1633" s="167">
        <v>199800</v>
      </c>
      <c r="J1633" s="445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61"/>
      <c r="Q1633" s="87">
        <f t="shared" si="1729"/>
        <v>199800</v>
      </c>
      <c r="R1633" s="486">
        <f t="shared" si="1719"/>
        <v>0</v>
      </c>
      <c r="S1633" s="486">
        <f t="shared" si="1720"/>
        <v>0</v>
      </c>
      <c r="T1633" s="486">
        <f>IF(R1633=1,SUM($R$6:R1633),0)</f>
        <v>0</v>
      </c>
      <c r="U1633" s="486">
        <f>IF(S1633=1,SUM($S$6:S1633),0)</f>
        <v>0</v>
      </c>
      <c r="V1633" s="486">
        <f t="shared" si="1721"/>
        <v>0</v>
      </c>
      <c r="W1633" s="486">
        <f t="shared" si="1722"/>
        <v>0</v>
      </c>
      <c r="X1633" s="486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360</v>
      </c>
      <c r="D1634" s="105" t="s">
        <v>2074</v>
      </c>
      <c r="E1634" s="212" t="s">
        <v>46</v>
      </c>
      <c r="F1634" s="213" t="s">
        <v>275</v>
      </c>
      <c r="G1634" s="214">
        <v>89520</v>
      </c>
      <c r="H1634" s="214">
        <v>89520</v>
      </c>
      <c r="I1634" s="167">
        <v>192450</v>
      </c>
      <c r="J1634" s="445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61"/>
      <c r="Q1634" s="87">
        <f t="shared" si="1729"/>
        <v>192450</v>
      </c>
      <c r="R1634" s="486">
        <f t="shared" si="1719"/>
        <v>0</v>
      </c>
      <c r="S1634" s="486">
        <f t="shared" si="1720"/>
        <v>0</v>
      </c>
      <c r="T1634" s="486">
        <f>IF(R1634=1,SUM($R$6:R1634),0)</f>
        <v>0</v>
      </c>
      <c r="U1634" s="486">
        <f>IF(S1634=1,SUM($S$6:S1634),0)</f>
        <v>0</v>
      </c>
      <c r="V1634" s="486">
        <f t="shared" si="1721"/>
        <v>0</v>
      </c>
      <c r="W1634" s="486">
        <f t="shared" si="1722"/>
        <v>0</v>
      </c>
      <c r="X1634" s="486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361</v>
      </c>
      <c r="D1635" s="105" t="s">
        <v>2075</v>
      </c>
      <c r="E1635" s="212" t="s">
        <v>46</v>
      </c>
      <c r="F1635" s="213" t="s">
        <v>275</v>
      </c>
      <c r="G1635" s="214">
        <v>234120</v>
      </c>
      <c r="H1635" s="214">
        <v>234120</v>
      </c>
      <c r="I1635" s="167">
        <v>277950</v>
      </c>
      <c r="J1635" s="445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61"/>
      <c r="Q1635" s="87">
        <f t="shared" si="1729"/>
        <v>277950</v>
      </c>
      <c r="R1635" s="486">
        <f t="shared" si="1719"/>
        <v>0</v>
      </c>
      <c r="S1635" s="486">
        <f t="shared" si="1720"/>
        <v>0</v>
      </c>
      <c r="T1635" s="486">
        <f>IF(R1635=1,SUM($R$6:R1635),0)</f>
        <v>0</v>
      </c>
      <c r="U1635" s="486">
        <f>IF(S1635=1,SUM($S$6:S1635),0)</f>
        <v>0</v>
      </c>
      <c r="V1635" s="486">
        <f t="shared" si="1721"/>
        <v>0</v>
      </c>
      <c r="W1635" s="486">
        <f t="shared" si="1722"/>
        <v>0</v>
      </c>
      <c r="X1635" s="486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363</v>
      </c>
      <c r="D1636" s="105" t="s">
        <v>2076</v>
      </c>
      <c r="E1636" s="212" t="s">
        <v>46</v>
      </c>
      <c r="F1636" s="213" t="s">
        <v>275</v>
      </c>
      <c r="G1636" s="214">
        <v>184560</v>
      </c>
      <c r="H1636" s="214">
        <v>184560</v>
      </c>
      <c r="I1636" s="167">
        <v>272760</v>
      </c>
      <c r="J1636" s="445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61"/>
      <c r="Q1636" s="87">
        <f t="shared" si="1729"/>
        <v>272760</v>
      </c>
      <c r="R1636" s="486">
        <f t="shared" si="1719"/>
        <v>0</v>
      </c>
      <c r="S1636" s="486">
        <f t="shared" si="1720"/>
        <v>0</v>
      </c>
      <c r="T1636" s="486">
        <f>IF(R1636=1,SUM($R$6:R1636),0)</f>
        <v>0</v>
      </c>
      <c r="U1636" s="486">
        <f>IF(S1636=1,SUM($S$6:S1636),0)</f>
        <v>0</v>
      </c>
      <c r="V1636" s="486">
        <f t="shared" si="1721"/>
        <v>0</v>
      </c>
      <c r="W1636" s="486">
        <f t="shared" si="1722"/>
        <v>0</v>
      </c>
      <c r="X1636" s="486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365</v>
      </c>
      <c r="D1637" s="105" t="s">
        <v>2077</v>
      </c>
      <c r="E1637" s="212" t="s">
        <v>46</v>
      </c>
      <c r="F1637" s="213" t="s">
        <v>275</v>
      </c>
      <c r="G1637" s="214">
        <v>156960</v>
      </c>
      <c r="H1637" s="214">
        <v>156960</v>
      </c>
      <c r="I1637" s="167">
        <v>258000</v>
      </c>
      <c r="J1637" s="445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61"/>
      <c r="Q1637" s="87">
        <f t="shared" si="1729"/>
        <v>258000</v>
      </c>
      <c r="R1637" s="486">
        <f t="shared" si="1719"/>
        <v>0</v>
      </c>
      <c r="S1637" s="486">
        <f t="shared" si="1720"/>
        <v>0</v>
      </c>
      <c r="T1637" s="486">
        <f>IF(R1637=1,SUM($R$6:R1637),0)</f>
        <v>0</v>
      </c>
      <c r="U1637" s="486">
        <f>IF(S1637=1,SUM($S$6:S1637),0)</f>
        <v>0</v>
      </c>
      <c r="V1637" s="486">
        <f t="shared" si="1721"/>
        <v>0</v>
      </c>
      <c r="W1637" s="486">
        <f t="shared" si="1722"/>
        <v>0</v>
      </c>
      <c r="X1637" s="486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367</v>
      </c>
      <c r="D1638" s="105" t="s">
        <v>2078</v>
      </c>
      <c r="E1638" s="212" t="s">
        <v>46</v>
      </c>
      <c r="F1638" s="213" t="s">
        <v>275</v>
      </c>
      <c r="G1638" s="214">
        <v>119220</v>
      </c>
      <c r="H1638" s="214">
        <v>119220</v>
      </c>
      <c r="I1638" s="167">
        <v>249690</v>
      </c>
      <c r="J1638" s="445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61"/>
      <c r="Q1638" s="87">
        <f t="shared" si="1729"/>
        <v>249690</v>
      </c>
      <c r="R1638" s="486">
        <f t="shared" si="1719"/>
        <v>0</v>
      </c>
      <c r="S1638" s="486">
        <f t="shared" si="1720"/>
        <v>0</v>
      </c>
      <c r="T1638" s="486">
        <f>IF(R1638=1,SUM($R$6:R1638),0)</f>
        <v>0</v>
      </c>
      <c r="U1638" s="486">
        <f>IF(S1638=1,SUM($S$6:S1638),0)</f>
        <v>0</v>
      </c>
      <c r="V1638" s="486">
        <f t="shared" si="1721"/>
        <v>0</v>
      </c>
      <c r="W1638" s="486">
        <f t="shared" si="1722"/>
        <v>0</v>
      </c>
      <c r="X1638" s="486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362</v>
      </c>
      <c r="D1639" s="105" t="s">
        <v>2079</v>
      </c>
      <c r="E1639" s="212" t="s">
        <v>46</v>
      </c>
      <c r="F1639" s="213" t="s">
        <v>275</v>
      </c>
      <c r="G1639" s="214">
        <v>163560</v>
      </c>
      <c r="H1639" s="214">
        <v>163560</v>
      </c>
      <c r="I1639" s="167">
        <v>208110</v>
      </c>
      <c r="J1639" s="445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61"/>
      <c r="Q1639" s="87">
        <f t="shared" si="1729"/>
        <v>208110</v>
      </c>
      <c r="R1639" s="486">
        <f t="shared" si="1719"/>
        <v>0</v>
      </c>
      <c r="S1639" s="486">
        <f t="shared" si="1720"/>
        <v>0</v>
      </c>
      <c r="T1639" s="486">
        <f>IF(R1639=1,SUM($R$6:R1639),0)</f>
        <v>0</v>
      </c>
      <c r="U1639" s="486">
        <f>IF(S1639=1,SUM($S$6:S1639),0)</f>
        <v>0</v>
      </c>
      <c r="V1639" s="486">
        <f t="shared" si="1721"/>
        <v>0</v>
      </c>
      <c r="W1639" s="486">
        <f t="shared" si="1722"/>
        <v>0</v>
      </c>
      <c r="X1639" s="486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364</v>
      </c>
      <c r="D1640" s="105" t="s">
        <v>2080</v>
      </c>
      <c r="E1640" s="212" t="s">
        <v>46</v>
      </c>
      <c r="F1640" s="213" t="s">
        <v>275</v>
      </c>
      <c r="G1640" s="214">
        <v>146040</v>
      </c>
      <c r="H1640" s="214">
        <v>146040</v>
      </c>
      <c r="I1640" s="167">
        <v>204780</v>
      </c>
      <c r="J1640" s="445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61"/>
      <c r="Q1640" s="87">
        <f t="shared" si="1729"/>
        <v>204780</v>
      </c>
      <c r="R1640" s="486">
        <f t="shared" si="1719"/>
        <v>0</v>
      </c>
      <c r="S1640" s="486">
        <f t="shared" si="1720"/>
        <v>0</v>
      </c>
      <c r="T1640" s="486">
        <f>IF(R1640=1,SUM($R$6:R1640),0)</f>
        <v>0</v>
      </c>
      <c r="U1640" s="486">
        <f>IF(S1640=1,SUM($S$6:S1640),0)</f>
        <v>0</v>
      </c>
      <c r="V1640" s="486">
        <f t="shared" si="1721"/>
        <v>0</v>
      </c>
      <c r="W1640" s="486">
        <f t="shared" si="1722"/>
        <v>0</v>
      </c>
      <c r="X1640" s="486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366</v>
      </c>
      <c r="D1641" s="105" t="s">
        <v>2081</v>
      </c>
      <c r="E1641" s="212" t="s">
        <v>46</v>
      </c>
      <c r="F1641" s="213" t="s">
        <v>275</v>
      </c>
      <c r="G1641" s="214">
        <v>107580</v>
      </c>
      <c r="H1641" s="214">
        <v>107580</v>
      </c>
      <c r="I1641" s="167">
        <v>202560</v>
      </c>
      <c r="J1641" s="445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61"/>
      <c r="Q1641" s="87">
        <f t="shared" si="1729"/>
        <v>202560</v>
      </c>
      <c r="R1641" s="486">
        <f t="shared" si="1719"/>
        <v>0</v>
      </c>
      <c r="S1641" s="486">
        <f t="shared" si="1720"/>
        <v>0</v>
      </c>
      <c r="T1641" s="486">
        <f>IF(R1641=1,SUM($R$6:R1641),0)</f>
        <v>0</v>
      </c>
      <c r="U1641" s="486">
        <f>IF(S1641=1,SUM($S$6:S1641),0)</f>
        <v>0</v>
      </c>
      <c r="V1641" s="486">
        <f t="shared" si="1721"/>
        <v>0</v>
      </c>
      <c r="W1641" s="486">
        <f t="shared" si="1722"/>
        <v>0</v>
      </c>
      <c r="X1641" s="486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368</v>
      </c>
      <c r="D1642" s="105" t="s">
        <v>2082</v>
      </c>
      <c r="E1642" s="212" t="s">
        <v>46</v>
      </c>
      <c r="F1642" s="213" t="s">
        <v>275</v>
      </c>
      <c r="G1642" s="214">
        <v>91140</v>
      </c>
      <c r="H1642" s="214">
        <v>91140</v>
      </c>
      <c r="I1642" s="167">
        <v>197040</v>
      </c>
      <c r="J1642" s="445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61"/>
      <c r="Q1642" s="87">
        <f t="shared" si="1729"/>
        <v>197040</v>
      </c>
      <c r="R1642" s="486">
        <f t="shared" si="1719"/>
        <v>0</v>
      </c>
      <c r="S1642" s="486">
        <f t="shared" si="1720"/>
        <v>0</v>
      </c>
      <c r="T1642" s="486">
        <f>IF(R1642=1,SUM($R$6:R1642),0)</f>
        <v>0</v>
      </c>
      <c r="U1642" s="486">
        <f>IF(S1642=1,SUM($S$6:S1642),0)</f>
        <v>0</v>
      </c>
      <c r="V1642" s="486">
        <f t="shared" si="1721"/>
        <v>0</v>
      </c>
      <c r="W1642" s="486">
        <f t="shared" si="1722"/>
        <v>0</v>
      </c>
      <c r="X1642" s="486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642</v>
      </c>
      <c r="D1643" s="105" t="s">
        <v>2083</v>
      </c>
      <c r="E1643" s="212" t="s">
        <v>46</v>
      </c>
      <c r="F1643" s="213" t="s">
        <v>275</v>
      </c>
      <c r="G1643" s="214">
        <v>81891.065868368882</v>
      </c>
      <c r="H1643" s="214">
        <v>81891.065868368882</v>
      </c>
      <c r="I1643" s="167">
        <v>161280</v>
      </c>
      <c r="J1643" s="445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61"/>
      <c r="Q1643" s="87">
        <f t="shared" si="1729"/>
        <v>161280</v>
      </c>
      <c r="R1643" s="486">
        <f t="shared" si="1719"/>
        <v>0</v>
      </c>
      <c r="S1643" s="486">
        <f t="shared" si="1720"/>
        <v>0</v>
      </c>
      <c r="T1643" s="486">
        <f>IF(R1643=1,SUM($R$6:R1643),0)</f>
        <v>0</v>
      </c>
      <c r="U1643" s="486">
        <f>IF(S1643=1,SUM($S$6:S1643),0)</f>
        <v>0</v>
      </c>
      <c r="V1643" s="486">
        <f t="shared" si="1721"/>
        <v>0</v>
      </c>
      <c r="W1643" s="486">
        <f t="shared" si="1722"/>
        <v>0</v>
      </c>
      <c r="X1643" s="486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643</v>
      </c>
      <c r="D1644" s="105" t="s">
        <v>2084</v>
      </c>
      <c r="E1644" s="212" t="s">
        <v>46</v>
      </c>
      <c r="F1644" s="213" t="s">
        <v>275</v>
      </c>
      <c r="G1644" s="214">
        <v>75288.699780185358</v>
      </c>
      <c r="H1644" s="214">
        <v>75288.699780185358</v>
      </c>
      <c r="I1644" s="167">
        <v>156660</v>
      </c>
      <c r="J1644" s="445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61"/>
      <c r="Q1644" s="87">
        <f t="shared" si="1729"/>
        <v>156660</v>
      </c>
      <c r="R1644" s="486">
        <f t="shared" si="1719"/>
        <v>0</v>
      </c>
      <c r="S1644" s="486">
        <f t="shared" si="1720"/>
        <v>0</v>
      </c>
      <c r="T1644" s="486">
        <f>IF(R1644=1,SUM($R$6:R1644),0)</f>
        <v>0</v>
      </c>
      <c r="U1644" s="486">
        <f>IF(S1644=1,SUM($S$6:S1644),0)</f>
        <v>0</v>
      </c>
      <c r="V1644" s="486">
        <f t="shared" si="1721"/>
        <v>0</v>
      </c>
      <c r="W1644" s="486">
        <f t="shared" si="1722"/>
        <v>0</v>
      </c>
      <c r="X1644" s="486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644</v>
      </c>
      <c r="D1645" s="105" t="s">
        <v>2085</v>
      </c>
      <c r="E1645" s="212" t="s">
        <v>46</v>
      </c>
      <c r="F1645" s="213" t="s">
        <v>275</v>
      </c>
      <c r="G1645" s="214">
        <v>69120</v>
      </c>
      <c r="H1645" s="214">
        <v>69120</v>
      </c>
      <c r="I1645" s="167">
        <v>171840</v>
      </c>
      <c r="J1645" s="445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61"/>
      <c r="Q1645" s="87">
        <f t="shared" si="1729"/>
        <v>171840</v>
      </c>
      <c r="R1645" s="486">
        <f t="shared" si="1719"/>
        <v>0</v>
      </c>
      <c r="S1645" s="486">
        <f t="shared" si="1720"/>
        <v>0</v>
      </c>
      <c r="T1645" s="486">
        <f>IF(R1645=1,SUM($R$6:R1645),0)</f>
        <v>0</v>
      </c>
      <c r="U1645" s="486">
        <f>IF(S1645=1,SUM($S$6:S1645),0)</f>
        <v>0</v>
      </c>
      <c r="V1645" s="486">
        <f t="shared" si="1721"/>
        <v>0</v>
      </c>
      <c r="W1645" s="486">
        <f t="shared" si="1722"/>
        <v>0</v>
      </c>
      <c r="X1645" s="486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645</v>
      </c>
      <c r="D1646" s="105" t="s">
        <v>2086</v>
      </c>
      <c r="E1646" s="212" t="s">
        <v>46</v>
      </c>
      <c r="F1646" s="213" t="s">
        <v>275</v>
      </c>
      <c r="G1646" s="214">
        <v>69000</v>
      </c>
      <c r="H1646" s="214">
        <v>69000</v>
      </c>
      <c r="I1646" s="167">
        <v>150090</v>
      </c>
      <c r="J1646" s="445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61"/>
      <c r="Q1646" s="87">
        <f t="shared" si="1729"/>
        <v>150090</v>
      </c>
      <c r="R1646" s="486">
        <f t="shared" si="1719"/>
        <v>0</v>
      </c>
      <c r="S1646" s="486">
        <f t="shared" si="1720"/>
        <v>0</v>
      </c>
      <c r="T1646" s="486">
        <f>IF(R1646=1,SUM($R$6:R1646),0)</f>
        <v>0</v>
      </c>
      <c r="U1646" s="486">
        <f>IF(S1646=1,SUM($S$6:S1646),0)</f>
        <v>0</v>
      </c>
      <c r="V1646" s="486">
        <f t="shared" si="1721"/>
        <v>0</v>
      </c>
      <c r="W1646" s="486">
        <f t="shared" si="1722"/>
        <v>0</v>
      </c>
      <c r="X1646" s="486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646</v>
      </c>
      <c r="D1647" s="105" t="s">
        <v>2087</v>
      </c>
      <c r="E1647" s="212" t="s">
        <v>46</v>
      </c>
      <c r="F1647" s="213" t="s">
        <v>275</v>
      </c>
      <c r="G1647" s="214">
        <v>61080</v>
      </c>
      <c r="H1647" s="214">
        <v>61080</v>
      </c>
      <c r="I1647" s="167">
        <v>147150</v>
      </c>
      <c r="J1647" s="445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61"/>
      <c r="Q1647" s="87">
        <f t="shared" si="1729"/>
        <v>147150</v>
      </c>
      <c r="R1647" s="486">
        <f t="shared" si="1719"/>
        <v>0</v>
      </c>
      <c r="S1647" s="486">
        <f t="shared" si="1720"/>
        <v>0</v>
      </c>
      <c r="T1647" s="486">
        <f>IF(R1647=1,SUM($R$6:R1647),0)</f>
        <v>0</v>
      </c>
      <c r="U1647" s="486">
        <f>IF(S1647=1,SUM($S$6:S1647),0)</f>
        <v>0</v>
      </c>
      <c r="V1647" s="486">
        <f t="shared" si="1721"/>
        <v>0</v>
      </c>
      <c r="W1647" s="486">
        <f t="shared" si="1722"/>
        <v>0</v>
      </c>
      <c r="X1647" s="486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369</v>
      </c>
      <c r="D1648" s="105" t="s">
        <v>2088</v>
      </c>
      <c r="E1648" s="212" t="s">
        <v>46</v>
      </c>
      <c r="F1648" s="213" t="s">
        <v>275</v>
      </c>
      <c r="G1648" s="214">
        <v>313962</v>
      </c>
      <c r="H1648" s="214">
        <v>313962</v>
      </c>
      <c r="I1648" s="167">
        <v>336960</v>
      </c>
      <c r="J1648" s="445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61"/>
      <c r="Q1648" s="87">
        <f t="shared" si="1729"/>
        <v>336960</v>
      </c>
      <c r="R1648" s="486">
        <f t="shared" si="1719"/>
        <v>0</v>
      </c>
      <c r="S1648" s="486">
        <f t="shared" si="1720"/>
        <v>0</v>
      </c>
      <c r="T1648" s="486">
        <f>IF(R1648=1,SUM($R$6:R1648),0)</f>
        <v>0</v>
      </c>
      <c r="U1648" s="486">
        <f>IF(S1648=1,SUM($S$6:S1648),0)</f>
        <v>0</v>
      </c>
      <c r="V1648" s="486">
        <f t="shared" si="1721"/>
        <v>0</v>
      </c>
      <c r="W1648" s="486">
        <f t="shared" si="1722"/>
        <v>0</v>
      </c>
      <c r="X1648" s="486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370</v>
      </c>
      <c r="D1649" s="105" t="s">
        <v>2089</v>
      </c>
      <c r="E1649" s="212" t="s">
        <v>46</v>
      </c>
      <c r="F1649" s="213" t="s">
        <v>275</v>
      </c>
      <c r="G1649" s="214">
        <v>313962</v>
      </c>
      <c r="H1649" s="214">
        <v>313962</v>
      </c>
      <c r="I1649" s="167">
        <v>336960</v>
      </c>
      <c r="J1649" s="445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61"/>
      <c r="Q1649" s="87">
        <f t="shared" si="1729"/>
        <v>336960</v>
      </c>
      <c r="R1649" s="486">
        <f t="shared" si="1719"/>
        <v>0</v>
      </c>
      <c r="S1649" s="486">
        <f t="shared" si="1720"/>
        <v>0</v>
      </c>
      <c r="T1649" s="486">
        <f>IF(R1649=1,SUM($R$6:R1649),0)</f>
        <v>0</v>
      </c>
      <c r="U1649" s="486">
        <f>IF(S1649=1,SUM($S$6:S1649),0)</f>
        <v>0</v>
      </c>
      <c r="V1649" s="486">
        <f t="shared" si="1721"/>
        <v>0</v>
      </c>
      <c r="W1649" s="486">
        <f t="shared" si="1722"/>
        <v>0</v>
      </c>
      <c r="X1649" s="486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371</v>
      </c>
      <c r="D1650" s="105"/>
      <c r="E1650" s="212" t="s">
        <v>46</v>
      </c>
      <c r="F1650" s="213" t="s">
        <v>275</v>
      </c>
      <c r="G1650" s="214">
        <v>245058.00000000003</v>
      </c>
      <c r="H1650" s="214">
        <v>245058.00000000003</v>
      </c>
      <c r="I1650" s="444">
        <v>245058.00000000003</v>
      </c>
      <c r="J1650" s="449">
        <v>7.3250902975519325E-2</v>
      </c>
      <c r="K1650" s="444">
        <f t="shared" si="1727"/>
        <v>263008.71978137485</v>
      </c>
      <c r="L1650" s="444">
        <f t="shared" ref="L1650:O1650" si="1766">IF($J1650&lt;0,(K1650*(1-$J1650)),(K1650*(1+$J1650)))</f>
        <v>282274.34599579585</v>
      </c>
      <c r="M1650" s="444">
        <f t="shared" si="1766"/>
        <v>302951.19672681205</v>
      </c>
      <c r="N1650" s="444">
        <f t="shared" si="1766"/>
        <v>325142.64544456522</v>
      </c>
      <c r="O1650" s="444">
        <f t="shared" si="1766"/>
        <v>348959.63781922875</v>
      </c>
      <c r="P1650" s="461"/>
      <c r="Q1650" s="87">
        <f t="shared" si="1729"/>
        <v>245058.00000000003</v>
      </c>
      <c r="R1650" s="486">
        <f t="shared" si="1719"/>
        <v>0</v>
      </c>
      <c r="S1650" s="486">
        <f t="shared" si="1720"/>
        <v>0</v>
      </c>
      <c r="T1650" s="486">
        <f>IF(R1650=1,SUM($R$6:R1650),0)</f>
        <v>0</v>
      </c>
      <c r="U1650" s="486">
        <f>IF(S1650=1,SUM($S$6:S1650),0)</f>
        <v>0</v>
      </c>
      <c r="V1650" s="486">
        <f t="shared" si="1721"/>
        <v>0</v>
      </c>
      <c r="W1650" s="486">
        <f t="shared" si="1722"/>
        <v>0</v>
      </c>
      <c r="X1650" s="486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372</v>
      </c>
      <c r="D1651" s="105" t="s">
        <v>2090</v>
      </c>
      <c r="E1651" s="212" t="s">
        <v>46</v>
      </c>
      <c r="F1651" s="213" t="s">
        <v>275</v>
      </c>
      <c r="G1651" s="214">
        <v>232122.00000000003</v>
      </c>
      <c r="H1651" s="214">
        <v>232122.00000000003</v>
      </c>
      <c r="I1651" s="167">
        <v>331740</v>
      </c>
      <c r="J1651" s="445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61"/>
      <c r="Q1651" s="87">
        <f t="shared" si="1729"/>
        <v>331740</v>
      </c>
      <c r="R1651" s="486">
        <f t="shared" si="1719"/>
        <v>0</v>
      </c>
      <c r="S1651" s="486">
        <f t="shared" si="1720"/>
        <v>0</v>
      </c>
      <c r="T1651" s="486">
        <f>IF(R1651=1,SUM($R$6:R1651),0)</f>
        <v>0</v>
      </c>
      <c r="U1651" s="486">
        <f>IF(S1651=1,SUM($S$6:S1651),0)</f>
        <v>0</v>
      </c>
      <c r="V1651" s="486">
        <f t="shared" si="1721"/>
        <v>0</v>
      </c>
      <c r="W1651" s="486">
        <f t="shared" si="1722"/>
        <v>0</v>
      </c>
      <c r="X1651" s="486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373</v>
      </c>
      <c r="D1652" s="105" t="s">
        <v>2091</v>
      </c>
      <c r="E1652" s="212" t="s">
        <v>46</v>
      </c>
      <c r="F1652" s="213" t="s">
        <v>275</v>
      </c>
      <c r="G1652" s="214">
        <v>198066</v>
      </c>
      <c r="H1652" s="214">
        <v>198066</v>
      </c>
      <c r="I1652" s="167">
        <v>313410</v>
      </c>
      <c r="J1652" s="445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61"/>
      <c r="Q1652" s="87">
        <f t="shared" si="1729"/>
        <v>313410</v>
      </c>
      <c r="R1652" s="486">
        <f t="shared" si="1719"/>
        <v>0</v>
      </c>
      <c r="S1652" s="486">
        <f t="shared" si="1720"/>
        <v>0</v>
      </c>
      <c r="T1652" s="486">
        <f>IF(R1652=1,SUM($R$6:R1652),0)</f>
        <v>0</v>
      </c>
      <c r="U1652" s="486">
        <f>IF(S1652=1,SUM($S$6:S1652),0)</f>
        <v>0</v>
      </c>
      <c r="V1652" s="486">
        <f t="shared" si="1721"/>
        <v>0</v>
      </c>
      <c r="W1652" s="486">
        <f t="shared" si="1722"/>
        <v>0</v>
      </c>
      <c r="X1652" s="486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374</v>
      </c>
      <c r="D1653" s="105"/>
      <c r="E1653" s="212" t="s">
        <v>46</v>
      </c>
      <c r="F1653" s="213" t="s">
        <v>275</v>
      </c>
      <c r="G1653" s="214">
        <v>191994</v>
      </c>
      <c r="H1653" s="214">
        <v>191994</v>
      </c>
      <c r="I1653" s="444">
        <v>191994</v>
      </c>
      <c r="J1653" s="449">
        <v>0.58235133743297685</v>
      </c>
      <c r="K1653" s="444">
        <f t="shared" si="1727"/>
        <v>303801.96267910692</v>
      </c>
      <c r="L1653" s="444">
        <f t="shared" ref="L1653:O1653" si="1769">IF($J1653&lt;0,(K1653*(1-$J1653)),(K1653*(1+$J1653)))</f>
        <v>480721.44196004811</v>
      </c>
      <c r="M1653" s="444">
        <f t="shared" si="1769"/>
        <v>760670.21661819122</v>
      </c>
      <c r="N1653" s="444">
        <f t="shared" si="1769"/>
        <v>1203647.534611227</v>
      </c>
      <c r="O1653" s="444">
        <f t="shared" si="1769"/>
        <v>1904593.2861899801</v>
      </c>
      <c r="P1653" s="461"/>
      <c r="Q1653" s="87">
        <f t="shared" si="1729"/>
        <v>191994</v>
      </c>
      <c r="R1653" s="486">
        <f t="shared" si="1719"/>
        <v>0</v>
      </c>
      <c r="S1653" s="486">
        <f t="shared" si="1720"/>
        <v>0</v>
      </c>
      <c r="T1653" s="486">
        <f>IF(R1653=1,SUM($R$6:R1653),0)</f>
        <v>0</v>
      </c>
      <c r="U1653" s="486">
        <f>IF(S1653=1,SUM($S$6:S1653),0)</f>
        <v>0</v>
      </c>
      <c r="V1653" s="486">
        <f t="shared" si="1721"/>
        <v>0</v>
      </c>
      <c r="W1653" s="486">
        <f t="shared" si="1722"/>
        <v>0</v>
      </c>
      <c r="X1653" s="486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375</v>
      </c>
      <c r="D1654" s="105"/>
      <c r="E1654" s="212" t="s">
        <v>46</v>
      </c>
      <c r="F1654" s="213" t="s">
        <v>275</v>
      </c>
      <c r="G1654" s="214">
        <v>191796</v>
      </c>
      <c r="H1654" s="214">
        <v>191796</v>
      </c>
      <c r="I1654" s="444">
        <v>191796</v>
      </c>
      <c r="J1654" s="449">
        <v>0.58235133743297685</v>
      </c>
      <c r="K1654" s="444">
        <f t="shared" si="1727"/>
        <v>303488.65711429523</v>
      </c>
      <c r="L1654" s="444">
        <f t="shared" ref="L1654:O1654" si="1770">IF($J1654&lt;0,(K1654*(1-$J1654)),(K1654*(1+$J1654)))</f>
        <v>480225.68248054315</v>
      </c>
      <c r="M1654" s="444">
        <f t="shared" si="1770"/>
        <v>759885.75094275153</v>
      </c>
      <c r="N1654" s="444">
        <f t="shared" si="1770"/>
        <v>1202406.2343005247</v>
      </c>
      <c r="O1654" s="444">
        <f t="shared" si="1770"/>
        <v>1902629.1129831844</v>
      </c>
      <c r="P1654" s="461"/>
      <c r="Q1654" s="87">
        <f t="shared" si="1729"/>
        <v>191796</v>
      </c>
      <c r="R1654" s="486">
        <f t="shared" si="1719"/>
        <v>0</v>
      </c>
      <c r="S1654" s="486">
        <f t="shared" si="1720"/>
        <v>0</v>
      </c>
      <c r="T1654" s="486">
        <f>IF(R1654=1,SUM($R$6:R1654),0)</f>
        <v>0</v>
      </c>
      <c r="U1654" s="486">
        <f>IF(S1654=1,SUM($S$6:S1654),0)</f>
        <v>0</v>
      </c>
      <c r="V1654" s="486">
        <f t="shared" si="1721"/>
        <v>0</v>
      </c>
      <c r="W1654" s="486">
        <f t="shared" si="1722"/>
        <v>0</v>
      </c>
      <c r="X1654" s="486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376</v>
      </c>
      <c r="D1655" s="5"/>
      <c r="E1655" s="212" t="s">
        <v>46</v>
      </c>
      <c r="F1655" s="213" t="s">
        <v>275</v>
      </c>
      <c r="G1655" s="214">
        <v>163020</v>
      </c>
      <c r="H1655" s="214">
        <v>163020</v>
      </c>
      <c r="I1655" s="444">
        <v>163020</v>
      </c>
      <c r="J1655" s="449">
        <v>0.58235133743297685</v>
      </c>
      <c r="K1655" s="444">
        <f t="shared" si="1727"/>
        <v>257954.91502832386</v>
      </c>
      <c r="L1655" s="444">
        <f t="shared" ref="L1655:O1655" si="1771">IF($J1655&lt;0,(K1655*(1-$J1655)),(K1655*(1+$J1655)))</f>
        <v>408175.3047924781</v>
      </c>
      <c r="M1655" s="444">
        <f t="shared" si="1771"/>
        <v>645876.73944549065</v>
      </c>
      <c r="N1655" s="444">
        <f t="shared" si="1771"/>
        <v>1022003.9224784224</v>
      </c>
      <c r="O1655" s="444">
        <f t="shared" si="1771"/>
        <v>1617169.27359548</v>
      </c>
      <c r="P1655" s="461"/>
      <c r="Q1655" s="87">
        <f t="shared" si="1729"/>
        <v>163020</v>
      </c>
      <c r="R1655" s="486">
        <f t="shared" si="1719"/>
        <v>0</v>
      </c>
      <c r="S1655" s="486">
        <f t="shared" si="1720"/>
        <v>0</v>
      </c>
      <c r="T1655" s="486">
        <f>IF(R1655=1,SUM($R$6:R1655),0)</f>
        <v>0</v>
      </c>
      <c r="U1655" s="486">
        <f>IF(S1655=1,SUM($S$6:S1655),0)</f>
        <v>0</v>
      </c>
      <c r="V1655" s="486">
        <f t="shared" si="1721"/>
        <v>0</v>
      </c>
      <c r="W1655" s="486">
        <f t="shared" si="1722"/>
        <v>0</v>
      </c>
      <c r="X1655" s="486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377</v>
      </c>
      <c r="D1656" s="105" t="s">
        <v>2092</v>
      </c>
      <c r="E1656" s="212" t="s">
        <v>46</v>
      </c>
      <c r="F1656" s="213" t="s">
        <v>275</v>
      </c>
      <c r="G1656" s="214">
        <v>182160</v>
      </c>
      <c r="H1656" s="214">
        <v>182160</v>
      </c>
      <c r="I1656" s="167">
        <v>217710</v>
      </c>
      <c r="J1656" s="445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61"/>
      <c r="Q1656" s="87">
        <f t="shared" si="1729"/>
        <v>217710</v>
      </c>
      <c r="R1656" s="486">
        <f t="shared" si="1719"/>
        <v>0</v>
      </c>
      <c r="S1656" s="486">
        <f t="shared" si="1720"/>
        <v>0</v>
      </c>
      <c r="T1656" s="486">
        <f>IF(R1656=1,SUM($R$6:R1656),0)</f>
        <v>0</v>
      </c>
      <c r="U1656" s="486">
        <f>IF(S1656=1,SUM($S$6:S1656),0)</f>
        <v>0</v>
      </c>
      <c r="V1656" s="486">
        <f t="shared" si="1721"/>
        <v>0</v>
      </c>
      <c r="W1656" s="486">
        <f t="shared" si="1722"/>
        <v>0</v>
      </c>
      <c r="X1656" s="486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378</v>
      </c>
      <c r="D1657" s="105"/>
      <c r="E1657" s="212" t="s">
        <v>46</v>
      </c>
      <c r="F1657" s="213" t="s">
        <v>275</v>
      </c>
      <c r="G1657" s="214">
        <v>176946</v>
      </c>
      <c r="H1657" s="214">
        <v>176946</v>
      </c>
      <c r="I1657" s="444">
        <v>176946</v>
      </c>
      <c r="J1657" s="449">
        <v>0.19515810276679843</v>
      </c>
      <c r="K1657" s="444">
        <f t="shared" si="1727"/>
        <v>211478.44565217389</v>
      </c>
      <c r="L1657" s="444">
        <f t="shared" ref="L1657:O1657" si="1773">IF($J1657&lt;0,(K1657*(1-$J1657)),(K1657*(1+$J1657)))</f>
        <v>252750.17788172362</v>
      </c>
      <c r="M1657" s="444">
        <f t="shared" si="1773"/>
        <v>302076.42307109159</v>
      </c>
      <c r="N1657" s="444">
        <f t="shared" si="1773"/>
        <v>361029.08468822652</v>
      </c>
      <c r="O1657" s="444">
        <f t="shared" si="1773"/>
        <v>431486.83589961455</v>
      </c>
      <c r="P1657" s="461"/>
      <c r="Q1657" s="87">
        <f t="shared" si="1729"/>
        <v>176946</v>
      </c>
      <c r="R1657" s="486">
        <f t="shared" si="1719"/>
        <v>0</v>
      </c>
      <c r="S1657" s="486">
        <f t="shared" si="1720"/>
        <v>0</v>
      </c>
      <c r="T1657" s="486">
        <f>IF(R1657=1,SUM($R$6:R1657),0)</f>
        <v>0</v>
      </c>
      <c r="U1657" s="486">
        <f>IF(S1657=1,SUM($S$6:S1657),0)</f>
        <v>0</v>
      </c>
      <c r="V1657" s="486">
        <f t="shared" si="1721"/>
        <v>0</v>
      </c>
      <c r="W1657" s="486">
        <f t="shared" si="1722"/>
        <v>0</v>
      </c>
      <c r="X1657" s="486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379</v>
      </c>
      <c r="D1658" s="105" t="s">
        <v>2093</v>
      </c>
      <c r="E1658" s="212" t="s">
        <v>46</v>
      </c>
      <c r="F1658" s="213" t="s">
        <v>275</v>
      </c>
      <c r="G1658" s="214">
        <v>146784</v>
      </c>
      <c r="H1658" s="214">
        <v>146784</v>
      </c>
      <c r="I1658" s="167">
        <v>217710</v>
      </c>
      <c r="J1658" s="445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61"/>
      <c r="Q1658" s="87">
        <f t="shared" si="1729"/>
        <v>217710</v>
      </c>
      <c r="R1658" s="486">
        <f t="shared" si="1719"/>
        <v>0</v>
      </c>
      <c r="S1658" s="486">
        <f t="shared" si="1720"/>
        <v>0</v>
      </c>
      <c r="T1658" s="486">
        <f>IF(R1658=1,SUM($R$6:R1658),0)</f>
        <v>0</v>
      </c>
      <c r="U1658" s="486">
        <f>IF(S1658=1,SUM($S$6:S1658),0)</f>
        <v>0</v>
      </c>
      <c r="V1658" s="486">
        <f t="shared" si="1721"/>
        <v>0</v>
      </c>
      <c r="W1658" s="486">
        <f t="shared" si="1722"/>
        <v>0</v>
      </c>
      <c r="X1658" s="486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380</v>
      </c>
      <c r="D1659" s="105"/>
      <c r="E1659" s="212" t="s">
        <v>46</v>
      </c>
      <c r="F1659" s="213" t="s">
        <v>275</v>
      </c>
      <c r="G1659" s="214">
        <v>146784</v>
      </c>
      <c r="H1659" s="214">
        <v>146784</v>
      </c>
      <c r="I1659" s="444">
        <v>146784</v>
      </c>
      <c r="J1659" s="449">
        <v>0.483199803793329</v>
      </c>
      <c r="K1659" s="444">
        <f t="shared" si="1727"/>
        <v>217710</v>
      </c>
      <c r="L1659" s="444">
        <f t="shared" ref="L1659:O1659" si="1775">IF($J1659&lt;0,(K1659*(1-$J1659)),(K1659*(1+$J1659)))</f>
        <v>322907.42928384565</v>
      </c>
      <c r="M1659" s="444">
        <f t="shared" si="1775"/>
        <v>478936.23575720808</v>
      </c>
      <c r="N1659" s="444">
        <f t="shared" si="1775"/>
        <v>710358.13090460654</v>
      </c>
      <c r="O1659" s="444">
        <f t="shared" si="1775"/>
        <v>1053603.0403807084</v>
      </c>
      <c r="P1659" s="461"/>
      <c r="Q1659" s="87">
        <f t="shared" si="1729"/>
        <v>146784</v>
      </c>
      <c r="R1659" s="486">
        <f t="shared" si="1719"/>
        <v>0</v>
      </c>
      <c r="S1659" s="486">
        <f t="shared" si="1720"/>
        <v>0</v>
      </c>
      <c r="T1659" s="486">
        <f>IF(R1659=1,SUM($R$6:R1659),0)</f>
        <v>0</v>
      </c>
      <c r="U1659" s="486">
        <f>IF(S1659=1,SUM($S$6:S1659),0)</f>
        <v>0</v>
      </c>
      <c r="V1659" s="486">
        <f t="shared" si="1721"/>
        <v>0</v>
      </c>
      <c r="W1659" s="486">
        <f t="shared" si="1722"/>
        <v>0</v>
      </c>
      <c r="X1659" s="486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381</v>
      </c>
      <c r="D1660" s="105"/>
      <c r="E1660" s="212" t="s">
        <v>46</v>
      </c>
      <c r="F1660" s="213" t="s">
        <v>275</v>
      </c>
      <c r="G1660" s="214">
        <v>130218.00000000001</v>
      </c>
      <c r="H1660" s="214">
        <v>130218.00000000001</v>
      </c>
      <c r="I1660" s="444">
        <v>130218.00000000001</v>
      </c>
      <c r="J1660" s="449">
        <v>0.483199803793329</v>
      </c>
      <c r="K1660" s="444">
        <f t="shared" si="1727"/>
        <v>193139.31205035973</v>
      </c>
      <c r="L1660" s="444">
        <f t="shared" ref="L1660:O1660" si="1776">IF($J1660&lt;0,(K1660*(1-$J1660)),(K1660*(1+$J1660)))</f>
        <v>286464.1897378721</v>
      </c>
      <c r="M1660" s="444">
        <f t="shared" si="1776"/>
        <v>424883.63001302688</v>
      </c>
      <c r="N1660" s="444">
        <f t="shared" si="1776"/>
        <v>630187.31667031883</v>
      </c>
      <c r="O1660" s="444">
        <f t="shared" si="1776"/>
        <v>934693.70443846134</v>
      </c>
      <c r="P1660" s="461"/>
      <c r="Q1660" s="87">
        <f t="shared" si="1729"/>
        <v>130218.00000000001</v>
      </c>
      <c r="R1660" s="486">
        <f t="shared" si="1719"/>
        <v>0</v>
      </c>
      <c r="S1660" s="486">
        <f t="shared" si="1720"/>
        <v>0</v>
      </c>
      <c r="T1660" s="486">
        <f>IF(R1660=1,SUM($R$6:R1660),0)</f>
        <v>0</v>
      </c>
      <c r="U1660" s="486">
        <f>IF(S1660=1,SUM($S$6:S1660),0)</f>
        <v>0</v>
      </c>
      <c r="V1660" s="486">
        <f t="shared" si="1721"/>
        <v>0</v>
      </c>
      <c r="W1660" s="486">
        <f t="shared" si="1722"/>
        <v>0</v>
      </c>
      <c r="X1660" s="486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382</v>
      </c>
      <c r="D1661" s="105"/>
      <c r="E1661" s="212" t="s">
        <v>46</v>
      </c>
      <c r="F1661" s="213" t="s">
        <v>275</v>
      </c>
      <c r="G1661" s="214">
        <v>98472</v>
      </c>
      <c r="H1661" s="214">
        <v>98472</v>
      </c>
      <c r="I1661" s="444">
        <v>98472</v>
      </c>
      <c r="J1661" s="449">
        <v>0.483199803793329</v>
      </c>
      <c r="K1661" s="444">
        <f t="shared" si="1727"/>
        <v>146053.65107913667</v>
      </c>
      <c r="L1661" s="444">
        <f t="shared" ref="L1661:O1661" si="1777">IF($J1661&lt;0,(K1661*(1-$J1661)),(K1661*(1+$J1661)))</f>
        <v>216626.74662387485</v>
      </c>
      <c r="M1661" s="444">
        <f t="shared" si="1777"/>
        <v>321300.74808891834</v>
      </c>
      <c r="N1661" s="444">
        <f t="shared" si="1777"/>
        <v>476553.20652413351</v>
      </c>
      <c r="O1661" s="444">
        <f t="shared" si="1777"/>
        <v>706823.62241367658</v>
      </c>
      <c r="P1661" s="461"/>
      <c r="Q1661" s="87">
        <f t="shared" si="1729"/>
        <v>98472</v>
      </c>
      <c r="R1661" s="486">
        <f t="shared" si="1719"/>
        <v>0</v>
      </c>
      <c r="S1661" s="486">
        <f t="shared" si="1720"/>
        <v>0</v>
      </c>
      <c r="T1661" s="486">
        <f>IF(R1661=1,SUM($R$6:R1661),0)</f>
        <v>0</v>
      </c>
      <c r="U1661" s="486">
        <f>IF(S1661=1,SUM($S$6:S1661),0)</f>
        <v>0</v>
      </c>
      <c r="V1661" s="486">
        <f t="shared" si="1721"/>
        <v>0</v>
      </c>
      <c r="W1661" s="486">
        <f t="shared" si="1722"/>
        <v>0</v>
      </c>
      <c r="X1661" s="486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383</v>
      </c>
      <c r="D1662" s="105" t="s">
        <v>2094</v>
      </c>
      <c r="E1662" s="212" t="s">
        <v>46</v>
      </c>
      <c r="F1662" s="213" t="s">
        <v>275</v>
      </c>
      <c r="G1662" s="214">
        <v>257532.00000000003</v>
      </c>
      <c r="H1662" s="214">
        <v>257532.00000000003</v>
      </c>
      <c r="I1662" s="167">
        <v>306780</v>
      </c>
      <c r="J1662" s="445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61"/>
      <c r="Q1662" s="87">
        <f t="shared" si="1729"/>
        <v>306780</v>
      </c>
      <c r="R1662" s="486">
        <f t="shared" si="1719"/>
        <v>0</v>
      </c>
      <c r="S1662" s="486">
        <f t="shared" si="1720"/>
        <v>0</v>
      </c>
      <c r="T1662" s="486">
        <f>IF(R1662=1,SUM($R$6:R1662),0)</f>
        <v>0</v>
      </c>
      <c r="U1662" s="486">
        <f>IF(S1662=1,SUM($S$6:S1662),0)</f>
        <v>0</v>
      </c>
      <c r="V1662" s="486">
        <f t="shared" si="1721"/>
        <v>0</v>
      </c>
      <c r="W1662" s="486">
        <f t="shared" si="1722"/>
        <v>0</v>
      </c>
      <c r="X1662" s="486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385</v>
      </c>
      <c r="D1663" s="105" t="s">
        <v>2095</v>
      </c>
      <c r="E1663" s="212" t="s">
        <v>46</v>
      </c>
      <c r="F1663" s="213" t="s">
        <v>275</v>
      </c>
      <c r="G1663" s="214">
        <v>203016</v>
      </c>
      <c r="H1663" s="214">
        <v>203016</v>
      </c>
      <c r="I1663" s="167">
        <v>300870</v>
      </c>
      <c r="J1663" s="445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61"/>
      <c r="Q1663" s="87">
        <f t="shared" si="1729"/>
        <v>300870</v>
      </c>
      <c r="R1663" s="486">
        <f t="shared" si="1719"/>
        <v>0</v>
      </c>
      <c r="S1663" s="486">
        <f t="shared" si="1720"/>
        <v>0</v>
      </c>
      <c r="T1663" s="486">
        <f>IF(R1663=1,SUM($R$6:R1663),0)</f>
        <v>0</v>
      </c>
      <c r="U1663" s="486">
        <f>IF(S1663=1,SUM($S$6:S1663),0)</f>
        <v>0</v>
      </c>
      <c r="V1663" s="486">
        <f t="shared" si="1721"/>
        <v>0</v>
      </c>
      <c r="W1663" s="486">
        <f t="shared" si="1722"/>
        <v>0</v>
      </c>
      <c r="X1663" s="486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387</v>
      </c>
      <c r="D1664" s="105" t="s">
        <v>2096</v>
      </c>
      <c r="E1664" s="212" t="s">
        <v>46</v>
      </c>
      <c r="F1664" s="213" t="s">
        <v>275</v>
      </c>
      <c r="G1664" s="214">
        <v>172656</v>
      </c>
      <c r="H1664" s="214">
        <v>172656</v>
      </c>
      <c r="I1664" s="167">
        <v>280710</v>
      </c>
      <c r="J1664" s="445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61"/>
      <c r="Q1664" s="87">
        <f t="shared" si="1729"/>
        <v>280710</v>
      </c>
      <c r="R1664" s="486">
        <f t="shared" si="1719"/>
        <v>0</v>
      </c>
      <c r="S1664" s="486">
        <f t="shared" si="1720"/>
        <v>0</v>
      </c>
      <c r="T1664" s="486">
        <f>IF(R1664=1,SUM($R$6:R1664),0)</f>
        <v>0</v>
      </c>
      <c r="U1664" s="486">
        <f>IF(S1664=1,SUM($S$6:S1664),0)</f>
        <v>0</v>
      </c>
      <c r="V1664" s="486">
        <f t="shared" si="1721"/>
        <v>0</v>
      </c>
      <c r="W1664" s="486">
        <f t="shared" si="1722"/>
        <v>0</v>
      </c>
      <c r="X1664" s="486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389</v>
      </c>
      <c r="D1665" s="105"/>
      <c r="E1665" s="212" t="s">
        <v>46</v>
      </c>
      <c r="F1665" s="213" t="s">
        <v>275</v>
      </c>
      <c r="G1665" s="214">
        <v>131142</v>
      </c>
      <c r="H1665" s="214">
        <v>131142</v>
      </c>
      <c r="I1665" s="444">
        <v>131142</v>
      </c>
      <c r="J1665" s="449">
        <v>0.62583402835696411</v>
      </c>
      <c r="K1665" s="444">
        <f t="shared" si="1727"/>
        <v>213215.126146789</v>
      </c>
      <c r="L1665" s="444">
        <f t="shared" ref="L1665:O1665" si="1781">IF($J1665&lt;0,(K1665*(1-$J1665)),(K1665*(1+$J1665)))</f>
        <v>346652.40744987223</v>
      </c>
      <c r="M1665" s="444">
        <f t="shared" si="1781"/>
        <v>563599.28004386544</v>
      </c>
      <c r="N1665" s="444">
        <f t="shared" si="1781"/>
        <v>916318.88785280252</v>
      </c>
      <c r="O1665" s="444">
        <f t="shared" si="1781"/>
        <v>1489782.4286972953</v>
      </c>
      <c r="P1665" s="461"/>
      <c r="Q1665" s="87">
        <f t="shared" si="1729"/>
        <v>131142</v>
      </c>
      <c r="R1665" s="486">
        <f t="shared" si="1719"/>
        <v>0</v>
      </c>
      <c r="S1665" s="486">
        <f t="shared" si="1720"/>
        <v>0</v>
      </c>
      <c r="T1665" s="486">
        <f>IF(R1665=1,SUM($R$6:R1665),0)</f>
        <v>0</v>
      </c>
      <c r="U1665" s="486">
        <f>IF(S1665=1,SUM($S$6:S1665),0)</f>
        <v>0</v>
      </c>
      <c r="V1665" s="486">
        <f t="shared" si="1721"/>
        <v>0</v>
      </c>
      <c r="W1665" s="486">
        <f t="shared" si="1722"/>
        <v>0</v>
      </c>
      <c r="X1665" s="486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384</v>
      </c>
      <c r="D1666" s="105" t="s">
        <v>2097</v>
      </c>
      <c r="E1666" s="212" t="s">
        <v>46</v>
      </c>
      <c r="F1666" s="213" t="s">
        <v>275</v>
      </c>
      <c r="G1666" s="214">
        <v>179916</v>
      </c>
      <c r="H1666" s="214">
        <v>179916</v>
      </c>
      <c r="I1666" s="167">
        <v>226529.99999999997</v>
      </c>
      <c r="J1666" s="445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61"/>
      <c r="Q1666" s="87">
        <f t="shared" si="1729"/>
        <v>226529.99999999997</v>
      </c>
      <c r="R1666" s="486">
        <f t="shared" si="1719"/>
        <v>0</v>
      </c>
      <c r="S1666" s="486">
        <f t="shared" si="1720"/>
        <v>0</v>
      </c>
      <c r="T1666" s="486">
        <f>IF(R1666=1,SUM($R$6:R1666),0)</f>
        <v>0</v>
      </c>
      <c r="U1666" s="486">
        <f>IF(S1666=1,SUM($S$6:S1666),0)</f>
        <v>0</v>
      </c>
      <c r="V1666" s="486">
        <f t="shared" si="1721"/>
        <v>0</v>
      </c>
      <c r="W1666" s="486">
        <f t="shared" si="1722"/>
        <v>0</v>
      </c>
      <c r="X1666" s="486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386</v>
      </c>
      <c r="D1667" s="105" t="s">
        <v>2098</v>
      </c>
      <c r="E1667" s="212" t="s">
        <v>46</v>
      </c>
      <c r="F1667" s="213" t="s">
        <v>275</v>
      </c>
      <c r="G1667" s="214">
        <v>160644</v>
      </c>
      <c r="H1667" s="214">
        <v>160644</v>
      </c>
      <c r="I1667" s="167">
        <v>222750</v>
      </c>
      <c r="J1667" s="445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61"/>
      <c r="Q1667" s="87">
        <f t="shared" si="1729"/>
        <v>222750</v>
      </c>
      <c r="R1667" s="486">
        <f t="shared" si="1719"/>
        <v>0</v>
      </c>
      <c r="S1667" s="486">
        <f t="shared" si="1720"/>
        <v>0</v>
      </c>
      <c r="T1667" s="486">
        <f>IF(R1667=1,SUM($R$6:R1667),0)</f>
        <v>0</v>
      </c>
      <c r="U1667" s="486">
        <f>IF(S1667=1,SUM($S$6:S1667),0)</f>
        <v>0</v>
      </c>
      <c r="V1667" s="486">
        <f t="shared" si="1721"/>
        <v>0</v>
      </c>
      <c r="W1667" s="486">
        <f t="shared" si="1722"/>
        <v>0</v>
      </c>
      <c r="X1667" s="486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388</v>
      </c>
      <c r="D1668" s="105" t="s">
        <v>2099</v>
      </c>
      <c r="E1668" s="212" t="s">
        <v>46</v>
      </c>
      <c r="F1668" s="213" t="s">
        <v>275</v>
      </c>
      <c r="G1668" s="214">
        <v>118338.00000000001</v>
      </c>
      <c r="H1668" s="214">
        <v>118338.00000000001</v>
      </c>
      <c r="I1668" s="167">
        <v>217710</v>
      </c>
      <c r="J1668" s="445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61"/>
      <c r="Q1668" s="87">
        <f t="shared" si="1729"/>
        <v>217710</v>
      </c>
      <c r="R1668" s="486">
        <f t="shared" si="1719"/>
        <v>0</v>
      </c>
      <c r="S1668" s="486">
        <f t="shared" si="1720"/>
        <v>0</v>
      </c>
      <c r="T1668" s="486">
        <f>IF(R1668=1,SUM($R$6:R1668),0)</f>
        <v>0</v>
      </c>
      <c r="U1668" s="486">
        <f>IF(S1668=1,SUM($S$6:S1668),0)</f>
        <v>0</v>
      </c>
      <c r="V1668" s="486">
        <f t="shared" si="1721"/>
        <v>0</v>
      </c>
      <c r="W1668" s="486">
        <f t="shared" si="1722"/>
        <v>0</v>
      </c>
      <c r="X1668" s="486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390</v>
      </c>
      <c r="D1669" s="105"/>
      <c r="E1669" s="212" t="s">
        <v>46</v>
      </c>
      <c r="F1669" s="213" t="s">
        <v>275</v>
      </c>
      <c r="G1669" s="214">
        <v>100254</v>
      </c>
      <c r="H1669" s="214">
        <v>100254</v>
      </c>
      <c r="I1669" s="444">
        <v>100254</v>
      </c>
      <c r="J1669" s="449">
        <v>0.83973026415859631</v>
      </c>
      <c r="K1669" s="444">
        <f t="shared" si="1727"/>
        <v>184440.3179029559</v>
      </c>
      <c r="L1669" s="444">
        <f t="shared" ref="L1669:O1669" si="1785">IF($J1669&lt;0,(K1669*(1-$J1669)),(K1669*(1+$J1669)))</f>
        <v>339320.43477710051</v>
      </c>
      <c r="M1669" s="444">
        <f t="shared" si="1785"/>
        <v>624258.07310688484</v>
      </c>
      <c r="N1669" s="444">
        <f t="shared" si="1785"/>
        <v>1148466.4697400655</v>
      </c>
      <c r="O1669" s="444">
        <f t="shared" si="1785"/>
        <v>2112868.521752181</v>
      </c>
      <c r="P1669" s="461"/>
      <c r="Q1669" s="87">
        <f t="shared" si="1729"/>
        <v>100254</v>
      </c>
      <c r="R1669" s="486">
        <f t="shared" si="1719"/>
        <v>0</v>
      </c>
      <c r="S1669" s="486">
        <f t="shared" si="1720"/>
        <v>0</v>
      </c>
      <c r="T1669" s="486">
        <f>IF(R1669=1,SUM($R$6:R1669),0)</f>
        <v>0</v>
      </c>
      <c r="U1669" s="486">
        <f>IF(S1669=1,SUM($S$6:S1669),0)</f>
        <v>0</v>
      </c>
      <c r="V1669" s="486">
        <f t="shared" si="1721"/>
        <v>0</v>
      </c>
      <c r="W1669" s="486">
        <f t="shared" si="1722"/>
        <v>0</v>
      </c>
      <c r="X1669" s="486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647</v>
      </c>
      <c r="D1670" s="105" t="s">
        <v>2100</v>
      </c>
      <c r="E1670" s="212" t="s">
        <v>46</v>
      </c>
      <c r="F1670" s="213" t="s">
        <v>275</v>
      </c>
      <c r="G1670" s="214">
        <v>90080.172455205786</v>
      </c>
      <c r="H1670" s="214">
        <v>90080.172455205786</v>
      </c>
      <c r="I1670" s="167">
        <v>172800</v>
      </c>
      <c r="J1670" s="445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61"/>
      <c r="Q1670" s="87">
        <f t="shared" si="1729"/>
        <v>172800</v>
      </c>
      <c r="R1670" s="486">
        <f t="shared" si="1719"/>
        <v>0</v>
      </c>
      <c r="S1670" s="486">
        <f t="shared" si="1720"/>
        <v>0</v>
      </c>
      <c r="T1670" s="486">
        <f>IF(R1670=1,SUM($R$6:R1670),0)</f>
        <v>0</v>
      </c>
      <c r="U1670" s="486">
        <f>IF(S1670=1,SUM($S$6:S1670),0)</f>
        <v>0</v>
      </c>
      <c r="V1670" s="486">
        <f t="shared" si="1721"/>
        <v>0</v>
      </c>
      <c r="W1670" s="486">
        <f t="shared" si="1722"/>
        <v>0</v>
      </c>
      <c r="X1670" s="486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648</v>
      </c>
      <c r="D1671" s="105" t="s">
        <v>2101</v>
      </c>
      <c r="E1671" s="212" t="s">
        <v>46</v>
      </c>
      <c r="F1671" s="213" t="s">
        <v>275</v>
      </c>
      <c r="G1671" s="214">
        <v>82817.569758203899</v>
      </c>
      <c r="H1671" s="214">
        <v>82817.569758203899</v>
      </c>
      <c r="I1671" s="167">
        <v>167940</v>
      </c>
      <c r="J1671" s="445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61"/>
      <c r="Q1671" s="87">
        <f t="shared" si="1729"/>
        <v>167940</v>
      </c>
      <c r="R1671" s="486">
        <f t="shared" ref="R1671:R1734" si="1788">IF(E1671="MDU-KD",1,0)</f>
        <v>0</v>
      </c>
      <c r="S1671" s="486">
        <f t="shared" ref="S1671:S1734" si="1789">IF(E1671="HDW",1,0)</f>
        <v>0</v>
      </c>
      <c r="T1671" s="486">
        <f>IF(R1671=1,SUM($R$6:R1671),0)</f>
        <v>0</v>
      </c>
      <c r="U1671" s="486">
        <f>IF(S1671=1,SUM($S$6:S1671),0)</f>
        <v>0</v>
      </c>
      <c r="V1671" s="486">
        <f t="shared" ref="V1671:V1734" si="1790">IF(T1671=0,U1671,T1671)</f>
        <v>0</v>
      </c>
      <c r="W1671" s="486">
        <f t="shared" ref="W1671:W1734" si="1791">IF(F1671=0,0,IF(LEFT(C1671,11)="Tiang Beton",1,0))</f>
        <v>0</v>
      </c>
      <c r="X1671" s="486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649</v>
      </c>
      <c r="D1672" s="105" t="s">
        <v>2102</v>
      </c>
      <c r="E1672" s="212" t="s">
        <v>46</v>
      </c>
      <c r="F1672" s="213" t="s">
        <v>275</v>
      </c>
      <c r="G1672" s="214">
        <v>76032</v>
      </c>
      <c r="H1672" s="214">
        <v>76032</v>
      </c>
      <c r="I1672" s="167">
        <v>154710</v>
      </c>
      <c r="J1672" s="445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61"/>
      <c r="Q1672" s="87">
        <f t="shared" si="1729"/>
        <v>154710</v>
      </c>
      <c r="R1672" s="486">
        <f t="shared" si="1788"/>
        <v>0</v>
      </c>
      <c r="S1672" s="486">
        <f t="shared" si="1789"/>
        <v>0</v>
      </c>
      <c r="T1672" s="486">
        <f>IF(R1672=1,SUM($R$6:R1672),0)</f>
        <v>0</v>
      </c>
      <c r="U1672" s="486">
        <f>IF(S1672=1,SUM($S$6:S1672),0)</f>
        <v>0</v>
      </c>
      <c r="V1672" s="486">
        <f t="shared" si="1790"/>
        <v>0</v>
      </c>
      <c r="W1672" s="486">
        <f t="shared" si="1791"/>
        <v>0</v>
      </c>
      <c r="X1672" s="486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650</v>
      </c>
      <c r="D1673" s="105"/>
      <c r="E1673" s="212" t="s">
        <v>46</v>
      </c>
      <c r="F1673" s="213" t="s">
        <v>275</v>
      </c>
      <c r="G1673" s="214">
        <v>75900</v>
      </c>
      <c r="H1673" s="214">
        <v>75900</v>
      </c>
      <c r="I1673" s="444">
        <v>75900</v>
      </c>
      <c r="J1673" s="449">
        <v>0.91829117651754433</v>
      </c>
      <c r="K1673" s="444">
        <f t="shared" si="1727"/>
        <v>145598.30029768162</v>
      </c>
      <c r="L1673" s="444">
        <f t="shared" ref="L1673:O1673" si="1793">IF($J1673&lt;0,(K1673*(1-$J1673)),(K1673*(1+$J1673)))</f>
        <v>279299.9347769944</v>
      </c>
      <c r="M1673" s="444">
        <f t="shared" si="1793"/>
        <v>535778.60048463393</v>
      </c>
      <c r="N1673" s="444">
        <f t="shared" si="1793"/>
        <v>1027779.3618765918</v>
      </c>
      <c r="O1673" s="444">
        <f t="shared" si="1793"/>
        <v>1971580.0812946982</v>
      </c>
      <c r="P1673" s="461"/>
      <c r="Q1673" s="87">
        <f t="shared" si="1729"/>
        <v>75900</v>
      </c>
      <c r="R1673" s="486">
        <f t="shared" si="1788"/>
        <v>0</v>
      </c>
      <c r="S1673" s="486">
        <f t="shared" si="1789"/>
        <v>0</v>
      </c>
      <c r="T1673" s="486">
        <f>IF(R1673=1,SUM($R$6:R1673),0)</f>
        <v>0</v>
      </c>
      <c r="U1673" s="486">
        <f>IF(S1673=1,SUM($S$6:S1673),0)</f>
        <v>0</v>
      </c>
      <c r="V1673" s="486">
        <f t="shared" si="1790"/>
        <v>0</v>
      </c>
      <c r="W1673" s="486">
        <f t="shared" si="1791"/>
        <v>0</v>
      </c>
      <c r="X1673" s="486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651</v>
      </c>
      <c r="D1674" s="105"/>
      <c r="E1674" s="212" t="s">
        <v>46</v>
      </c>
      <c r="F1674" s="213" t="s">
        <v>275</v>
      </c>
      <c r="G1674" s="214">
        <v>67188</v>
      </c>
      <c r="H1674" s="214">
        <v>67188</v>
      </c>
      <c r="I1674" s="444">
        <v>67188</v>
      </c>
      <c r="J1674" s="449">
        <v>0.91829117651754433</v>
      </c>
      <c r="K1674" s="444">
        <f t="shared" si="1727"/>
        <v>128886.14756786077</v>
      </c>
      <c r="L1674" s="444">
        <f t="shared" ref="L1674:O1674" si="1794">IF($J1674&lt;0,(K1674*(1-$J1674)),(K1674*(1+$J1674)))</f>
        <v>247241.15965476548</v>
      </c>
      <c r="M1674" s="444">
        <f t="shared" si="1794"/>
        <v>474280.53503770207</v>
      </c>
      <c r="N1674" s="444">
        <f t="shared" si="1794"/>
        <v>909808.16555684386</v>
      </c>
      <c r="O1674" s="444">
        <f t="shared" si="1794"/>
        <v>1745276.9763113067</v>
      </c>
      <c r="P1674" s="461"/>
      <c r="Q1674" s="87">
        <f t="shared" si="1729"/>
        <v>67188</v>
      </c>
      <c r="R1674" s="486">
        <f t="shared" si="1788"/>
        <v>0</v>
      </c>
      <c r="S1674" s="486">
        <f t="shared" si="1789"/>
        <v>0</v>
      </c>
      <c r="T1674" s="486">
        <f>IF(R1674=1,SUM($R$6:R1674),0)</f>
        <v>0</v>
      </c>
      <c r="U1674" s="486">
        <f>IF(S1674=1,SUM($S$6:S1674),0)</f>
        <v>0</v>
      </c>
      <c r="V1674" s="486">
        <f t="shared" si="1790"/>
        <v>0</v>
      </c>
      <c r="W1674" s="486">
        <f t="shared" si="1791"/>
        <v>0</v>
      </c>
      <c r="X1674" s="486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795</v>
      </c>
      <c r="D1675" s="105" t="s">
        <v>795</v>
      </c>
      <c r="E1675" s="212" t="s">
        <v>46</v>
      </c>
      <c r="F1675" s="213" t="s">
        <v>275</v>
      </c>
      <c r="G1675" s="214">
        <v>397284.97886456642</v>
      </c>
      <c r="H1675" s="214">
        <v>397284.97886456642</v>
      </c>
      <c r="I1675" s="167">
        <v>384389.99999999994</v>
      </c>
      <c r="J1675" s="445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61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486">
        <f t="shared" si="1788"/>
        <v>0</v>
      </c>
      <c r="S1675" s="486">
        <f t="shared" si="1789"/>
        <v>0</v>
      </c>
      <c r="T1675" s="486">
        <f>IF(R1675=1,SUM($R$6:R1675),0)</f>
        <v>0</v>
      </c>
      <c r="U1675" s="486">
        <f>IF(S1675=1,SUM($S$6:S1675),0)</f>
        <v>0</v>
      </c>
      <c r="V1675" s="486">
        <f t="shared" si="1790"/>
        <v>0</v>
      </c>
      <c r="W1675" s="486">
        <f t="shared" si="1791"/>
        <v>0</v>
      </c>
      <c r="X1675" s="486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47</v>
      </c>
      <c r="F1676" s="213"/>
      <c r="G1676" s="214">
        <v>0</v>
      </c>
      <c r="H1676" s="214">
        <v>0</v>
      </c>
      <c r="I1676" s="167"/>
      <c r="J1676" s="445"/>
      <c r="K1676" s="167"/>
      <c r="L1676" s="167"/>
      <c r="M1676" s="167"/>
      <c r="N1676" s="167"/>
      <c r="O1676" s="167"/>
      <c r="P1676" s="455"/>
      <c r="Q1676" s="87">
        <f t="shared" si="1798"/>
        <v>0</v>
      </c>
      <c r="R1676" s="486">
        <f t="shared" si="1788"/>
        <v>0</v>
      </c>
      <c r="S1676" s="486">
        <f t="shared" si="1789"/>
        <v>0</v>
      </c>
      <c r="T1676" s="486">
        <f>IF(R1676=1,SUM($R$6:R1676),0)</f>
        <v>0</v>
      </c>
      <c r="U1676" s="486">
        <f>IF(S1676=1,SUM($S$6:S1676),0)</f>
        <v>0</v>
      </c>
      <c r="V1676" s="486">
        <f t="shared" si="1790"/>
        <v>0</v>
      </c>
      <c r="W1676" s="486">
        <f t="shared" si="1791"/>
        <v>0</v>
      </c>
      <c r="X1676" s="486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719</v>
      </c>
      <c r="C1677" s="426" t="s">
        <v>599</v>
      </c>
      <c r="D1677" s="426"/>
      <c r="E1677" s="212" t="s">
        <v>47</v>
      </c>
      <c r="F1677" s="213"/>
      <c r="G1677" s="214">
        <v>0</v>
      </c>
      <c r="H1677" s="214">
        <v>0</v>
      </c>
      <c r="I1677" s="167">
        <v>0</v>
      </c>
      <c r="J1677" s="445"/>
      <c r="K1677" s="167"/>
      <c r="L1677" s="167"/>
      <c r="M1677" s="167"/>
      <c r="N1677" s="167"/>
      <c r="O1677" s="167"/>
      <c r="P1677" s="455"/>
      <c r="Q1677" s="87">
        <f t="shared" si="1798"/>
        <v>0</v>
      </c>
      <c r="R1677" s="486">
        <f t="shared" si="1788"/>
        <v>0</v>
      </c>
      <c r="S1677" s="486">
        <f t="shared" si="1789"/>
        <v>0</v>
      </c>
      <c r="T1677" s="486">
        <f>IF(R1677=1,SUM($R$6:R1677),0)</f>
        <v>0</v>
      </c>
      <c r="U1677" s="486">
        <f>IF(S1677=1,SUM($S$6:S1677),0)</f>
        <v>0</v>
      </c>
      <c r="V1677" s="486">
        <f t="shared" si="1790"/>
        <v>0</v>
      </c>
      <c r="W1677" s="486">
        <f t="shared" si="1791"/>
        <v>0</v>
      </c>
      <c r="X1677" s="486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2354</v>
      </c>
      <c r="D1678" s="105" t="s">
        <v>2055</v>
      </c>
      <c r="E1678" s="212" t="s">
        <v>46</v>
      </c>
      <c r="F1678" s="213" t="s">
        <v>275</v>
      </c>
      <c r="G1678" s="214">
        <v>171300</v>
      </c>
      <c r="H1678" s="214">
        <v>171300</v>
      </c>
      <c r="I1678" s="167">
        <v>331380</v>
      </c>
      <c r="J1678" s="445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5"/>
      <c r="Q1678" s="87">
        <f t="shared" si="1798"/>
        <v>331380</v>
      </c>
      <c r="R1678" s="486">
        <f t="shared" si="1788"/>
        <v>0</v>
      </c>
      <c r="S1678" s="486">
        <f t="shared" si="1789"/>
        <v>0</v>
      </c>
      <c r="T1678" s="486">
        <f>IF(R1678=1,SUM($R$6:R1678),0)</f>
        <v>0</v>
      </c>
      <c r="U1678" s="486">
        <f>IF(S1678=1,SUM($S$6:S1678),0)</f>
        <v>0</v>
      </c>
      <c r="V1678" s="486">
        <f t="shared" si="1790"/>
        <v>0</v>
      </c>
      <c r="W1678" s="486">
        <f t="shared" si="1791"/>
        <v>0</v>
      </c>
      <c r="X1678" s="486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2355</v>
      </c>
      <c r="D1679" s="105" t="s">
        <v>2056</v>
      </c>
      <c r="E1679" s="212" t="s">
        <v>46</v>
      </c>
      <c r="F1679" s="213" t="s">
        <v>275</v>
      </c>
      <c r="G1679" s="214">
        <v>144000</v>
      </c>
      <c r="H1679" s="214">
        <v>144000</v>
      </c>
      <c r="I1679" s="167">
        <v>272790</v>
      </c>
      <c r="J1679" s="445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5"/>
      <c r="Q1679" s="87">
        <f t="shared" si="1798"/>
        <v>272790</v>
      </c>
      <c r="R1679" s="486">
        <f t="shared" si="1788"/>
        <v>0</v>
      </c>
      <c r="S1679" s="486">
        <f t="shared" si="1789"/>
        <v>0</v>
      </c>
      <c r="T1679" s="486">
        <f>IF(R1679=1,SUM($R$6:R1679),0)</f>
        <v>0</v>
      </c>
      <c r="U1679" s="486">
        <f>IF(S1679=1,SUM($S$6:S1679),0)</f>
        <v>0</v>
      </c>
      <c r="V1679" s="486">
        <f t="shared" si="1790"/>
        <v>0</v>
      </c>
      <c r="W1679" s="486">
        <f t="shared" si="1791"/>
        <v>0</v>
      </c>
      <c r="X1679" s="486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2356</v>
      </c>
      <c r="D1680" s="105" t="s">
        <v>2057</v>
      </c>
      <c r="E1680" s="212" t="s">
        <v>46</v>
      </c>
      <c r="F1680" s="213" t="s">
        <v>275</v>
      </c>
      <c r="G1680" s="214">
        <v>132480</v>
      </c>
      <c r="H1680" s="214">
        <v>132480</v>
      </c>
      <c r="I1680" s="167">
        <v>272790</v>
      </c>
      <c r="J1680" s="445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5"/>
      <c r="Q1680" s="87">
        <f t="shared" si="1798"/>
        <v>272790</v>
      </c>
      <c r="R1680" s="486">
        <f t="shared" si="1788"/>
        <v>0</v>
      </c>
      <c r="S1680" s="486">
        <f t="shared" si="1789"/>
        <v>0</v>
      </c>
      <c r="T1680" s="486">
        <f>IF(R1680=1,SUM($R$6:R1680),0)</f>
        <v>0</v>
      </c>
      <c r="U1680" s="486">
        <f>IF(S1680=1,SUM($S$6:S1680),0)</f>
        <v>0</v>
      </c>
      <c r="V1680" s="486">
        <f t="shared" si="1790"/>
        <v>0</v>
      </c>
      <c r="W1680" s="486">
        <f t="shared" si="1791"/>
        <v>0</v>
      </c>
      <c r="X1680" s="486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2357</v>
      </c>
      <c r="D1681" s="105" t="s">
        <v>2058</v>
      </c>
      <c r="E1681" s="212" t="s">
        <v>46</v>
      </c>
      <c r="F1681" s="213" t="s">
        <v>275</v>
      </c>
      <c r="G1681" s="214">
        <v>98580</v>
      </c>
      <c r="H1681" s="214">
        <v>98580</v>
      </c>
      <c r="I1681" s="167">
        <v>214200</v>
      </c>
      <c r="J1681" s="445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5"/>
      <c r="Q1681" s="87">
        <f t="shared" si="1798"/>
        <v>214200</v>
      </c>
      <c r="R1681" s="486">
        <f t="shared" si="1788"/>
        <v>0</v>
      </c>
      <c r="S1681" s="486">
        <f t="shared" si="1789"/>
        <v>0</v>
      </c>
      <c r="T1681" s="486">
        <f>IF(R1681=1,SUM($R$6:R1681),0)</f>
        <v>0</v>
      </c>
      <c r="U1681" s="486">
        <f>IF(S1681=1,SUM($S$6:S1681),0)</f>
        <v>0</v>
      </c>
      <c r="V1681" s="486">
        <f t="shared" si="1790"/>
        <v>0</v>
      </c>
      <c r="W1681" s="486">
        <f t="shared" si="1791"/>
        <v>0</v>
      </c>
      <c r="X1681" s="486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2358</v>
      </c>
      <c r="D1682" s="105" t="s">
        <v>2059</v>
      </c>
      <c r="E1682" s="212" t="s">
        <v>46</v>
      </c>
      <c r="F1682" s="213" t="s">
        <v>275</v>
      </c>
      <c r="G1682" s="214">
        <v>67020</v>
      </c>
      <c r="H1682" s="214">
        <v>67020</v>
      </c>
      <c r="I1682" s="167">
        <v>214200</v>
      </c>
      <c r="J1682" s="445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5"/>
      <c r="Q1682" s="87">
        <f t="shared" si="1798"/>
        <v>214200</v>
      </c>
      <c r="R1682" s="486">
        <f t="shared" si="1788"/>
        <v>0</v>
      </c>
      <c r="S1682" s="486">
        <f t="shared" si="1789"/>
        <v>0</v>
      </c>
      <c r="T1682" s="486">
        <f>IF(R1682=1,SUM($R$6:R1682),0)</f>
        <v>0</v>
      </c>
      <c r="U1682" s="486">
        <f>IF(S1682=1,SUM($S$6:S1682),0)</f>
        <v>0</v>
      </c>
      <c r="V1682" s="486">
        <f t="shared" si="1790"/>
        <v>0</v>
      </c>
      <c r="W1682" s="486">
        <f t="shared" si="1791"/>
        <v>0</v>
      </c>
      <c r="X1682" s="486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2060</v>
      </c>
      <c r="D1683" s="105" t="s">
        <v>2060</v>
      </c>
      <c r="E1683" s="212" t="s">
        <v>46</v>
      </c>
      <c r="F1683" s="213" t="s">
        <v>275</v>
      </c>
      <c r="G1683" s="405"/>
      <c r="H1683" s="405"/>
      <c r="I1683" s="409">
        <v>187560</v>
      </c>
      <c r="J1683" s="447">
        <v>0.89437500000000003</v>
      </c>
      <c r="K1683" s="409">
        <f t="shared" si="1796"/>
        <v>355308.97500000003</v>
      </c>
      <c r="L1683" s="409">
        <f t="shared" ref="L1683:O1683" si="1804">IF($J1683&lt;0,(K1683*(1-$J1683)),(K1683*(1+$J1683)))</f>
        <v>673088.43951562513</v>
      </c>
      <c r="M1683" s="409">
        <f t="shared" si="1804"/>
        <v>1275081.9126074126</v>
      </c>
      <c r="N1683" s="409">
        <f t="shared" si="1804"/>
        <v>2415483.2981956676</v>
      </c>
      <c r="O1683" s="409">
        <f t="shared" si="1804"/>
        <v>4575831.1730194185</v>
      </c>
      <c r="P1683" s="455"/>
      <c r="Q1683" s="87">
        <f t="shared" si="1798"/>
        <v>187560</v>
      </c>
      <c r="R1683" s="486">
        <f t="shared" si="1788"/>
        <v>0</v>
      </c>
      <c r="S1683" s="486">
        <f t="shared" si="1789"/>
        <v>0</v>
      </c>
      <c r="T1683" s="486">
        <f>IF(R1683=1,SUM($R$6:R1683),0)</f>
        <v>0</v>
      </c>
      <c r="U1683" s="486">
        <f>IF(S1683=1,SUM($S$6:S1683),0)</f>
        <v>0</v>
      </c>
      <c r="V1683" s="486">
        <f t="shared" si="1790"/>
        <v>0</v>
      </c>
      <c r="W1683" s="486">
        <f t="shared" si="1791"/>
        <v>0</v>
      </c>
      <c r="X1683" s="486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2359</v>
      </c>
      <c r="D1684" s="105"/>
      <c r="E1684" s="212" t="s">
        <v>46</v>
      </c>
      <c r="F1684" s="213" t="s">
        <v>275</v>
      </c>
      <c r="G1684" s="214">
        <v>134100</v>
      </c>
      <c r="H1684" s="214">
        <v>134100</v>
      </c>
      <c r="I1684" s="444">
        <v>134100</v>
      </c>
      <c r="J1684" s="449">
        <v>0.89437500000000003</v>
      </c>
      <c r="K1684" s="444">
        <f t="shared" si="1796"/>
        <v>254035.68750000003</v>
      </c>
      <c r="L1684" s="444">
        <f t="shared" ref="L1684:O1684" si="1805">IF($J1684&lt;0,(K1684*(1-$J1684)),(K1684*(1+$J1684)))</f>
        <v>481238.85550781258</v>
      </c>
      <c r="M1684" s="444">
        <f t="shared" si="1805"/>
        <v>911646.85690261249</v>
      </c>
      <c r="N1684" s="444">
        <f t="shared" si="1805"/>
        <v>1727001.0145448868</v>
      </c>
      <c r="O1684" s="444">
        <f t="shared" si="1805"/>
        <v>3271587.54692847</v>
      </c>
      <c r="P1684" s="455"/>
      <c r="Q1684" s="87">
        <f t="shared" si="1798"/>
        <v>134100</v>
      </c>
      <c r="R1684" s="486">
        <f t="shared" si="1788"/>
        <v>0</v>
      </c>
      <c r="S1684" s="486">
        <f t="shared" si="1789"/>
        <v>0</v>
      </c>
      <c r="T1684" s="486">
        <f>IF(R1684=1,SUM($R$6:R1684),0)</f>
        <v>0</v>
      </c>
      <c r="U1684" s="486">
        <f>IF(S1684=1,SUM($S$6:S1684),0)</f>
        <v>0</v>
      </c>
      <c r="V1684" s="486">
        <f t="shared" si="1790"/>
        <v>0</v>
      </c>
      <c r="W1684" s="486">
        <f t="shared" si="1791"/>
        <v>0</v>
      </c>
      <c r="X1684" s="486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2061</v>
      </c>
      <c r="D1685" s="105" t="s">
        <v>2061</v>
      </c>
      <c r="E1685" s="212" t="s">
        <v>46</v>
      </c>
      <c r="F1685" s="213" t="s">
        <v>275</v>
      </c>
      <c r="G1685" s="405"/>
      <c r="H1685" s="405"/>
      <c r="I1685" s="409">
        <v>171570</v>
      </c>
      <c r="J1685" s="447">
        <v>0.89437500000000003</v>
      </c>
      <c r="K1685" s="409">
        <f t="shared" si="1796"/>
        <v>325017.91875000001</v>
      </c>
      <c r="L1685" s="409">
        <f t="shared" ref="L1685:O1685" si="1806">IF($J1685&lt;0,(K1685*(1-$J1685)),(K1685*(1+$J1685)))</f>
        <v>615705.81983203127</v>
      </c>
      <c r="M1685" s="409">
        <f t="shared" si="1806"/>
        <v>1166377.7124443043</v>
      </c>
      <c r="N1685" s="409">
        <f t="shared" si="1806"/>
        <v>2209556.7790116789</v>
      </c>
      <c r="O1685" s="409">
        <f t="shared" si="1806"/>
        <v>4185729.1232402497</v>
      </c>
      <c r="P1685" s="455"/>
      <c r="Q1685" s="87">
        <f t="shared" si="1798"/>
        <v>171570</v>
      </c>
      <c r="R1685" s="486">
        <f t="shared" si="1788"/>
        <v>0</v>
      </c>
      <c r="S1685" s="486">
        <f t="shared" si="1789"/>
        <v>0</v>
      </c>
      <c r="T1685" s="486">
        <f>IF(R1685=1,SUM($R$6:R1685),0)</f>
        <v>0</v>
      </c>
      <c r="U1685" s="486">
        <f>IF(S1685=1,SUM($S$6:S1685),0)</f>
        <v>0</v>
      </c>
      <c r="V1685" s="486">
        <f t="shared" si="1790"/>
        <v>0</v>
      </c>
      <c r="W1685" s="486">
        <f t="shared" si="1791"/>
        <v>0</v>
      </c>
      <c r="X1685" s="486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2360</v>
      </c>
      <c r="D1686" s="105"/>
      <c r="E1686" s="212" t="s">
        <v>46</v>
      </c>
      <c r="F1686" s="213" t="s">
        <v>275</v>
      </c>
      <c r="G1686" s="214">
        <v>107400</v>
      </c>
      <c r="H1686" s="214">
        <v>107400</v>
      </c>
      <c r="I1686" s="444">
        <v>107400</v>
      </c>
      <c r="J1686" s="449">
        <v>0.89437500000000003</v>
      </c>
      <c r="K1686" s="444">
        <f t="shared" si="1796"/>
        <v>203455.87500000003</v>
      </c>
      <c r="L1686" s="444">
        <f t="shared" ref="L1686:O1686" si="1807">IF($J1686&lt;0,(K1686*(1-$J1686)),(K1686*(1+$J1686)))</f>
        <v>385421.72320312506</v>
      </c>
      <c r="M1686" s="444">
        <f t="shared" si="1807"/>
        <v>730133.27689292014</v>
      </c>
      <c r="N1686" s="444">
        <f t="shared" si="1807"/>
        <v>1383146.2264140258</v>
      </c>
      <c r="O1686" s="444">
        <f t="shared" si="1807"/>
        <v>2620197.6326630702</v>
      </c>
      <c r="P1686" s="455"/>
      <c r="Q1686" s="87">
        <f t="shared" si="1798"/>
        <v>107400</v>
      </c>
      <c r="R1686" s="486">
        <f t="shared" si="1788"/>
        <v>0</v>
      </c>
      <c r="S1686" s="486">
        <f t="shared" si="1789"/>
        <v>0</v>
      </c>
      <c r="T1686" s="486">
        <f>IF(R1686=1,SUM($R$6:R1686),0)</f>
        <v>0</v>
      </c>
      <c r="U1686" s="486">
        <f>IF(S1686=1,SUM($S$6:S1686),0)</f>
        <v>0</v>
      </c>
      <c r="V1686" s="486">
        <f t="shared" si="1790"/>
        <v>0</v>
      </c>
      <c r="W1686" s="486">
        <f t="shared" si="1791"/>
        <v>0</v>
      </c>
      <c r="X1686" s="486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47</v>
      </c>
      <c r="F1687" s="213"/>
      <c r="G1687" s="214">
        <v>0</v>
      </c>
      <c r="H1687" s="214">
        <v>0</v>
      </c>
      <c r="I1687" s="167"/>
      <c r="J1687" s="445"/>
      <c r="K1687" s="167"/>
      <c r="L1687" s="167"/>
      <c r="M1687" s="167"/>
      <c r="N1687" s="167"/>
      <c r="O1687" s="167"/>
      <c r="P1687" s="455"/>
      <c r="Q1687" s="87">
        <f t="shared" si="1798"/>
        <v>0</v>
      </c>
      <c r="R1687" s="486">
        <f t="shared" si="1788"/>
        <v>0</v>
      </c>
      <c r="S1687" s="486">
        <f t="shared" si="1789"/>
        <v>0</v>
      </c>
      <c r="T1687" s="486">
        <f>IF(R1687=1,SUM($R$6:R1687),0)</f>
        <v>0</v>
      </c>
      <c r="U1687" s="486">
        <f>IF(S1687=1,SUM($S$6:S1687),0)</f>
        <v>0</v>
      </c>
      <c r="V1687" s="486">
        <f t="shared" si="1790"/>
        <v>0</v>
      </c>
      <c r="W1687" s="486">
        <f t="shared" si="1791"/>
        <v>0</v>
      </c>
      <c r="X1687" s="486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715</v>
      </c>
      <c r="C1688" s="105" t="s">
        <v>590</v>
      </c>
      <c r="D1688" s="105"/>
      <c r="E1688" s="212" t="s">
        <v>47</v>
      </c>
      <c r="F1688" s="213"/>
      <c r="G1688" s="214">
        <v>0</v>
      </c>
      <c r="H1688" s="214">
        <v>0</v>
      </c>
      <c r="I1688" s="167">
        <v>0</v>
      </c>
      <c r="J1688" s="445"/>
      <c r="K1688" s="167"/>
      <c r="L1688" s="167"/>
      <c r="M1688" s="167"/>
      <c r="N1688" s="167"/>
      <c r="O1688" s="167"/>
      <c r="P1688" s="455"/>
      <c r="Q1688" s="87">
        <f t="shared" si="1798"/>
        <v>0</v>
      </c>
      <c r="R1688" s="486">
        <f t="shared" si="1788"/>
        <v>0</v>
      </c>
      <c r="S1688" s="486">
        <f t="shared" si="1789"/>
        <v>0</v>
      </c>
      <c r="T1688" s="486">
        <f>IF(R1688=1,SUM($R$6:R1688),0)</f>
        <v>0</v>
      </c>
      <c r="U1688" s="486">
        <f>IF(S1688=1,SUM($S$6:S1688),0)</f>
        <v>0</v>
      </c>
      <c r="V1688" s="486">
        <f t="shared" si="1790"/>
        <v>0</v>
      </c>
      <c r="W1688" s="486">
        <f t="shared" si="1791"/>
        <v>0</v>
      </c>
      <c r="X1688" s="486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901</v>
      </c>
      <c r="D1689" s="105"/>
      <c r="E1689" s="212" t="s">
        <v>46</v>
      </c>
      <c r="F1689" s="213" t="s">
        <v>773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5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5"/>
      <c r="Q1689" s="87">
        <f t="shared" si="1798"/>
        <v>6739200</v>
      </c>
      <c r="R1689" s="486">
        <f t="shared" si="1788"/>
        <v>0</v>
      </c>
      <c r="S1689" s="486">
        <f t="shared" si="1789"/>
        <v>0</v>
      </c>
      <c r="T1689" s="486">
        <f>IF(R1689=1,SUM($R$6:R1689),0)</f>
        <v>0</v>
      </c>
      <c r="U1689" s="486">
        <f>IF(S1689=1,SUM($S$6:S1689),0)</f>
        <v>0</v>
      </c>
      <c r="V1689" s="486">
        <f t="shared" si="1790"/>
        <v>0</v>
      </c>
      <c r="W1689" s="486">
        <f t="shared" si="1791"/>
        <v>0</v>
      </c>
      <c r="X1689" s="486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902</v>
      </c>
      <c r="D1690" s="105"/>
      <c r="E1690" s="212" t="s">
        <v>46</v>
      </c>
      <c r="F1690" s="213" t="s">
        <v>773</v>
      </c>
      <c r="G1690" s="214">
        <v>5708400</v>
      </c>
      <c r="H1690" s="214">
        <v>5708400</v>
      </c>
      <c r="I1690" s="167">
        <f t="shared" si="1808"/>
        <v>6739200</v>
      </c>
      <c r="J1690" s="445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5"/>
      <c r="Q1690" s="87">
        <f t="shared" si="1798"/>
        <v>6739200</v>
      </c>
      <c r="R1690" s="486">
        <f t="shared" si="1788"/>
        <v>0</v>
      </c>
      <c r="S1690" s="486">
        <f t="shared" si="1789"/>
        <v>0</v>
      </c>
      <c r="T1690" s="486">
        <f>IF(R1690=1,SUM($R$6:R1690),0)</f>
        <v>0</v>
      </c>
      <c r="U1690" s="486">
        <f>IF(S1690=1,SUM($S$6:S1690),0)</f>
        <v>0</v>
      </c>
      <c r="V1690" s="486">
        <f t="shared" si="1790"/>
        <v>0</v>
      </c>
      <c r="W1690" s="486">
        <f t="shared" si="1791"/>
        <v>0</v>
      </c>
      <c r="X1690" s="486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903</v>
      </c>
      <c r="D1691" s="105"/>
      <c r="E1691" s="212" t="s">
        <v>46</v>
      </c>
      <c r="F1691" s="213" t="s">
        <v>773</v>
      </c>
      <c r="G1691" s="214">
        <v>4455600</v>
      </c>
      <c r="H1691" s="214">
        <v>4455600</v>
      </c>
      <c r="I1691" s="167">
        <f t="shared" si="1808"/>
        <v>6634800</v>
      </c>
      <c r="J1691" s="445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5"/>
      <c r="Q1691" s="87">
        <f t="shared" si="1798"/>
        <v>6634800</v>
      </c>
      <c r="R1691" s="486">
        <f t="shared" si="1788"/>
        <v>0</v>
      </c>
      <c r="S1691" s="486">
        <f t="shared" si="1789"/>
        <v>0</v>
      </c>
      <c r="T1691" s="486">
        <f>IF(R1691=1,SUM($R$6:R1691),0)</f>
        <v>0</v>
      </c>
      <c r="U1691" s="486">
        <f>IF(S1691=1,SUM($S$6:S1691),0)</f>
        <v>0</v>
      </c>
      <c r="V1691" s="486">
        <f t="shared" si="1790"/>
        <v>0</v>
      </c>
      <c r="W1691" s="486">
        <f t="shared" si="1791"/>
        <v>0</v>
      </c>
      <c r="X1691" s="486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904</v>
      </c>
      <c r="D1692" s="105"/>
      <c r="E1692" s="212" t="s">
        <v>46</v>
      </c>
      <c r="F1692" s="213" t="s">
        <v>773</v>
      </c>
      <c r="G1692" s="214">
        <v>4220400</v>
      </c>
      <c r="H1692" s="214">
        <v>4220400</v>
      </c>
      <c r="I1692" s="167">
        <f t="shared" si="1808"/>
        <v>6612000</v>
      </c>
      <c r="J1692" s="445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5"/>
      <c r="Q1692" s="87">
        <f t="shared" si="1798"/>
        <v>6612000</v>
      </c>
      <c r="R1692" s="486">
        <f t="shared" si="1788"/>
        <v>0</v>
      </c>
      <c r="S1692" s="486">
        <f t="shared" si="1789"/>
        <v>0</v>
      </c>
      <c r="T1692" s="486">
        <f>IF(R1692=1,SUM($R$6:R1692),0)</f>
        <v>0</v>
      </c>
      <c r="U1692" s="486">
        <f>IF(S1692=1,SUM($S$6:S1692),0)</f>
        <v>0</v>
      </c>
      <c r="V1692" s="486">
        <f t="shared" si="1790"/>
        <v>0</v>
      </c>
      <c r="W1692" s="486">
        <f t="shared" si="1791"/>
        <v>0</v>
      </c>
      <c r="X1692" s="486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905</v>
      </c>
      <c r="D1693" s="105"/>
      <c r="E1693" s="212" t="s">
        <v>46</v>
      </c>
      <c r="F1693" s="213" t="s">
        <v>773</v>
      </c>
      <c r="G1693" s="214">
        <v>3601200</v>
      </c>
      <c r="H1693" s="214">
        <v>3601200</v>
      </c>
      <c r="I1693" s="167">
        <f t="shared" si="1808"/>
        <v>6268200</v>
      </c>
      <c r="J1693" s="445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5"/>
      <c r="Q1693" s="87">
        <f t="shared" si="1798"/>
        <v>6268200</v>
      </c>
      <c r="R1693" s="486">
        <f t="shared" si="1788"/>
        <v>0</v>
      </c>
      <c r="S1693" s="486">
        <f t="shared" si="1789"/>
        <v>0</v>
      </c>
      <c r="T1693" s="486">
        <f>IF(R1693=1,SUM($R$6:R1693),0)</f>
        <v>0</v>
      </c>
      <c r="U1693" s="486">
        <f>IF(S1693=1,SUM($S$6:S1693),0)</f>
        <v>0</v>
      </c>
      <c r="V1693" s="486">
        <f t="shared" si="1790"/>
        <v>0</v>
      </c>
      <c r="W1693" s="486">
        <f t="shared" si="1791"/>
        <v>0</v>
      </c>
      <c r="X1693" s="486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906</v>
      </c>
      <c r="D1694" s="105"/>
      <c r="E1694" s="212" t="s">
        <v>46</v>
      </c>
      <c r="F1694" s="213" t="s">
        <v>773</v>
      </c>
      <c r="G1694" s="214">
        <v>3490800</v>
      </c>
      <c r="H1694" s="214">
        <v>3490800</v>
      </c>
      <c r="I1694" s="167">
        <f t="shared" si="1808"/>
        <v>6246000</v>
      </c>
      <c r="J1694" s="445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5"/>
      <c r="Q1694" s="87">
        <f t="shared" si="1798"/>
        <v>6246000</v>
      </c>
      <c r="R1694" s="486">
        <f t="shared" si="1788"/>
        <v>0</v>
      </c>
      <c r="S1694" s="486">
        <f t="shared" si="1789"/>
        <v>0</v>
      </c>
      <c r="T1694" s="486">
        <f>IF(R1694=1,SUM($R$6:R1694),0)</f>
        <v>0</v>
      </c>
      <c r="U1694" s="486">
        <f>IF(S1694=1,SUM($S$6:S1694),0)</f>
        <v>0</v>
      </c>
      <c r="V1694" s="486">
        <f t="shared" si="1790"/>
        <v>0</v>
      </c>
      <c r="W1694" s="486">
        <f t="shared" si="1791"/>
        <v>0</v>
      </c>
      <c r="X1694" s="486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907</v>
      </c>
      <c r="D1695" s="105"/>
      <c r="E1695" s="212" t="s">
        <v>46</v>
      </c>
      <c r="F1695" s="213" t="s">
        <v>773</v>
      </c>
      <c r="G1695" s="214">
        <v>3487200</v>
      </c>
      <c r="H1695" s="214">
        <v>3487200</v>
      </c>
      <c r="I1695" s="167">
        <f t="shared" si="1808"/>
        <v>6213000</v>
      </c>
      <c r="J1695" s="445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5"/>
      <c r="Q1695" s="87">
        <f t="shared" si="1798"/>
        <v>6213000</v>
      </c>
      <c r="R1695" s="486">
        <f t="shared" si="1788"/>
        <v>0</v>
      </c>
      <c r="S1695" s="486">
        <f t="shared" si="1789"/>
        <v>0</v>
      </c>
      <c r="T1695" s="486">
        <f>IF(R1695=1,SUM($R$6:R1695),0)</f>
        <v>0</v>
      </c>
      <c r="U1695" s="486">
        <f>IF(S1695=1,SUM($S$6:S1695),0)</f>
        <v>0</v>
      </c>
      <c r="V1695" s="486">
        <f t="shared" si="1790"/>
        <v>0</v>
      </c>
      <c r="W1695" s="486">
        <f t="shared" si="1791"/>
        <v>0</v>
      </c>
      <c r="X1695" s="486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908</v>
      </c>
      <c r="D1696" s="105"/>
      <c r="E1696" s="212" t="s">
        <v>46</v>
      </c>
      <c r="F1696" s="213" t="s">
        <v>773</v>
      </c>
      <c r="G1696" s="214">
        <v>2964000</v>
      </c>
      <c r="H1696" s="214">
        <v>2964000</v>
      </c>
      <c r="I1696" s="167">
        <f t="shared" si="1808"/>
        <v>6046800</v>
      </c>
      <c r="J1696" s="445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61"/>
      <c r="Q1696" s="87">
        <f t="shared" si="1798"/>
        <v>6046800</v>
      </c>
      <c r="R1696" s="486">
        <f t="shared" si="1788"/>
        <v>0</v>
      </c>
      <c r="S1696" s="486">
        <f t="shared" si="1789"/>
        <v>0</v>
      </c>
      <c r="T1696" s="486">
        <f>IF(R1696=1,SUM($R$6:R1696),0)</f>
        <v>0</v>
      </c>
      <c r="U1696" s="486">
        <f>IF(S1696=1,SUM($S$6:S1696),0)</f>
        <v>0</v>
      </c>
      <c r="V1696" s="486">
        <f t="shared" si="1790"/>
        <v>0</v>
      </c>
      <c r="W1696" s="486">
        <f t="shared" si="1791"/>
        <v>0</v>
      </c>
      <c r="X1696" s="486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909</v>
      </c>
      <c r="D1697" s="105"/>
      <c r="E1697" s="212" t="s">
        <v>46</v>
      </c>
      <c r="F1697" s="213" t="s">
        <v>773</v>
      </c>
      <c r="G1697" s="214">
        <v>3312000</v>
      </c>
      <c r="H1697" s="214">
        <v>3312000</v>
      </c>
      <c r="I1697" s="167">
        <f t="shared" si="1808"/>
        <v>6357000</v>
      </c>
      <c r="J1697" s="445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61"/>
      <c r="Q1697" s="87">
        <f t="shared" si="1798"/>
        <v>6357000</v>
      </c>
      <c r="R1697" s="486">
        <f t="shared" si="1788"/>
        <v>0</v>
      </c>
      <c r="S1697" s="486">
        <f t="shared" si="1789"/>
        <v>0</v>
      </c>
      <c r="T1697" s="486">
        <f>IF(R1697=1,SUM($R$6:R1697),0)</f>
        <v>0</v>
      </c>
      <c r="U1697" s="486">
        <f>IF(S1697=1,SUM($S$6:S1697),0)</f>
        <v>0</v>
      </c>
      <c r="V1697" s="486">
        <f t="shared" si="1790"/>
        <v>0</v>
      </c>
      <c r="W1697" s="486">
        <f t="shared" si="1791"/>
        <v>0</v>
      </c>
      <c r="X1697" s="486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910</v>
      </c>
      <c r="D1698" s="105"/>
      <c r="E1698" s="212" t="s">
        <v>46</v>
      </c>
      <c r="F1698" s="213" t="s">
        <v>773</v>
      </c>
      <c r="G1698" s="214">
        <v>3217200</v>
      </c>
      <c r="H1698" s="214">
        <v>3217200</v>
      </c>
      <c r="I1698" s="167">
        <f t="shared" si="1808"/>
        <v>3217200</v>
      </c>
      <c r="J1698" s="445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5"/>
      <c r="Q1698" s="87">
        <f t="shared" si="1798"/>
        <v>3217200</v>
      </c>
      <c r="R1698" s="486">
        <f t="shared" si="1788"/>
        <v>0</v>
      </c>
      <c r="S1698" s="486">
        <f t="shared" si="1789"/>
        <v>0</v>
      </c>
      <c r="T1698" s="486">
        <f>IF(R1698=1,SUM($R$6:R1698),0)</f>
        <v>0</v>
      </c>
      <c r="U1698" s="486">
        <f>IF(S1698=1,SUM($S$6:S1698),0)</f>
        <v>0</v>
      </c>
      <c r="V1698" s="486">
        <f t="shared" si="1790"/>
        <v>0</v>
      </c>
      <c r="W1698" s="486">
        <f t="shared" si="1791"/>
        <v>0</v>
      </c>
      <c r="X1698" s="486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911</v>
      </c>
      <c r="D1699" s="105"/>
      <c r="E1699" s="212" t="s">
        <v>46</v>
      </c>
      <c r="F1699" s="213" t="s">
        <v>773</v>
      </c>
      <c r="G1699" s="214">
        <v>2668800</v>
      </c>
      <c r="H1699" s="214">
        <v>2668800</v>
      </c>
      <c r="I1699" s="167">
        <f t="shared" si="1808"/>
        <v>6268200</v>
      </c>
      <c r="J1699" s="445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5"/>
      <c r="Q1699" s="87">
        <f t="shared" si="1798"/>
        <v>6268200</v>
      </c>
      <c r="R1699" s="486">
        <f t="shared" si="1788"/>
        <v>0</v>
      </c>
      <c r="S1699" s="486">
        <f t="shared" si="1789"/>
        <v>0</v>
      </c>
      <c r="T1699" s="486">
        <f>IF(R1699=1,SUM($R$6:R1699),0)</f>
        <v>0</v>
      </c>
      <c r="U1699" s="486">
        <f>IF(S1699=1,SUM($S$6:S1699),0)</f>
        <v>0</v>
      </c>
      <c r="V1699" s="486">
        <f t="shared" si="1790"/>
        <v>0</v>
      </c>
      <c r="W1699" s="486">
        <f t="shared" si="1791"/>
        <v>0</v>
      </c>
      <c r="X1699" s="486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912</v>
      </c>
      <c r="D1700" s="105"/>
      <c r="E1700" s="212" t="s">
        <v>46</v>
      </c>
      <c r="F1700" s="213" t="s">
        <v>773</v>
      </c>
      <c r="G1700" s="214">
        <v>2668800</v>
      </c>
      <c r="H1700" s="214">
        <v>2668800</v>
      </c>
      <c r="I1700" s="167">
        <f t="shared" si="1808"/>
        <v>4029000</v>
      </c>
      <c r="J1700" s="445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5"/>
      <c r="Q1700" s="87">
        <f t="shared" si="1798"/>
        <v>4029000</v>
      </c>
      <c r="R1700" s="486">
        <f t="shared" si="1788"/>
        <v>0</v>
      </c>
      <c r="S1700" s="486">
        <f t="shared" si="1789"/>
        <v>0</v>
      </c>
      <c r="T1700" s="486">
        <f>IF(R1700=1,SUM($R$6:R1700),0)</f>
        <v>0</v>
      </c>
      <c r="U1700" s="486">
        <f>IF(S1700=1,SUM($S$6:S1700),0)</f>
        <v>0</v>
      </c>
      <c r="V1700" s="486">
        <f t="shared" si="1790"/>
        <v>0</v>
      </c>
      <c r="W1700" s="486">
        <f t="shared" si="1791"/>
        <v>0</v>
      </c>
      <c r="X1700" s="486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913</v>
      </c>
      <c r="D1701" s="105"/>
      <c r="E1701" s="212" t="s">
        <v>46</v>
      </c>
      <c r="F1701" s="213" t="s">
        <v>773</v>
      </c>
      <c r="G1701" s="214">
        <v>2367600</v>
      </c>
      <c r="H1701" s="214">
        <v>2367600</v>
      </c>
      <c r="I1701" s="167">
        <f t="shared" si="1808"/>
        <v>3996000</v>
      </c>
      <c r="J1701" s="445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5"/>
      <c r="Q1701" s="87">
        <f t="shared" si="1798"/>
        <v>3996000</v>
      </c>
      <c r="R1701" s="486">
        <f t="shared" si="1788"/>
        <v>0</v>
      </c>
      <c r="S1701" s="486">
        <f t="shared" si="1789"/>
        <v>0</v>
      </c>
      <c r="T1701" s="486">
        <f>IF(R1701=1,SUM($R$6:R1701),0)</f>
        <v>0</v>
      </c>
      <c r="U1701" s="486">
        <f>IF(S1701=1,SUM($S$6:S1701),0)</f>
        <v>0</v>
      </c>
      <c r="V1701" s="486">
        <f t="shared" si="1790"/>
        <v>0</v>
      </c>
      <c r="W1701" s="486">
        <f t="shared" si="1791"/>
        <v>0</v>
      </c>
      <c r="X1701" s="486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914</v>
      </c>
      <c r="D1702" s="105"/>
      <c r="E1702" s="212" t="s">
        <v>46</v>
      </c>
      <c r="F1702" s="213" t="s">
        <v>773</v>
      </c>
      <c r="G1702" s="214">
        <v>1790400</v>
      </c>
      <c r="H1702" s="214">
        <v>1790400</v>
      </c>
      <c r="I1702" s="167">
        <f t="shared" si="1808"/>
        <v>3849000</v>
      </c>
      <c r="J1702" s="445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5"/>
      <c r="Q1702" s="87">
        <f t="shared" si="1798"/>
        <v>3849000</v>
      </c>
      <c r="R1702" s="486">
        <f t="shared" si="1788"/>
        <v>0</v>
      </c>
      <c r="S1702" s="486">
        <f t="shared" si="1789"/>
        <v>0</v>
      </c>
      <c r="T1702" s="486">
        <f>IF(R1702=1,SUM($R$6:R1702),0)</f>
        <v>0</v>
      </c>
      <c r="U1702" s="486">
        <f>IF(S1702=1,SUM($S$6:S1702),0)</f>
        <v>0</v>
      </c>
      <c r="V1702" s="486">
        <f t="shared" si="1790"/>
        <v>0</v>
      </c>
      <c r="W1702" s="486">
        <f t="shared" si="1791"/>
        <v>0</v>
      </c>
      <c r="X1702" s="486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915</v>
      </c>
      <c r="D1703" s="105"/>
      <c r="E1703" s="212" t="s">
        <v>46</v>
      </c>
      <c r="F1703" s="213" t="s">
        <v>773</v>
      </c>
      <c r="G1703" s="214">
        <v>4682400</v>
      </c>
      <c r="H1703" s="214">
        <v>4682400</v>
      </c>
      <c r="I1703" s="167">
        <f t="shared" si="1808"/>
        <v>5559000</v>
      </c>
      <c r="J1703" s="445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5"/>
      <c r="Q1703" s="87">
        <f t="shared" si="1798"/>
        <v>5559000</v>
      </c>
      <c r="R1703" s="486">
        <f t="shared" si="1788"/>
        <v>0</v>
      </c>
      <c r="S1703" s="486">
        <f t="shared" si="1789"/>
        <v>0</v>
      </c>
      <c r="T1703" s="486">
        <f>IF(R1703=1,SUM($R$6:R1703),0)</f>
        <v>0</v>
      </c>
      <c r="U1703" s="486">
        <f>IF(S1703=1,SUM($S$6:S1703),0)</f>
        <v>0</v>
      </c>
      <c r="V1703" s="486">
        <f t="shared" si="1790"/>
        <v>0</v>
      </c>
      <c r="W1703" s="486">
        <f t="shared" si="1791"/>
        <v>0</v>
      </c>
      <c r="X1703" s="486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916</v>
      </c>
      <c r="D1704" s="105"/>
      <c r="E1704" s="212" t="s">
        <v>46</v>
      </c>
      <c r="F1704" s="213" t="s">
        <v>773</v>
      </c>
      <c r="G1704" s="214">
        <v>3691200</v>
      </c>
      <c r="H1704" s="214">
        <v>3691200</v>
      </c>
      <c r="I1704" s="167">
        <f t="shared" si="1808"/>
        <v>5455200</v>
      </c>
      <c r="J1704" s="445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5"/>
      <c r="Q1704" s="87">
        <f t="shared" si="1798"/>
        <v>5455200</v>
      </c>
      <c r="R1704" s="486">
        <f t="shared" si="1788"/>
        <v>0</v>
      </c>
      <c r="S1704" s="486">
        <f t="shared" si="1789"/>
        <v>0</v>
      </c>
      <c r="T1704" s="486">
        <f>IF(R1704=1,SUM($R$6:R1704),0)</f>
        <v>0</v>
      </c>
      <c r="U1704" s="486">
        <f>IF(S1704=1,SUM($S$6:S1704),0)</f>
        <v>0</v>
      </c>
      <c r="V1704" s="486">
        <f t="shared" si="1790"/>
        <v>0</v>
      </c>
      <c r="W1704" s="486">
        <f t="shared" si="1791"/>
        <v>0</v>
      </c>
      <c r="X1704" s="486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917</v>
      </c>
      <c r="D1705" s="105"/>
      <c r="E1705" s="212" t="s">
        <v>46</v>
      </c>
      <c r="F1705" s="213" t="s">
        <v>773</v>
      </c>
      <c r="G1705" s="214">
        <v>3139200</v>
      </c>
      <c r="H1705" s="214">
        <v>3139200</v>
      </c>
      <c r="I1705" s="167">
        <f t="shared" si="1808"/>
        <v>5160000</v>
      </c>
      <c r="J1705" s="445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5"/>
      <c r="Q1705" s="87">
        <f t="shared" si="1798"/>
        <v>5160000</v>
      </c>
      <c r="R1705" s="486">
        <f t="shared" si="1788"/>
        <v>0</v>
      </c>
      <c r="S1705" s="486">
        <f t="shared" si="1789"/>
        <v>0</v>
      </c>
      <c r="T1705" s="486">
        <f>IF(R1705=1,SUM($R$6:R1705),0)</f>
        <v>0</v>
      </c>
      <c r="U1705" s="486">
        <f>IF(S1705=1,SUM($S$6:S1705),0)</f>
        <v>0</v>
      </c>
      <c r="V1705" s="486">
        <f t="shared" si="1790"/>
        <v>0</v>
      </c>
      <c r="W1705" s="486">
        <f t="shared" si="1791"/>
        <v>0</v>
      </c>
      <c r="X1705" s="486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918</v>
      </c>
      <c r="D1706" s="105"/>
      <c r="E1706" s="212" t="s">
        <v>46</v>
      </c>
      <c r="F1706" s="213" t="s">
        <v>773</v>
      </c>
      <c r="G1706" s="214">
        <v>2384400</v>
      </c>
      <c r="H1706" s="214">
        <v>2384400</v>
      </c>
      <c r="I1706" s="167">
        <f t="shared" si="1808"/>
        <v>4993800</v>
      </c>
      <c r="J1706" s="445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5"/>
      <c r="Q1706" s="87">
        <f t="shared" si="1798"/>
        <v>4993800</v>
      </c>
      <c r="R1706" s="486">
        <f t="shared" si="1788"/>
        <v>0</v>
      </c>
      <c r="S1706" s="486">
        <f t="shared" si="1789"/>
        <v>0</v>
      </c>
      <c r="T1706" s="486">
        <f>IF(R1706=1,SUM($R$6:R1706),0)</f>
        <v>0</v>
      </c>
      <c r="U1706" s="486">
        <f>IF(S1706=1,SUM($S$6:S1706),0)</f>
        <v>0</v>
      </c>
      <c r="V1706" s="486">
        <f t="shared" si="1790"/>
        <v>0</v>
      </c>
      <c r="W1706" s="486">
        <f t="shared" si="1791"/>
        <v>0</v>
      </c>
      <c r="X1706" s="486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919</v>
      </c>
      <c r="D1707" s="105"/>
      <c r="E1707" s="212" t="s">
        <v>46</v>
      </c>
      <c r="F1707" s="213" t="s">
        <v>773</v>
      </c>
      <c r="G1707" s="214">
        <v>3271200</v>
      </c>
      <c r="H1707" s="214">
        <v>3271200</v>
      </c>
      <c r="I1707" s="167">
        <f t="shared" si="1808"/>
        <v>4162200</v>
      </c>
      <c r="J1707" s="445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5"/>
      <c r="Q1707" s="87">
        <f t="shared" si="1798"/>
        <v>4162200</v>
      </c>
      <c r="R1707" s="486">
        <f t="shared" si="1788"/>
        <v>0</v>
      </c>
      <c r="S1707" s="486">
        <f t="shared" si="1789"/>
        <v>0</v>
      </c>
      <c r="T1707" s="486">
        <f>IF(R1707=1,SUM($R$6:R1707),0)</f>
        <v>0</v>
      </c>
      <c r="U1707" s="486">
        <f>IF(S1707=1,SUM($S$6:S1707),0)</f>
        <v>0</v>
      </c>
      <c r="V1707" s="486">
        <f t="shared" si="1790"/>
        <v>0</v>
      </c>
      <c r="W1707" s="486">
        <f t="shared" si="1791"/>
        <v>0</v>
      </c>
      <c r="X1707" s="486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920</v>
      </c>
      <c r="D1708" s="105"/>
      <c r="E1708" s="212" t="s">
        <v>46</v>
      </c>
      <c r="F1708" s="213" t="s">
        <v>773</v>
      </c>
      <c r="G1708" s="214">
        <v>2920800</v>
      </c>
      <c r="H1708" s="214">
        <v>2920800</v>
      </c>
      <c r="I1708" s="167">
        <f t="shared" si="1808"/>
        <v>4095600</v>
      </c>
      <c r="J1708" s="445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5"/>
      <c r="Q1708" s="87">
        <f t="shared" si="1798"/>
        <v>4095600</v>
      </c>
      <c r="R1708" s="486">
        <f t="shared" si="1788"/>
        <v>0</v>
      </c>
      <c r="S1708" s="486">
        <f t="shared" si="1789"/>
        <v>0</v>
      </c>
      <c r="T1708" s="486">
        <f>IF(R1708=1,SUM($R$6:R1708),0)</f>
        <v>0</v>
      </c>
      <c r="U1708" s="486">
        <f>IF(S1708=1,SUM($S$6:S1708),0)</f>
        <v>0</v>
      </c>
      <c r="V1708" s="486">
        <f t="shared" si="1790"/>
        <v>0</v>
      </c>
      <c r="W1708" s="486">
        <f t="shared" si="1791"/>
        <v>0</v>
      </c>
      <c r="X1708" s="486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921</v>
      </c>
      <c r="D1709" s="105"/>
      <c r="E1709" s="212" t="s">
        <v>46</v>
      </c>
      <c r="F1709" s="213" t="s">
        <v>773</v>
      </c>
      <c r="G1709" s="214">
        <v>2151600</v>
      </c>
      <c r="H1709" s="214">
        <v>2151600</v>
      </c>
      <c r="I1709" s="167">
        <f t="shared" si="1808"/>
        <v>4051200</v>
      </c>
      <c r="J1709" s="445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5"/>
      <c r="Q1709" s="87">
        <f t="shared" si="1798"/>
        <v>4051200</v>
      </c>
      <c r="R1709" s="486">
        <f t="shared" si="1788"/>
        <v>0</v>
      </c>
      <c r="S1709" s="486">
        <f t="shared" si="1789"/>
        <v>0</v>
      </c>
      <c r="T1709" s="486">
        <f>IF(R1709=1,SUM($R$6:R1709),0)</f>
        <v>0</v>
      </c>
      <c r="U1709" s="486">
        <f>IF(S1709=1,SUM($S$6:S1709),0)</f>
        <v>0</v>
      </c>
      <c r="V1709" s="486">
        <f t="shared" si="1790"/>
        <v>0</v>
      </c>
      <c r="W1709" s="486">
        <f t="shared" si="1791"/>
        <v>0</v>
      </c>
      <c r="X1709" s="486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922</v>
      </c>
      <c r="D1710" s="105"/>
      <c r="E1710" s="212" t="s">
        <v>46</v>
      </c>
      <c r="F1710" s="213" t="s">
        <v>773</v>
      </c>
      <c r="G1710" s="214">
        <v>1822800</v>
      </c>
      <c r="H1710" s="214">
        <v>1822800</v>
      </c>
      <c r="I1710" s="167">
        <f t="shared" si="1808"/>
        <v>3940800</v>
      </c>
      <c r="J1710" s="445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5"/>
      <c r="Q1710" s="87">
        <f t="shared" si="1798"/>
        <v>3940800</v>
      </c>
      <c r="R1710" s="486">
        <f t="shared" si="1788"/>
        <v>0</v>
      </c>
      <c r="S1710" s="486">
        <f t="shared" si="1789"/>
        <v>0</v>
      </c>
      <c r="T1710" s="486">
        <f>IF(R1710=1,SUM($R$6:R1710),0)</f>
        <v>0</v>
      </c>
      <c r="U1710" s="486">
        <f>IF(S1710=1,SUM($S$6:S1710),0)</f>
        <v>0</v>
      </c>
      <c r="V1710" s="486">
        <f t="shared" si="1790"/>
        <v>0</v>
      </c>
      <c r="W1710" s="486">
        <f t="shared" si="1791"/>
        <v>0</v>
      </c>
      <c r="X1710" s="486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923</v>
      </c>
      <c r="D1711" s="105"/>
      <c r="E1711" s="212" t="s">
        <v>46</v>
      </c>
      <c r="F1711" s="213" t="s">
        <v>773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5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5"/>
      <c r="Q1711" s="87">
        <f t="shared" si="1798"/>
        <v>3225600</v>
      </c>
      <c r="R1711" s="486">
        <f t="shared" si="1788"/>
        <v>0</v>
      </c>
      <c r="S1711" s="486">
        <f t="shared" si="1789"/>
        <v>0</v>
      </c>
      <c r="T1711" s="486">
        <f>IF(R1711=1,SUM($R$6:R1711),0)</f>
        <v>0</v>
      </c>
      <c r="U1711" s="486">
        <f>IF(S1711=1,SUM($S$6:S1711),0)</f>
        <v>0</v>
      </c>
      <c r="V1711" s="486">
        <f t="shared" si="1790"/>
        <v>0</v>
      </c>
      <c r="W1711" s="486">
        <f t="shared" si="1791"/>
        <v>0</v>
      </c>
      <c r="X1711" s="486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924</v>
      </c>
      <c r="D1712" s="105"/>
      <c r="E1712" s="212" t="s">
        <v>46</v>
      </c>
      <c r="F1712" s="213" t="s">
        <v>773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5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5"/>
      <c r="Q1712" s="87">
        <f t="shared" si="1798"/>
        <v>3133200</v>
      </c>
      <c r="R1712" s="486">
        <f t="shared" si="1788"/>
        <v>0</v>
      </c>
      <c r="S1712" s="486">
        <f t="shared" si="1789"/>
        <v>0</v>
      </c>
      <c r="T1712" s="486">
        <f>IF(R1712=1,SUM($R$6:R1712),0)</f>
        <v>0</v>
      </c>
      <c r="U1712" s="486">
        <f>IF(S1712=1,SUM($S$6:S1712),0)</f>
        <v>0</v>
      </c>
      <c r="V1712" s="486">
        <f t="shared" si="1790"/>
        <v>0</v>
      </c>
      <c r="W1712" s="486">
        <f t="shared" si="1791"/>
        <v>0</v>
      </c>
      <c r="X1712" s="486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925</v>
      </c>
      <c r="D1713" s="105"/>
      <c r="E1713" s="212" t="s">
        <v>46</v>
      </c>
      <c r="F1713" s="213" t="s">
        <v>773</v>
      </c>
      <c r="G1713" s="214">
        <v>1382400</v>
      </c>
      <c r="H1713" s="214">
        <v>1382400</v>
      </c>
      <c r="I1713" s="167">
        <f t="shared" si="1808"/>
        <v>3436800</v>
      </c>
      <c r="J1713" s="445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5"/>
      <c r="Q1713" s="87">
        <f t="shared" si="1798"/>
        <v>3436800</v>
      </c>
      <c r="R1713" s="486">
        <f t="shared" si="1788"/>
        <v>0</v>
      </c>
      <c r="S1713" s="486">
        <f t="shared" si="1789"/>
        <v>0</v>
      </c>
      <c r="T1713" s="486">
        <f>IF(R1713=1,SUM($R$6:R1713),0)</f>
        <v>0</v>
      </c>
      <c r="U1713" s="486">
        <f>IF(S1713=1,SUM($S$6:S1713),0)</f>
        <v>0</v>
      </c>
      <c r="V1713" s="486">
        <f t="shared" si="1790"/>
        <v>0</v>
      </c>
      <c r="W1713" s="486">
        <f t="shared" si="1791"/>
        <v>0</v>
      </c>
      <c r="X1713" s="486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926</v>
      </c>
      <c r="D1714" s="105"/>
      <c r="E1714" s="212" t="s">
        <v>46</v>
      </c>
      <c r="F1714" s="213" t="s">
        <v>773</v>
      </c>
      <c r="G1714" s="214">
        <v>1380000</v>
      </c>
      <c r="H1714" s="214">
        <v>1380000</v>
      </c>
      <c r="I1714" s="167">
        <f t="shared" si="1808"/>
        <v>3001800</v>
      </c>
      <c r="J1714" s="445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5"/>
      <c r="Q1714" s="87">
        <f t="shared" si="1798"/>
        <v>3001800</v>
      </c>
      <c r="R1714" s="486">
        <f t="shared" si="1788"/>
        <v>0</v>
      </c>
      <c r="S1714" s="486">
        <f t="shared" si="1789"/>
        <v>0</v>
      </c>
      <c r="T1714" s="486">
        <f>IF(R1714=1,SUM($R$6:R1714),0)</f>
        <v>0</v>
      </c>
      <c r="U1714" s="486">
        <f>IF(S1714=1,SUM($S$6:S1714),0)</f>
        <v>0</v>
      </c>
      <c r="V1714" s="486">
        <f t="shared" si="1790"/>
        <v>0</v>
      </c>
      <c r="W1714" s="486">
        <f t="shared" si="1791"/>
        <v>0</v>
      </c>
      <c r="X1714" s="486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927</v>
      </c>
      <c r="D1715" s="105"/>
      <c r="E1715" s="212" t="s">
        <v>46</v>
      </c>
      <c r="F1715" s="213" t="s">
        <v>773</v>
      </c>
      <c r="G1715" s="214">
        <v>1221600</v>
      </c>
      <c r="H1715" s="214">
        <v>1221600</v>
      </c>
      <c r="I1715" s="167">
        <f t="shared" si="1808"/>
        <v>2943000</v>
      </c>
      <c r="J1715" s="445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5"/>
      <c r="Q1715" s="87">
        <f t="shared" si="1798"/>
        <v>2943000</v>
      </c>
      <c r="R1715" s="486">
        <f t="shared" si="1788"/>
        <v>0</v>
      </c>
      <c r="S1715" s="486">
        <f t="shared" si="1789"/>
        <v>0</v>
      </c>
      <c r="T1715" s="486">
        <f>IF(R1715=1,SUM($R$6:R1715),0)</f>
        <v>0</v>
      </c>
      <c r="U1715" s="486">
        <f>IF(S1715=1,SUM($S$6:S1715),0)</f>
        <v>0</v>
      </c>
      <c r="V1715" s="486">
        <f t="shared" si="1790"/>
        <v>0</v>
      </c>
      <c r="W1715" s="486">
        <f t="shared" si="1791"/>
        <v>0</v>
      </c>
      <c r="X1715" s="486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928</v>
      </c>
      <c r="D1716" s="105"/>
      <c r="E1716" s="212" t="s">
        <v>46</v>
      </c>
      <c r="F1716" s="213" t="s">
        <v>773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5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5"/>
      <c r="Q1716" s="87">
        <f t="shared" si="1798"/>
        <v>6739200</v>
      </c>
      <c r="R1716" s="486">
        <f t="shared" si="1788"/>
        <v>0</v>
      </c>
      <c r="S1716" s="486">
        <f t="shared" si="1789"/>
        <v>0</v>
      </c>
      <c r="T1716" s="486">
        <f>IF(R1716=1,SUM($R$6:R1716),0)</f>
        <v>0</v>
      </c>
      <c r="U1716" s="486">
        <f>IF(S1716=1,SUM($S$6:S1716),0)</f>
        <v>0</v>
      </c>
      <c r="V1716" s="486">
        <f t="shared" si="1790"/>
        <v>0</v>
      </c>
      <c r="W1716" s="486">
        <f t="shared" si="1791"/>
        <v>0</v>
      </c>
      <c r="X1716" s="486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929</v>
      </c>
      <c r="D1717" s="105"/>
      <c r="E1717" s="212" t="s">
        <v>46</v>
      </c>
      <c r="F1717" s="213" t="s">
        <v>773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5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61"/>
      <c r="Q1717" s="87">
        <f t="shared" si="1798"/>
        <v>6739200</v>
      </c>
      <c r="R1717" s="486">
        <f t="shared" si="1788"/>
        <v>0</v>
      </c>
      <c r="S1717" s="486">
        <f t="shared" si="1789"/>
        <v>0</v>
      </c>
      <c r="T1717" s="486">
        <f>IF(R1717=1,SUM($R$6:R1717),0)</f>
        <v>0</v>
      </c>
      <c r="U1717" s="486">
        <f>IF(S1717=1,SUM($S$6:S1717),0)</f>
        <v>0</v>
      </c>
      <c r="V1717" s="486">
        <f t="shared" si="1790"/>
        <v>0</v>
      </c>
      <c r="W1717" s="486">
        <f t="shared" si="1791"/>
        <v>0</v>
      </c>
      <c r="X1717" s="486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930</v>
      </c>
      <c r="D1718" s="105"/>
      <c r="E1718" s="212" t="s">
        <v>46</v>
      </c>
      <c r="F1718" s="213" t="s">
        <v>773</v>
      </c>
      <c r="G1718" s="214">
        <v>4901160</v>
      </c>
      <c r="H1718" s="214">
        <v>4901160</v>
      </c>
      <c r="I1718" s="167">
        <f t="shared" si="1808"/>
        <v>4901160.0000000009</v>
      </c>
      <c r="J1718" s="445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61"/>
      <c r="Q1718" s="87">
        <f t="shared" si="1798"/>
        <v>4901160.0000000009</v>
      </c>
      <c r="R1718" s="486">
        <f t="shared" si="1788"/>
        <v>0</v>
      </c>
      <c r="S1718" s="486">
        <f t="shared" si="1789"/>
        <v>0</v>
      </c>
      <c r="T1718" s="486">
        <f>IF(R1718=1,SUM($R$6:R1718),0)</f>
        <v>0</v>
      </c>
      <c r="U1718" s="486">
        <f>IF(S1718=1,SUM($S$6:S1718),0)</f>
        <v>0</v>
      </c>
      <c r="V1718" s="486">
        <f t="shared" si="1790"/>
        <v>0</v>
      </c>
      <c r="W1718" s="486">
        <f t="shared" si="1791"/>
        <v>0</v>
      </c>
      <c r="X1718" s="486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931</v>
      </c>
      <c r="D1719" s="105"/>
      <c r="E1719" s="212" t="s">
        <v>46</v>
      </c>
      <c r="F1719" s="213" t="s">
        <v>773</v>
      </c>
      <c r="G1719" s="214">
        <v>4642440</v>
      </c>
      <c r="H1719" s="214">
        <v>4642440</v>
      </c>
      <c r="I1719" s="167">
        <f t="shared" si="1808"/>
        <v>6634800</v>
      </c>
      <c r="J1719" s="445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61"/>
      <c r="Q1719" s="87">
        <f t="shared" si="1798"/>
        <v>6634800</v>
      </c>
      <c r="R1719" s="486">
        <f t="shared" si="1788"/>
        <v>0</v>
      </c>
      <c r="S1719" s="486">
        <f t="shared" si="1789"/>
        <v>0</v>
      </c>
      <c r="T1719" s="486">
        <f>IF(R1719=1,SUM($R$6:R1719),0)</f>
        <v>0</v>
      </c>
      <c r="U1719" s="486">
        <f>IF(S1719=1,SUM($S$6:S1719),0)</f>
        <v>0</v>
      </c>
      <c r="V1719" s="486">
        <f t="shared" si="1790"/>
        <v>0</v>
      </c>
      <c r="W1719" s="486">
        <f t="shared" si="1791"/>
        <v>0</v>
      </c>
      <c r="X1719" s="486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932</v>
      </c>
      <c r="D1720" s="105"/>
      <c r="E1720" s="212" t="s">
        <v>46</v>
      </c>
      <c r="F1720" s="213" t="s">
        <v>773</v>
      </c>
      <c r="G1720" s="214">
        <v>3961320</v>
      </c>
      <c r="H1720" s="214">
        <v>3961320</v>
      </c>
      <c r="I1720" s="167">
        <f t="shared" si="1808"/>
        <v>6268200</v>
      </c>
      <c r="J1720" s="445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61"/>
      <c r="Q1720" s="87">
        <f t="shared" si="1798"/>
        <v>6268200</v>
      </c>
      <c r="R1720" s="486">
        <f t="shared" si="1788"/>
        <v>0</v>
      </c>
      <c r="S1720" s="486">
        <f t="shared" si="1789"/>
        <v>0</v>
      </c>
      <c r="T1720" s="486">
        <f>IF(R1720=1,SUM($R$6:R1720),0)</f>
        <v>0</v>
      </c>
      <c r="U1720" s="486">
        <f>IF(S1720=1,SUM($S$6:S1720),0)</f>
        <v>0</v>
      </c>
      <c r="V1720" s="486">
        <f t="shared" si="1790"/>
        <v>0</v>
      </c>
      <c r="W1720" s="486">
        <f t="shared" si="1791"/>
        <v>0</v>
      </c>
      <c r="X1720" s="486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933</v>
      </c>
      <c r="D1721" s="105"/>
      <c r="E1721" s="212" t="s">
        <v>46</v>
      </c>
      <c r="F1721" s="213" t="s">
        <v>773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5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61"/>
      <c r="Q1721" s="87">
        <f t="shared" si="1798"/>
        <v>3839880</v>
      </c>
      <c r="R1721" s="486">
        <f t="shared" si="1788"/>
        <v>0</v>
      </c>
      <c r="S1721" s="486">
        <f t="shared" si="1789"/>
        <v>0</v>
      </c>
      <c r="T1721" s="486">
        <f>IF(R1721=1,SUM($R$6:R1721),0)</f>
        <v>0</v>
      </c>
      <c r="U1721" s="486">
        <f>IF(S1721=1,SUM($S$6:S1721),0)</f>
        <v>0</v>
      </c>
      <c r="V1721" s="486">
        <f t="shared" si="1790"/>
        <v>0</v>
      </c>
      <c r="W1721" s="486">
        <f t="shared" si="1791"/>
        <v>0</v>
      </c>
      <c r="X1721" s="486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934</v>
      </c>
      <c r="D1722" s="105"/>
      <c r="E1722" s="212" t="s">
        <v>46</v>
      </c>
      <c r="F1722" s="213" t="s">
        <v>773</v>
      </c>
      <c r="G1722" s="214">
        <v>3835920</v>
      </c>
      <c r="H1722" s="214">
        <v>3835920</v>
      </c>
      <c r="I1722" s="167">
        <f t="shared" si="1841"/>
        <v>3835920</v>
      </c>
      <c r="J1722" s="445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61"/>
      <c r="Q1722" s="87">
        <f t="shared" si="1798"/>
        <v>3835920</v>
      </c>
      <c r="R1722" s="486">
        <f t="shared" si="1788"/>
        <v>0</v>
      </c>
      <c r="S1722" s="486">
        <f t="shared" si="1789"/>
        <v>0</v>
      </c>
      <c r="T1722" s="486">
        <f>IF(R1722=1,SUM($R$6:R1722),0)</f>
        <v>0</v>
      </c>
      <c r="U1722" s="486">
        <f>IF(S1722=1,SUM($S$6:S1722),0)</f>
        <v>0</v>
      </c>
      <c r="V1722" s="486">
        <f t="shared" si="1790"/>
        <v>0</v>
      </c>
      <c r="W1722" s="486">
        <f t="shared" si="1791"/>
        <v>0</v>
      </c>
      <c r="X1722" s="486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935</v>
      </c>
      <c r="D1723" s="105"/>
      <c r="E1723" s="212" t="s">
        <v>46</v>
      </c>
      <c r="F1723" s="213" t="s">
        <v>773</v>
      </c>
      <c r="G1723" s="214">
        <v>3260400</v>
      </c>
      <c r="H1723" s="214">
        <v>3260400</v>
      </c>
      <c r="I1723" s="167">
        <f t="shared" si="1841"/>
        <v>3260400</v>
      </c>
      <c r="J1723" s="445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61"/>
      <c r="Q1723" s="87">
        <f t="shared" si="1798"/>
        <v>3260400</v>
      </c>
      <c r="R1723" s="486">
        <f t="shared" si="1788"/>
        <v>0</v>
      </c>
      <c r="S1723" s="486">
        <f t="shared" si="1789"/>
        <v>0</v>
      </c>
      <c r="T1723" s="486">
        <f>IF(R1723=1,SUM($R$6:R1723),0)</f>
        <v>0</v>
      </c>
      <c r="U1723" s="486">
        <f>IF(S1723=1,SUM($S$6:S1723),0)</f>
        <v>0</v>
      </c>
      <c r="V1723" s="486">
        <f t="shared" si="1790"/>
        <v>0</v>
      </c>
      <c r="W1723" s="486">
        <f t="shared" si="1791"/>
        <v>0</v>
      </c>
      <c r="X1723" s="486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936</v>
      </c>
      <c r="D1724" s="105"/>
      <c r="E1724" s="212" t="s">
        <v>46</v>
      </c>
      <c r="F1724" s="213" t="s">
        <v>773</v>
      </c>
      <c r="G1724" s="214">
        <v>3643200</v>
      </c>
      <c r="H1724" s="214">
        <v>3643200</v>
      </c>
      <c r="I1724" s="167">
        <f t="shared" si="1841"/>
        <v>4354200</v>
      </c>
      <c r="J1724" s="445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61"/>
      <c r="Q1724" s="87">
        <f t="shared" si="1798"/>
        <v>4354200</v>
      </c>
      <c r="R1724" s="486">
        <f t="shared" si="1788"/>
        <v>0</v>
      </c>
      <c r="S1724" s="486">
        <f t="shared" si="1789"/>
        <v>0</v>
      </c>
      <c r="T1724" s="486">
        <f>IF(R1724=1,SUM($R$6:R1724),0)</f>
        <v>0</v>
      </c>
      <c r="U1724" s="486">
        <f>IF(S1724=1,SUM($S$6:S1724),0)</f>
        <v>0</v>
      </c>
      <c r="V1724" s="486">
        <f t="shared" si="1790"/>
        <v>0</v>
      </c>
      <c r="W1724" s="486">
        <f t="shared" si="1791"/>
        <v>0</v>
      </c>
      <c r="X1724" s="486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937</v>
      </c>
      <c r="D1725" s="105"/>
      <c r="E1725" s="212" t="s">
        <v>46</v>
      </c>
      <c r="F1725" s="213" t="s">
        <v>773</v>
      </c>
      <c r="G1725" s="214">
        <v>3538920</v>
      </c>
      <c r="H1725" s="214">
        <v>3538920</v>
      </c>
      <c r="I1725" s="167">
        <f t="shared" si="1841"/>
        <v>3538920</v>
      </c>
      <c r="J1725" s="445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61"/>
      <c r="Q1725" s="87">
        <f t="shared" si="1798"/>
        <v>3538920</v>
      </c>
      <c r="R1725" s="486">
        <f t="shared" si="1788"/>
        <v>0</v>
      </c>
      <c r="S1725" s="486">
        <f t="shared" si="1789"/>
        <v>0</v>
      </c>
      <c r="T1725" s="486">
        <f>IF(R1725=1,SUM($R$6:R1725),0)</f>
        <v>0</v>
      </c>
      <c r="U1725" s="486">
        <f>IF(S1725=1,SUM($S$6:S1725),0)</f>
        <v>0</v>
      </c>
      <c r="V1725" s="486">
        <f t="shared" si="1790"/>
        <v>0</v>
      </c>
      <c r="W1725" s="486">
        <f t="shared" si="1791"/>
        <v>0</v>
      </c>
      <c r="X1725" s="486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938</v>
      </c>
      <c r="D1726" s="105"/>
      <c r="E1726" s="212" t="s">
        <v>46</v>
      </c>
      <c r="F1726" s="213" t="s">
        <v>773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5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61"/>
      <c r="Q1726" s="87">
        <f t="shared" si="1798"/>
        <v>4354200</v>
      </c>
      <c r="R1726" s="486">
        <f t="shared" si="1788"/>
        <v>0</v>
      </c>
      <c r="S1726" s="486">
        <f t="shared" si="1789"/>
        <v>0</v>
      </c>
      <c r="T1726" s="486">
        <f>IF(R1726=1,SUM($R$6:R1726),0)</f>
        <v>0</v>
      </c>
      <c r="U1726" s="486">
        <f>IF(S1726=1,SUM($S$6:S1726),0)</f>
        <v>0</v>
      </c>
      <c r="V1726" s="486">
        <f t="shared" si="1790"/>
        <v>0</v>
      </c>
      <c r="W1726" s="486">
        <f t="shared" si="1791"/>
        <v>0</v>
      </c>
      <c r="X1726" s="486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939</v>
      </c>
      <c r="D1727" s="105"/>
      <c r="E1727" s="212" t="s">
        <v>46</v>
      </c>
      <c r="F1727" s="213" t="s">
        <v>773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5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61"/>
      <c r="Q1727" s="87">
        <f t="shared" si="1798"/>
        <v>2935680</v>
      </c>
      <c r="R1727" s="486">
        <f t="shared" si="1788"/>
        <v>0</v>
      </c>
      <c r="S1727" s="486">
        <f t="shared" si="1789"/>
        <v>0</v>
      </c>
      <c r="T1727" s="486">
        <f>IF(R1727=1,SUM($R$6:R1727),0)</f>
        <v>0</v>
      </c>
      <c r="U1727" s="486">
        <f>IF(S1727=1,SUM($S$6:S1727),0)</f>
        <v>0</v>
      </c>
      <c r="V1727" s="486">
        <f t="shared" si="1790"/>
        <v>0</v>
      </c>
      <c r="W1727" s="486">
        <f t="shared" si="1791"/>
        <v>0</v>
      </c>
      <c r="X1727" s="486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940</v>
      </c>
      <c r="D1728" s="105"/>
      <c r="E1728" s="212" t="s">
        <v>46</v>
      </c>
      <c r="F1728" s="213" t="s">
        <v>773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5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61"/>
      <c r="Q1728" s="87">
        <f t="shared" si="1798"/>
        <v>2604360.0000000005</v>
      </c>
      <c r="R1728" s="486">
        <f t="shared" si="1788"/>
        <v>0</v>
      </c>
      <c r="S1728" s="486">
        <f t="shared" si="1789"/>
        <v>0</v>
      </c>
      <c r="T1728" s="486">
        <f>IF(R1728=1,SUM($R$6:R1728),0)</f>
        <v>0</v>
      </c>
      <c r="U1728" s="486">
        <f>IF(S1728=1,SUM($S$6:S1728),0)</f>
        <v>0</v>
      </c>
      <c r="V1728" s="486">
        <f t="shared" si="1790"/>
        <v>0</v>
      </c>
      <c r="W1728" s="486">
        <f t="shared" si="1791"/>
        <v>0</v>
      </c>
      <c r="X1728" s="486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941</v>
      </c>
      <c r="D1729" s="105"/>
      <c r="E1729" s="212" t="s">
        <v>46</v>
      </c>
      <c r="F1729" s="213" t="s">
        <v>773</v>
      </c>
      <c r="G1729" s="214">
        <v>1969440</v>
      </c>
      <c r="H1729" s="214">
        <v>1969440</v>
      </c>
      <c r="I1729" s="167">
        <f t="shared" si="1841"/>
        <v>1969440</v>
      </c>
      <c r="J1729" s="445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61"/>
      <c r="Q1729" s="87">
        <f t="shared" si="1798"/>
        <v>1969440</v>
      </c>
      <c r="R1729" s="486">
        <f t="shared" si="1788"/>
        <v>0</v>
      </c>
      <c r="S1729" s="486">
        <f t="shared" si="1789"/>
        <v>0</v>
      </c>
      <c r="T1729" s="486">
        <f>IF(R1729=1,SUM($R$6:R1729),0)</f>
        <v>0</v>
      </c>
      <c r="U1729" s="486">
        <f>IF(S1729=1,SUM($S$6:S1729),0)</f>
        <v>0</v>
      </c>
      <c r="V1729" s="486">
        <f t="shared" si="1790"/>
        <v>0</v>
      </c>
      <c r="W1729" s="486">
        <f t="shared" si="1791"/>
        <v>0</v>
      </c>
      <c r="X1729" s="486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942</v>
      </c>
      <c r="D1730" s="105"/>
      <c r="E1730" s="212" t="s">
        <v>46</v>
      </c>
      <c r="F1730" s="213" t="s">
        <v>773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5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61"/>
      <c r="Q1730" s="87">
        <f t="shared" si="1798"/>
        <v>6135600</v>
      </c>
      <c r="R1730" s="486">
        <f t="shared" si="1788"/>
        <v>0</v>
      </c>
      <c r="S1730" s="486">
        <f t="shared" si="1789"/>
        <v>0</v>
      </c>
      <c r="T1730" s="486">
        <f>IF(R1730=1,SUM($R$6:R1730),0)</f>
        <v>0</v>
      </c>
      <c r="U1730" s="486">
        <f>IF(S1730=1,SUM($S$6:S1730),0)</f>
        <v>0</v>
      </c>
      <c r="V1730" s="486">
        <f t="shared" si="1790"/>
        <v>0</v>
      </c>
      <c r="W1730" s="486">
        <f t="shared" si="1791"/>
        <v>0</v>
      </c>
      <c r="X1730" s="486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943</v>
      </c>
      <c r="D1731" s="105"/>
      <c r="E1731" s="212" t="s">
        <v>46</v>
      </c>
      <c r="F1731" s="213" t="s">
        <v>773</v>
      </c>
      <c r="G1731" s="214">
        <v>4060320</v>
      </c>
      <c r="H1731" s="214">
        <v>4060320</v>
      </c>
      <c r="I1731" s="167">
        <f t="shared" si="1841"/>
        <v>6017400</v>
      </c>
      <c r="J1731" s="445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61"/>
      <c r="Q1731" s="87">
        <f t="shared" si="1798"/>
        <v>6017400</v>
      </c>
      <c r="R1731" s="486">
        <f t="shared" si="1788"/>
        <v>0</v>
      </c>
      <c r="S1731" s="486">
        <f t="shared" si="1789"/>
        <v>0</v>
      </c>
      <c r="T1731" s="486">
        <f>IF(R1731=1,SUM($R$6:R1731),0)</f>
        <v>0</v>
      </c>
      <c r="U1731" s="486">
        <f>IF(S1731=1,SUM($S$6:S1731),0)</f>
        <v>0</v>
      </c>
      <c r="V1731" s="486">
        <f t="shared" si="1790"/>
        <v>0</v>
      </c>
      <c r="W1731" s="486">
        <f t="shared" si="1791"/>
        <v>0</v>
      </c>
      <c r="X1731" s="486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944</v>
      </c>
      <c r="D1732" s="105"/>
      <c r="E1732" s="212" t="s">
        <v>46</v>
      </c>
      <c r="F1732" s="213" t="s">
        <v>773</v>
      </c>
      <c r="G1732" s="214">
        <v>3453120</v>
      </c>
      <c r="H1732" s="214">
        <v>3453120</v>
      </c>
      <c r="I1732" s="167">
        <f t="shared" si="1841"/>
        <v>5614200</v>
      </c>
      <c r="J1732" s="445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61"/>
      <c r="Q1732" s="87">
        <f t="shared" si="1798"/>
        <v>5614200</v>
      </c>
      <c r="R1732" s="486">
        <f t="shared" si="1788"/>
        <v>0</v>
      </c>
      <c r="S1732" s="486">
        <f t="shared" si="1789"/>
        <v>0</v>
      </c>
      <c r="T1732" s="486">
        <f>IF(R1732=1,SUM($R$6:R1732),0)</f>
        <v>0</v>
      </c>
      <c r="U1732" s="486">
        <f>IF(S1732=1,SUM($S$6:S1732),0)</f>
        <v>0</v>
      </c>
      <c r="V1732" s="486">
        <f t="shared" si="1790"/>
        <v>0</v>
      </c>
      <c r="W1732" s="486">
        <f t="shared" si="1791"/>
        <v>0</v>
      </c>
      <c r="X1732" s="486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945</v>
      </c>
      <c r="D1733" s="105"/>
      <c r="E1733" s="212" t="s">
        <v>46</v>
      </c>
      <c r="F1733" s="213" t="s">
        <v>773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5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5"/>
      <c r="Q1733" s="87">
        <f t="shared" si="1798"/>
        <v>2622840</v>
      </c>
      <c r="R1733" s="486">
        <f t="shared" si="1788"/>
        <v>0</v>
      </c>
      <c r="S1733" s="486">
        <f t="shared" si="1789"/>
        <v>0</v>
      </c>
      <c r="T1733" s="486">
        <f>IF(R1733=1,SUM($R$6:R1733),0)</f>
        <v>0</v>
      </c>
      <c r="U1733" s="486">
        <f>IF(S1733=1,SUM($S$6:S1733),0)</f>
        <v>0</v>
      </c>
      <c r="V1733" s="486">
        <f t="shared" si="1790"/>
        <v>0</v>
      </c>
      <c r="W1733" s="486">
        <f t="shared" si="1791"/>
        <v>0</v>
      </c>
      <c r="X1733" s="486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946</v>
      </c>
      <c r="D1734" s="105"/>
      <c r="E1734" s="212" t="s">
        <v>46</v>
      </c>
      <c r="F1734" s="213" t="s">
        <v>773</v>
      </c>
      <c r="G1734" s="214">
        <v>3598320</v>
      </c>
      <c r="H1734" s="214">
        <v>3598320</v>
      </c>
      <c r="I1734" s="167">
        <f t="shared" si="1841"/>
        <v>4530599.9999999991</v>
      </c>
      <c r="J1734" s="445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5"/>
      <c r="Q1734" s="87">
        <f t="shared" si="1798"/>
        <v>4530599.9999999991</v>
      </c>
      <c r="R1734" s="486">
        <f t="shared" si="1788"/>
        <v>0</v>
      </c>
      <c r="S1734" s="486">
        <f t="shared" si="1789"/>
        <v>0</v>
      </c>
      <c r="T1734" s="486">
        <f>IF(R1734=1,SUM($R$6:R1734),0)</f>
        <v>0</v>
      </c>
      <c r="U1734" s="486">
        <f>IF(S1734=1,SUM($S$6:S1734),0)</f>
        <v>0</v>
      </c>
      <c r="V1734" s="486">
        <f t="shared" si="1790"/>
        <v>0</v>
      </c>
      <c r="W1734" s="486">
        <f t="shared" si="1791"/>
        <v>0</v>
      </c>
      <c r="X1734" s="486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947</v>
      </c>
      <c r="D1735" s="105"/>
      <c r="E1735" s="212" t="s">
        <v>46</v>
      </c>
      <c r="F1735" s="213" t="s">
        <v>773</v>
      </c>
      <c r="G1735" s="214">
        <v>3212880</v>
      </c>
      <c r="H1735" s="214">
        <v>3212880</v>
      </c>
      <c r="I1735" s="167">
        <f t="shared" si="1841"/>
        <v>4455000</v>
      </c>
      <c r="J1735" s="445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5"/>
      <c r="Q1735" s="87">
        <f t="shared" si="1798"/>
        <v>4455000</v>
      </c>
      <c r="R1735" s="486">
        <f t="shared" ref="R1735:R1798" si="1857">IF(E1735="MDU-KD",1,0)</f>
        <v>0</v>
      </c>
      <c r="S1735" s="486">
        <f t="shared" ref="S1735:S1798" si="1858">IF(E1735="HDW",1,0)</f>
        <v>0</v>
      </c>
      <c r="T1735" s="486">
        <f>IF(R1735=1,SUM($R$6:R1735),0)</f>
        <v>0</v>
      </c>
      <c r="U1735" s="486">
        <f>IF(S1735=1,SUM($S$6:S1735),0)</f>
        <v>0</v>
      </c>
      <c r="V1735" s="486">
        <f t="shared" ref="V1735:V1798" si="1859">IF(T1735=0,U1735,T1735)</f>
        <v>0</v>
      </c>
      <c r="W1735" s="486">
        <f t="shared" ref="W1735:W1798" si="1860">IF(F1735=0,0,IF(LEFT(C1735,11)="Tiang Beton",1,0))</f>
        <v>0</v>
      </c>
      <c r="X1735" s="486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948</v>
      </c>
      <c r="D1736" s="105"/>
      <c r="E1736" s="212" t="s">
        <v>46</v>
      </c>
      <c r="F1736" s="213" t="s">
        <v>773</v>
      </c>
      <c r="G1736" s="214">
        <v>2366760</v>
      </c>
      <c r="H1736" s="214">
        <v>2366760</v>
      </c>
      <c r="I1736" s="167">
        <f t="shared" si="1841"/>
        <v>4354200</v>
      </c>
      <c r="J1736" s="445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5"/>
      <c r="Q1736" s="87">
        <f t="shared" si="1798"/>
        <v>4354200</v>
      </c>
      <c r="R1736" s="486">
        <f t="shared" si="1857"/>
        <v>0</v>
      </c>
      <c r="S1736" s="486">
        <f t="shared" si="1858"/>
        <v>0</v>
      </c>
      <c r="T1736" s="486">
        <f>IF(R1736=1,SUM($R$6:R1736),0)</f>
        <v>0</v>
      </c>
      <c r="U1736" s="486">
        <f>IF(S1736=1,SUM($S$6:S1736),0)</f>
        <v>0</v>
      </c>
      <c r="V1736" s="486">
        <f t="shared" si="1859"/>
        <v>0</v>
      </c>
      <c r="W1736" s="486">
        <f t="shared" si="1860"/>
        <v>0</v>
      </c>
      <c r="X1736" s="486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949</v>
      </c>
      <c r="D1737" s="105"/>
      <c r="E1737" s="212" t="s">
        <v>46</v>
      </c>
      <c r="F1737" s="213" t="s">
        <v>773</v>
      </c>
      <c r="G1737" s="214">
        <v>2005080</v>
      </c>
      <c r="H1737" s="214">
        <v>2005080</v>
      </c>
      <c r="I1737" s="167">
        <f t="shared" si="1841"/>
        <v>2005080</v>
      </c>
      <c r="J1737" s="445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5"/>
      <c r="Q1737" s="87">
        <f t="shared" si="1798"/>
        <v>2005080</v>
      </c>
      <c r="R1737" s="486">
        <f t="shared" si="1857"/>
        <v>0</v>
      </c>
      <c r="S1737" s="486">
        <f t="shared" si="1858"/>
        <v>0</v>
      </c>
      <c r="T1737" s="486">
        <f>IF(R1737=1,SUM($R$6:R1737),0)</f>
        <v>0</v>
      </c>
      <c r="U1737" s="486">
        <f>IF(S1737=1,SUM($S$6:S1737),0)</f>
        <v>0</v>
      </c>
      <c r="V1737" s="486">
        <f t="shared" si="1859"/>
        <v>0</v>
      </c>
      <c r="W1737" s="486">
        <f t="shared" si="1860"/>
        <v>0</v>
      </c>
      <c r="X1737" s="486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950</v>
      </c>
      <c r="D1738" s="105"/>
      <c r="E1738" s="212" t="s">
        <v>46</v>
      </c>
      <c r="F1738" s="213" t="s">
        <v>773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5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5"/>
      <c r="Q1738" s="87">
        <f t="shared" si="1798"/>
        <v>3456000</v>
      </c>
      <c r="R1738" s="486">
        <f t="shared" si="1857"/>
        <v>0</v>
      </c>
      <c r="S1738" s="486">
        <f t="shared" si="1858"/>
        <v>0</v>
      </c>
      <c r="T1738" s="486">
        <f>IF(R1738=1,SUM($R$6:R1738),0)</f>
        <v>0</v>
      </c>
      <c r="U1738" s="486">
        <f>IF(S1738=1,SUM($S$6:S1738),0)</f>
        <v>0</v>
      </c>
      <c r="V1738" s="486">
        <f t="shared" si="1859"/>
        <v>0</v>
      </c>
      <c r="W1738" s="486">
        <f t="shared" si="1860"/>
        <v>0</v>
      </c>
      <c r="X1738" s="486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951</v>
      </c>
      <c r="D1739" s="105"/>
      <c r="E1739" s="212" t="s">
        <v>46</v>
      </c>
      <c r="F1739" s="213" t="s">
        <v>773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5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5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486">
        <f t="shared" si="1857"/>
        <v>0</v>
      </c>
      <c r="S1739" s="486">
        <f t="shared" si="1858"/>
        <v>0</v>
      </c>
      <c r="T1739" s="486">
        <f>IF(R1739=1,SUM($R$6:R1739),0)</f>
        <v>0</v>
      </c>
      <c r="U1739" s="486">
        <f>IF(S1739=1,SUM($S$6:S1739),0)</f>
        <v>0</v>
      </c>
      <c r="V1739" s="486">
        <f t="shared" si="1859"/>
        <v>0</v>
      </c>
      <c r="W1739" s="486">
        <f t="shared" si="1860"/>
        <v>0</v>
      </c>
      <c r="X1739" s="486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952</v>
      </c>
      <c r="D1740" s="105"/>
      <c r="E1740" s="212" t="s">
        <v>46</v>
      </c>
      <c r="F1740" s="213" t="s">
        <v>773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5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5"/>
      <c r="Q1740" s="87">
        <f t="shared" si="1866"/>
        <v>3094200</v>
      </c>
      <c r="R1740" s="486">
        <f t="shared" si="1857"/>
        <v>0</v>
      </c>
      <c r="S1740" s="486">
        <f t="shared" si="1858"/>
        <v>0</v>
      </c>
      <c r="T1740" s="486">
        <f>IF(R1740=1,SUM($R$6:R1740),0)</f>
        <v>0</v>
      </c>
      <c r="U1740" s="486">
        <f>IF(S1740=1,SUM($S$6:S1740),0)</f>
        <v>0</v>
      </c>
      <c r="V1740" s="486">
        <f t="shared" si="1859"/>
        <v>0</v>
      </c>
      <c r="W1740" s="486">
        <f t="shared" si="1860"/>
        <v>0</v>
      </c>
      <c r="X1740" s="486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953</v>
      </c>
      <c r="D1741" s="105"/>
      <c r="E1741" s="212" t="s">
        <v>46</v>
      </c>
      <c r="F1741" s="213" t="s">
        <v>773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5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5"/>
      <c r="Q1741" s="87">
        <f t="shared" si="1866"/>
        <v>1518000</v>
      </c>
      <c r="R1741" s="486">
        <f t="shared" si="1857"/>
        <v>0</v>
      </c>
      <c r="S1741" s="486">
        <f t="shared" si="1858"/>
        <v>0</v>
      </c>
      <c r="T1741" s="486">
        <f>IF(R1741=1,SUM($R$6:R1741),0)</f>
        <v>0</v>
      </c>
      <c r="U1741" s="486">
        <f>IF(S1741=1,SUM($S$6:S1741),0)</f>
        <v>0</v>
      </c>
      <c r="V1741" s="486">
        <f t="shared" si="1859"/>
        <v>0</v>
      </c>
      <c r="W1741" s="486">
        <f t="shared" si="1860"/>
        <v>0</v>
      </c>
      <c r="X1741" s="486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954</v>
      </c>
      <c r="D1742" s="105"/>
      <c r="E1742" s="212" t="s">
        <v>46</v>
      </c>
      <c r="F1742" s="213" t="s">
        <v>773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5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5"/>
      <c r="Q1742" s="87">
        <f t="shared" si="1866"/>
        <v>1343760</v>
      </c>
      <c r="R1742" s="486">
        <f t="shared" si="1857"/>
        <v>0</v>
      </c>
      <c r="S1742" s="486">
        <f t="shared" si="1858"/>
        <v>0</v>
      </c>
      <c r="T1742" s="486">
        <f>IF(R1742=1,SUM($R$6:R1742),0)</f>
        <v>0</v>
      </c>
      <c r="U1742" s="486">
        <f>IF(S1742=1,SUM($S$6:S1742),0)</f>
        <v>0</v>
      </c>
      <c r="V1742" s="486">
        <f t="shared" si="1859"/>
        <v>0</v>
      </c>
      <c r="W1742" s="486">
        <f t="shared" si="1860"/>
        <v>0</v>
      </c>
      <c r="X1742" s="486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955</v>
      </c>
      <c r="D1743" s="105"/>
      <c r="E1743" s="212" t="s">
        <v>46</v>
      </c>
      <c r="F1743" s="213" t="s">
        <v>773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5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5"/>
      <c r="Q1743" s="87">
        <f t="shared" si="1866"/>
        <v>7687799.9999999991</v>
      </c>
      <c r="R1743" s="486">
        <f t="shared" si="1857"/>
        <v>0</v>
      </c>
      <c r="S1743" s="486">
        <f t="shared" si="1858"/>
        <v>0</v>
      </c>
      <c r="T1743" s="486">
        <f>IF(R1743=1,SUM($R$6:R1743),0)</f>
        <v>0</v>
      </c>
      <c r="U1743" s="486">
        <f>IF(S1743=1,SUM($S$6:S1743),0)</f>
        <v>0</v>
      </c>
      <c r="V1743" s="486">
        <f t="shared" si="1859"/>
        <v>0</v>
      </c>
      <c r="W1743" s="486">
        <f t="shared" si="1860"/>
        <v>0</v>
      </c>
      <c r="X1743" s="486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47</v>
      </c>
      <c r="F1744" s="213"/>
      <c r="G1744" s="214">
        <v>0</v>
      </c>
      <c r="H1744" s="214">
        <v>0</v>
      </c>
      <c r="I1744" s="167"/>
      <c r="J1744" s="445"/>
      <c r="K1744" s="167"/>
      <c r="L1744" s="167"/>
      <c r="M1744" s="167"/>
      <c r="N1744" s="167"/>
      <c r="O1744" s="167"/>
      <c r="P1744" s="455"/>
      <c r="Q1744" s="87">
        <f t="shared" si="1866"/>
        <v>0</v>
      </c>
      <c r="R1744" s="486">
        <f t="shared" si="1857"/>
        <v>0</v>
      </c>
      <c r="S1744" s="486">
        <f t="shared" si="1858"/>
        <v>0</v>
      </c>
      <c r="T1744" s="486">
        <f>IF(R1744=1,SUM($R$6:R1744),0)</f>
        <v>0</v>
      </c>
      <c r="U1744" s="486">
        <f>IF(S1744=1,SUM($S$6:S1744),0)</f>
        <v>0</v>
      </c>
      <c r="V1744" s="486">
        <f t="shared" si="1859"/>
        <v>0</v>
      </c>
      <c r="W1744" s="486">
        <f t="shared" si="1860"/>
        <v>0</v>
      </c>
      <c r="X1744" s="486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715</v>
      </c>
      <c r="C1745" s="105" t="s">
        <v>599</v>
      </c>
      <c r="D1745" s="105"/>
      <c r="E1745" s="212" t="s">
        <v>47</v>
      </c>
      <c r="F1745" s="213"/>
      <c r="G1745" s="214">
        <v>0</v>
      </c>
      <c r="H1745" s="214">
        <v>0</v>
      </c>
      <c r="I1745" s="167">
        <v>0</v>
      </c>
      <c r="J1745" s="445"/>
      <c r="K1745" s="167"/>
      <c r="L1745" s="167"/>
      <c r="M1745" s="167"/>
      <c r="N1745" s="167"/>
      <c r="O1745" s="167"/>
      <c r="P1745" s="455"/>
      <c r="Q1745" s="87">
        <f t="shared" si="1866"/>
        <v>0</v>
      </c>
      <c r="R1745" s="486">
        <f t="shared" si="1857"/>
        <v>0</v>
      </c>
      <c r="S1745" s="486">
        <f t="shared" si="1858"/>
        <v>0</v>
      </c>
      <c r="T1745" s="486">
        <f>IF(R1745=1,SUM($R$6:R1745),0)</f>
        <v>0</v>
      </c>
      <c r="U1745" s="486">
        <f>IF(S1745=1,SUM($S$6:S1745),0)</f>
        <v>0</v>
      </c>
      <c r="V1745" s="486">
        <f t="shared" si="1859"/>
        <v>0</v>
      </c>
      <c r="W1745" s="486">
        <f t="shared" si="1860"/>
        <v>0</v>
      </c>
      <c r="X1745" s="486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956</v>
      </c>
      <c r="D1746" s="105"/>
      <c r="E1746" s="212" t="s">
        <v>46</v>
      </c>
      <c r="F1746" s="213" t="s">
        <v>773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5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5"/>
      <c r="Q1746" s="87">
        <f t="shared" si="1866"/>
        <v>6627600</v>
      </c>
      <c r="R1746" s="486">
        <f t="shared" si="1857"/>
        <v>0</v>
      </c>
      <c r="S1746" s="486">
        <f t="shared" si="1858"/>
        <v>0</v>
      </c>
      <c r="T1746" s="486">
        <f>IF(R1746=1,SUM($R$6:R1746),0)</f>
        <v>0</v>
      </c>
      <c r="U1746" s="486">
        <f>IF(S1746=1,SUM($S$6:S1746),0)</f>
        <v>0</v>
      </c>
      <c r="V1746" s="486">
        <f t="shared" si="1859"/>
        <v>0</v>
      </c>
      <c r="W1746" s="486">
        <f t="shared" si="1860"/>
        <v>0</v>
      </c>
      <c r="X1746" s="486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957</v>
      </c>
      <c r="D1747" s="105"/>
      <c r="E1747" s="212" t="s">
        <v>46</v>
      </c>
      <c r="F1747" s="213" t="s">
        <v>773</v>
      </c>
      <c r="G1747" s="214">
        <v>2880000</v>
      </c>
      <c r="H1747" s="214">
        <v>2880000</v>
      </c>
      <c r="I1747" s="167">
        <f t="shared" si="1871"/>
        <v>5455800</v>
      </c>
      <c r="J1747" s="445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5"/>
      <c r="Q1747" s="87">
        <f t="shared" si="1866"/>
        <v>5455800</v>
      </c>
      <c r="R1747" s="486">
        <f t="shared" si="1857"/>
        <v>0</v>
      </c>
      <c r="S1747" s="486">
        <f t="shared" si="1858"/>
        <v>0</v>
      </c>
      <c r="T1747" s="486">
        <f>IF(R1747=1,SUM($R$6:R1747),0)</f>
        <v>0</v>
      </c>
      <c r="U1747" s="486">
        <f>IF(S1747=1,SUM($S$6:S1747),0)</f>
        <v>0</v>
      </c>
      <c r="V1747" s="486">
        <f t="shared" si="1859"/>
        <v>0</v>
      </c>
      <c r="W1747" s="486">
        <f t="shared" si="1860"/>
        <v>0</v>
      </c>
      <c r="X1747" s="486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958</v>
      </c>
      <c r="D1748" s="105"/>
      <c r="E1748" s="212" t="s">
        <v>46</v>
      </c>
      <c r="F1748" s="213" t="s">
        <v>773</v>
      </c>
      <c r="G1748" s="214">
        <v>2649600</v>
      </c>
      <c r="H1748" s="214">
        <v>2649600</v>
      </c>
      <c r="I1748" s="167">
        <f t="shared" si="1871"/>
        <v>5455800</v>
      </c>
      <c r="J1748" s="445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5"/>
      <c r="Q1748" s="87">
        <f t="shared" si="1866"/>
        <v>5455800</v>
      </c>
      <c r="R1748" s="486">
        <f t="shared" si="1857"/>
        <v>0</v>
      </c>
      <c r="S1748" s="486">
        <f t="shared" si="1858"/>
        <v>0</v>
      </c>
      <c r="T1748" s="486">
        <f>IF(R1748=1,SUM($R$6:R1748),0)</f>
        <v>0</v>
      </c>
      <c r="U1748" s="486">
        <f>IF(S1748=1,SUM($S$6:S1748),0)</f>
        <v>0</v>
      </c>
      <c r="V1748" s="486">
        <f t="shared" si="1859"/>
        <v>0</v>
      </c>
      <c r="W1748" s="486">
        <f t="shared" si="1860"/>
        <v>0</v>
      </c>
      <c r="X1748" s="486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959</v>
      </c>
      <c r="D1749" s="105"/>
      <c r="E1749" s="212" t="s">
        <v>46</v>
      </c>
      <c r="F1749" s="213" t="s">
        <v>773</v>
      </c>
      <c r="G1749" s="214">
        <v>1971600</v>
      </c>
      <c r="H1749" s="214">
        <v>1971600</v>
      </c>
      <c r="I1749" s="167">
        <f t="shared" si="1871"/>
        <v>4284000</v>
      </c>
      <c r="J1749" s="445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5"/>
      <c r="Q1749" s="87">
        <f t="shared" si="1866"/>
        <v>4284000</v>
      </c>
      <c r="R1749" s="486">
        <f t="shared" si="1857"/>
        <v>0</v>
      </c>
      <c r="S1749" s="486">
        <f t="shared" si="1858"/>
        <v>0</v>
      </c>
      <c r="T1749" s="486">
        <f>IF(R1749=1,SUM($R$6:R1749),0)</f>
        <v>0</v>
      </c>
      <c r="U1749" s="486">
        <f>IF(S1749=1,SUM($S$6:S1749),0)</f>
        <v>0</v>
      </c>
      <c r="V1749" s="486">
        <f t="shared" si="1859"/>
        <v>0</v>
      </c>
      <c r="W1749" s="486">
        <f t="shared" si="1860"/>
        <v>0</v>
      </c>
      <c r="X1749" s="486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960</v>
      </c>
      <c r="D1750" s="105"/>
      <c r="E1750" s="212" t="s">
        <v>46</v>
      </c>
      <c r="F1750" s="213" t="s">
        <v>773</v>
      </c>
      <c r="G1750" s="214">
        <v>1340400</v>
      </c>
      <c r="H1750" s="214">
        <v>1340400</v>
      </c>
      <c r="I1750" s="167">
        <f t="shared" si="1871"/>
        <v>4284000</v>
      </c>
      <c r="J1750" s="445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5"/>
      <c r="Q1750" s="87">
        <f t="shared" si="1866"/>
        <v>4284000</v>
      </c>
      <c r="R1750" s="486">
        <f t="shared" si="1857"/>
        <v>0</v>
      </c>
      <c r="S1750" s="486">
        <f t="shared" si="1858"/>
        <v>0</v>
      </c>
      <c r="T1750" s="486">
        <f>IF(R1750=1,SUM($R$6:R1750),0)</f>
        <v>0</v>
      </c>
      <c r="U1750" s="486">
        <f>IF(S1750=1,SUM($S$6:S1750),0)</f>
        <v>0</v>
      </c>
      <c r="V1750" s="486">
        <f t="shared" si="1859"/>
        <v>0</v>
      </c>
      <c r="W1750" s="486">
        <f t="shared" si="1860"/>
        <v>0</v>
      </c>
      <c r="X1750" s="486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961</v>
      </c>
      <c r="D1751" s="105"/>
      <c r="E1751" s="212" t="s">
        <v>46</v>
      </c>
      <c r="F1751" s="213" t="s">
        <v>773</v>
      </c>
      <c r="G1751" s="214">
        <v>2682000</v>
      </c>
      <c r="H1751" s="214">
        <v>2682000</v>
      </c>
      <c r="I1751" s="167">
        <f t="shared" si="1871"/>
        <v>3751200</v>
      </c>
      <c r="J1751" s="445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5"/>
      <c r="Q1751" s="87">
        <f t="shared" si="1866"/>
        <v>3751200</v>
      </c>
      <c r="R1751" s="486">
        <f t="shared" si="1857"/>
        <v>0</v>
      </c>
      <c r="S1751" s="486">
        <f t="shared" si="1858"/>
        <v>0</v>
      </c>
      <c r="T1751" s="486">
        <f>IF(R1751=1,SUM($R$6:R1751),0)</f>
        <v>0</v>
      </c>
      <c r="U1751" s="486">
        <f>IF(S1751=1,SUM($S$6:S1751),0)</f>
        <v>0</v>
      </c>
      <c r="V1751" s="486">
        <f t="shared" si="1859"/>
        <v>0</v>
      </c>
      <c r="W1751" s="486">
        <f t="shared" si="1860"/>
        <v>0</v>
      </c>
      <c r="X1751" s="486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962</v>
      </c>
      <c r="D1752" s="105"/>
      <c r="E1752" s="212" t="s">
        <v>46</v>
      </c>
      <c r="F1752" s="213" t="s">
        <v>773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5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5"/>
      <c r="Q1752" s="87">
        <f t="shared" si="1866"/>
        <v>3431400</v>
      </c>
      <c r="R1752" s="486">
        <f t="shared" si="1857"/>
        <v>0</v>
      </c>
      <c r="S1752" s="486">
        <f t="shared" si="1858"/>
        <v>0</v>
      </c>
      <c r="T1752" s="486">
        <f>IF(R1752=1,SUM($R$6:R1752),0)</f>
        <v>0</v>
      </c>
      <c r="U1752" s="486">
        <f>IF(S1752=1,SUM($S$6:S1752),0)</f>
        <v>0</v>
      </c>
      <c r="V1752" s="486">
        <f t="shared" si="1859"/>
        <v>0</v>
      </c>
      <c r="W1752" s="486">
        <f t="shared" si="1860"/>
        <v>0</v>
      </c>
      <c r="X1752" s="486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47</v>
      </c>
      <c r="F1753" s="213"/>
      <c r="G1753" s="214">
        <v>0</v>
      </c>
      <c r="H1753" s="214">
        <v>0</v>
      </c>
      <c r="I1753" s="167"/>
      <c r="J1753" s="445"/>
      <c r="K1753" s="167"/>
      <c r="L1753" s="167"/>
      <c r="M1753" s="167"/>
      <c r="N1753" s="167"/>
      <c r="O1753" s="167"/>
      <c r="P1753" s="455"/>
      <c r="Q1753" s="87">
        <f t="shared" si="1866"/>
        <v>0</v>
      </c>
      <c r="R1753" s="486">
        <f t="shared" si="1857"/>
        <v>0</v>
      </c>
      <c r="S1753" s="486">
        <f t="shared" si="1858"/>
        <v>0</v>
      </c>
      <c r="T1753" s="486">
        <f>IF(R1753=1,SUM($R$6:R1753),0)</f>
        <v>0</v>
      </c>
      <c r="U1753" s="486">
        <f>IF(S1753=1,SUM($S$6:S1753),0)</f>
        <v>0</v>
      </c>
      <c r="V1753" s="486">
        <f t="shared" si="1859"/>
        <v>0</v>
      </c>
      <c r="W1753" s="486">
        <f t="shared" si="1860"/>
        <v>0</v>
      </c>
      <c r="X1753" s="486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5" t="s">
        <v>719</v>
      </c>
      <c r="C1754" s="426" t="s">
        <v>490</v>
      </c>
      <c r="D1754" s="426"/>
      <c r="E1754" s="212" t="s">
        <v>47</v>
      </c>
      <c r="F1754" s="213"/>
      <c r="G1754" s="214">
        <v>0</v>
      </c>
      <c r="H1754" s="214">
        <v>0</v>
      </c>
      <c r="I1754" s="167">
        <v>0</v>
      </c>
      <c r="J1754" s="445"/>
      <c r="K1754" s="167"/>
      <c r="L1754" s="167"/>
      <c r="M1754" s="167"/>
      <c r="N1754" s="167"/>
      <c r="O1754" s="167"/>
      <c r="P1754" s="461"/>
      <c r="Q1754" s="87">
        <f t="shared" si="1866"/>
        <v>0</v>
      </c>
      <c r="R1754" s="486">
        <f t="shared" si="1857"/>
        <v>0</v>
      </c>
      <c r="S1754" s="486">
        <f t="shared" si="1858"/>
        <v>0</v>
      </c>
      <c r="T1754" s="486">
        <f>IF(R1754=1,SUM($R$6:R1754),0)</f>
        <v>0</v>
      </c>
      <c r="U1754" s="486">
        <f>IF(S1754=1,SUM($S$6:S1754),0)</f>
        <v>0</v>
      </c>
      <c r="V1754" s="486">
        <f t="shared" si="1859"/>
        <v>0</v>
      </c>
      <c r="W1754" s="486">
        <f t="shared" si="1860"/>
        <v>0</v>
      </c>
      <c r="X1754" s="486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652</v>
      </c>
      <c r="D1755" s="105"/>
      <c r="E1755" s="212" t="s">
        <v>46</v>
      </c>
      <c r="F1755" s="213" t="s">
        <v>14</v>
      </c>
      <c r="G1755" s="214">
        <v>213420</v>
      </c>
      <c r="H1755" s="214">
        <v>213420</v>
      </c>
      <c r="I1755" s="444">
        <v>213420</v>
      </c>
      <c r="J1755" s="449">
        <v>0.14818332896002789</v>
      </c>
      <c r="K1755" s="444">
        <f t="shared" si="1864"/>
        <v>245045.28606664913</v>
      </c>
      <c r="L1755" s="444">
        <f t="shared" ref="L1755:O1755" si="1880">IF($J1755&lt;0,(K1755*(1-$J1755)),(K1755*(1+$J1755)))</f>
        <v>281356.9123019675</v>
      </c>
      <c r="M1755" s="444">
        <f t="shared" si="1880"/>
        <v>323049.31619278766</v>
      </c>
      <c r="N1755" s="444">
        <f t="shared" si="1880"/>
        <v>370919.83928449557</v>
      </c>
      <c r="O1755" s="444">
        <f t="shared" si="1880"/>
        <v>425883.97584699065</v>
      </c>
      <c r="P1755" s="461"/>
      <c r="Q1755" s="87">
        <f t="shared" si="1866"/>
        <v>213420</v>
      </c>
      <c r="R1755" s="486">
        <f t="shared" si="1857"/>
        <v>0</v>
      </c>
      <c r="S1755" s="486">
        <f t="shared" si="1858"/>
        <v>0</v>
      </c>
      <c r="T1755" s="486">
        <f>IF(R1755=1,SUM($R$6:R1755),0)</f>
        <v>0</v>
      </c>
      <c r="U1755" s="486">
        <f>IF(S1755=1,SUM($S$6:S1755),0)</f>
        <v>0</v>
      </c>
      <c r="V1755" s="486">
        <f t="shared" si="1859"/>
        <v>0</v>
      </c>
      <c r="W1755" s="486">
        <f t="shared" si="1860"/>
        <v>0</v>
      </c>
      <c r="X1755" s="486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653</v>
      </c>
      <c r="D1756" s="105" t="s">
        <v>653</v>
      </c>
      <c r="E1756" s="212" t="s">
        <v>46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5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61"/>
      <c r="Q1756" s="87">
        <f t="shared" si="1866"/>
        <v>273502.2</v>
      </c>
      <c r="R1756" s="486">
        <f t="shared" si="1857"/>
        <v>0</v>
      </c>
      <c r="S1756" s="486">
        <f t="shared" si="1858"/>
        <v>0</v>
      </c>
      <c r="T1756" s="486">
        <f>IF(R1756=1,SUM($R$6:R1756),0)</f>
        <v>0</v>
      </c>
      <c r="U1756" s="486">
        <f>IF(S1756=1,SUM($S$6:S1756),0)</f>
        <v>0</v>
      </c>
      <c r="V1756" s="486">
        <f t="shared" si="1859"/>
        <v>0</v>
      </c>
      <c r="W1756" s="486">
        <f t="shared" si="1860"/>
        <v>0</v>
      </c>
      <c r="X1756" s="486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654</v>
      </c>
      <c r="D1757" s="105" t="s">
        <v>654</v>
      </c>
      <c r="E1757" s="212" t="s">
        <v>46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5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61"/>
      <c r="Q1757" s="87">
        <f t="shared" si="1866"/>
        <v>393815.39999999997</v>
      </c>
      <c r="R1757" s="486">
        <f t="shared" si="1857"/>
        <v>0</v>
      </c>
      <c r="S1757" s="486">
        <f t="shared" si="1858"/>
        <v>0</v>
      </c>
      <c r="T1757" s="486">
        <f>IF(R1757=1,SUM($R$6:R1757),0)</f>
        <v>0</v>
      </c>
      <c r="U1757" s="486">
        <f>IF(S1757=1,SUM($S$6:S1757),0)</f>
        <v>0</v>
      </c>
      <c r="V1757" s="486">
        <f t="shared" si="1859"/>
        <v>0</v>
      </c>
      <c r="W1757" s="486">
        <f t="shared" si="1860"/>
        <v>0</v>
      </c>
      <c r="X1757" s="486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655</v>
      </c>
      <c r="D1758" s="105" t="s">
        <v>655</v>
      </c>
      <c r="E1758" s="212" t="s">
        <v>46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5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61"/>
      <c r="Q1758" s="87">
        <f t="shared" si="1866"/>
        <v>949449</v>
      </c>
      <c r="R1758" s="486">
        <f t="shared" si="1857"/>
        <v>0</v>
      </c>
      <c r="S1758" s="486">
        <f t="shared" si="1858"/>
        <v>0</v>
      </c>
      <c r="T1758" s="486">
        <f>IF(R1758=1,SUM($R$6:R1758),0)</f>
        <v>0</v>
      </c>
      <c r="U1758" s="486">
        <f>IF(S1758=1,SUM($S$6:S1758),0)</f>
        <v>0</v>
      </c>
      <c r="V1758" s="486">
        <f t="shared" si="1859"/>
        <v>0</v>
      </c>
      <c r="W1758" s="486">
        <f t="shared" si="1860"/>
        <v>0</v>
      </c>
      <c r="X1758" s="486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656</v>
      </c>
      <c r="D1759" s="105" t="s">
        <v>656</v>
      </c>
      <c r="E1759" s="212" t="s">
        <v>46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5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61"/>
      <c r="Q1759" s="87">
        <f t="shared" si="1866"/>
        <v>1013982.6</v>
      </c>
      <c r="R1759" s="486">
        <f t="shared" si="1857"/>
        <v>0</v>
      </c>
      <c r="S1759" s="486">
        <f t="shared" si="1858"/>
        <v>0</v>
      </c>
      <c r="T1759" s="486">
        <f>IF(R1759=1,SUM($R$6:R1759),0)</f>
        <v>0</v>
      </c>
      <c r="U1759" s="486">
        <f>IF(S1759=1,SUM($S$6:S1759),0)</f>
        <v>0</v>
      </c>
      <c r="V1759" s="486">
        <f t="shared" si="1859"/>
        <v>0</v>
      </c>
      <c r="W1759" s="486">
        <f t="shared" si="1860"/>
        <v>0</v>
      </c>
      <c r="X1759" s="486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657</v>
      </c>
      <c r="D1760" s="105" t="s">
        <v>657</v>
      </c>
      <c r="E1760" s="212" t="s">
        <v>46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51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61"/>
      <c r="Q1760" s="87">
        <f t="shared" si="1866"/>
        <v>976440</v>
      </c>
      <c r="R1760" s="486">
        <f t="shared" si="1857"/>
        <v>0</v>
      </c>
      <c r="S1760" s="486">
        <f t="shared" si="1858"/>
        <v>0</v>
      </c>
      <c r="T1760" s="486">
        <f>IF(R1760=1,SUM($R$6:R1760),0)</f>
        <v>0</v>
      </c>
      <c r="U1760" s="486">
        <f>IF(S1760=1,SUM($S$6:S1760),0)</f>
        <v>0</v>
      </c>
      <c r="V1760" s="486">
        <f t="shared" si="1859"/>
        <v>0</v>
      </c>
      <c r="W1760" s="486">
        <f t="shared" si="1860"/>
        <v>0</v>
      </c>
      <c r="X1760" s="486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658</v>
      </c>
      <c r="D1761" s="105" t="s">
        <v>658</v>
      </c>
      <c r="E1761" s="212" t="s">
        <v>46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5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61"/>
      <c r="Q1761" s="87">
        <f t="shared" si="1866"/>
        <v>1032396</v>
      </c>
      <c r="R1761" s="486">
        <f t="shared" si="1857"/>
        <v>0</v>
      </c>
      <c r="S1761" s="486">
        <f t="shared" si="1858"/>
        <v>0</v>
      </c>
      <c r="T1761" s="486">
        <f>IF(R1761=1,SUM($R$6:R1761),0)</f>
        <v>0</v>
      </c>
      <c r="U1761" s="486">
        <f>IF(S1761=1,SUM($S$6:S1761),0)</f>
        <v>0</v>
      </c>
      <c r="V1761" s="486">
        <f t="shared" si="1859"/>
        <v>0</v>
      </c>
      <c r="W1761" s="486">
        <f t="shared" si="1860"/>
        <v>0</v>
      </c>
      <c r="X1761" s="486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659</v>
      </c>
      <c r="D1762" s="105" t="s">
        <v>659</v>
      </c>
      <c r="E1762" s="212" t="s">
        <v>46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5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61"/>
      <c r="Q1762" s="87">
        <f t="shared" si="1866"/>
        <v>1064662.8</v>
      </c>
      <c r="R1762" s="486">
        <f t="shared" si="1857"/>
        <v>0</v>
      </c>
      <c r="S1762" s="486">
        <f t="shared" si="1858"/>
        <v>0</v>
      </c>
      <c r="T1762" s="486">
        <f>IF(R1762=1,SUM($R$6:R1762),0)</f>
        <v>0</v>
      </c>
      <c r="U1762" s="486">
        <f>IF(S1762=1,SUM($S$6:S1762),0)</f>
        <v>0</v>
      </c>
      <c r="V1762" s="486">
        <f t="shared" si="1859"/>
        <v>0</v>
      </c>
      <c r="W1762" s="486">
        <f t="shared" si="1860"/>
        <v>0</v>
      </c>
      <c r="X1762" s="486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660</v>
      </c>
      <c r="D1763" s="105" t="s">
        <v>660</v>
      </c>
      <c r="E1763" s="212" t="s">
        <v>46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5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61"/>
      <c r="Q1763" s="87">
        <f t="shared" si="1866"/>
        <v>1115849.3999999999</v>
      </c>
      <c r="R1763" s="486">
        <f t="shared" si="1857"/>
        <v>0</v>
      </c>
      <c r="S1763" s="486">
        <f t="shared" si="1858"/>
        <v>0</v>
      </c>
      <c r="T1763" s="486">
        <f>IF(R1763=1,SUM($R$6:R1763),0)</f>
        <v>0</v>
      </c>
      <c r="U1763" s="486">
        <f>IF(S1763=1,SUM($S$6:S1763),0)</f>
        <v>0</v>
      </c>
      <c r="V1763" s="486">
        <f t="shared" si="1859"/>
        <v>0</v>
      </c>
      <c r="W1763" s="486">
        <f t="shared" si="1860"/>
        <v>0</v>
      </c>
      <c r="X1763" s="486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1955</v>
      </c>
      <c r="D1764" s="105" t="s">
        <v>1955</v>
      </c>
      <c r="E1764" s="212" t="s">
        <v>46</v>
      </c>
      <c r="F1764" s="213" t="s">
        <v>14</v>
      </c>
      <c r="G1764" s="405">
        <v>0</v>
      </c>
      <c r="H1764" s="405">
        <v>0</v>
      </c>
      <c r="I1764" s="409">
        <v>1115849.3999999999</v>
      </c>
      <c r="J1764" s="447">
        <v>-0.54946849487632943</v>
      </c>
      <c r="K1764" s="409">
        <f t="shared" si="1864"/>
        <v>1728973.4903266551</v>
      </c>
      <c r="L1764" s="409">
        <f t="shared" ref="L1764:O1764" si="1890">IF($J1764&lt;0,(K1764*(1-$J1764)),(K1764*(1+$J1764)))</f>
        <v>2678989.9517375161</v>
      </c>
      <c r="M1764" s="409">
        <f t="shared" si="1890"/>
        <v>4151010.5283075394</v>
      </c>
      <c r="N1764" s="409">
        <f t="shared" si="1890"/>
        <v>6431860.03551248</v>
      </c>
      <c r="O1764" s="409">
        <f t="shared" si="1890"/>
        <v>9965964.4884807356</v>
      </c>
      <c r="P1764" s="461"/>
      <c r="Q1764" s="87">
        <f t="shared" si="1866"/>
        <v>1115849.3999999999</v>
      </c>
      <c r="R1764" s="486">
        <f t="shared" si="1857"/>
        <v>0</v>
      </c>
      <c r="S1764" s="486">
        <f t="shared" si="1858"/>
        <v>0</v>
      </c>
      <c r="T1764" s="486">
        <f>IF(R1764=1,SUM($R$6:R1764),0)</f>
        <v>0</v>
      </c>
      <c r="U1764" s="486">
        <f>IF(S1764=1,SUM($S$6:S1764),0)</f>
        <v>0</v>
      </c>
      <c r="V1764" s="486">
        <f t="shared" si="1859"/>
        <v>0</v>
      </c>
      <c r="W1764" s="486">
        <f t="shared" si="1860"/>
        <v>0</v>
      </c>
      <c r="X1764" s="486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1950</v>
      </c>
      <c r="D1765" s="105" t="s">
        <v>1950</v>
      </c>
      <c r="E1765" s="212" t="s">
        <v>46</v>
      </c>
      <c r="F1765" s="213" t="s">
        <v>14</v>
      </c>
      <c r="G1765" s="405"/>
      <c r="H1765" s="405"/>
      <c r="I1765" s="409">
        <v>445282.2</v>
      </c>
      <c r="J1765" s="447">
        <v>0.33785508961785593</v>
      </c>
      <c r="K1765" s="409">
        <f t="shared" si="1864"/>
        <v>595723.05758623616</v>
      </c>
      <c r="L1765" s="409">
        <f t="shared" ref="L1765:O1765" si="1891">IF($J1765&lt;0,(K1765*(1-$J1765)),(K1765*(1+$J1765)))</f>
        <v>796991.12459445721</v>
      </c>
      <c r="M1765" s="409">
        <f t="shared" si="1891"/>
        <v>1066258.6324189533</v>
      </c>
      <c r="N1765" s="409">
        <f t="shared" si="1891"/>
        <v>1426499.5382306715</v>
      </c>
      <c r="O1765" s="409">
        <f t="shared" si="1891"/>
        <v>1908449.6675594253</v>
      </c>
      <c r="P1765" s="461"/>
      <c r="Q1765" s="87">
        <f t="shared" si="1866"/>
        <v>445282.2</v>
      </c>
      <c r="R1765" s="486">
        <f t="shared" si="1857"/>
        <v>0</v>
      </c>
      <c r="S1765" s="486">
        <f t="shared" si="1858"/>
        <v>0</v>
      </c>
      <c r="T1765" s="486">
        <f>IF(R1765=1,SUM($R$6:R1765),0)</f>
        <v>0</v>
      </c>
      <c r="U1765" s="486">
        <f>IF(S1765=1,SUM($S$6:S1765),0)</f>
        <v>0</v>
      </c>
      <c r="V1765" s="486">
        <f t="shared" si="1859"/>
        <v>0</v>
      </c>
      <c r="W1765" s="486">
        <f t="shared" si="1860"/>
        <v>0</v>
      </c>
      <c r="X1765" s="486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1951</v>
      </c>
      <c r="D1766" s="105" t="s">
        <v>1951</v>
      </c>
      <c r="E1766" s="212" t="s">
        <v>46</v>
      </c>
      <c r="F1766" s="213" t="s">
        <v>14</v>
      </c>
      <c r="G1766" s="405"/>
      <c r="H1766" s="405"/>
      <c r="I1766" s="409">
        <v>549070.19999999995</v>
      </c>
      <c r="J1766" s="447">
        <v>-0.42776859783970472</v>
      </c>
      <c r="K1766" s="409">
        <f t="shared" si="1864"/>
        <v>783945.18956956617</v>
      </c>
      <c r="L1766" s="409">
        <f t="shared" ref="L1766:O1766" si="1892">IF($J1766&lt;0,(K1766*(1-$J1766)),(K1766*(1+$J1766)))</f>
        <v>1119292.3240949211</v>
      </c>
      <c r="M1766" s="409">
        <f t="shared" si="1892"/>
        <v>1598090.4321457499</v>
      </c>
      <c r="N1766" s="409">
        <f t="shared" si="1892"/>
        <v>2281703.3355257851</v>
      </c>
      <c r="O1766" s="409">
        <f t="shared" si="1892"/>
        <v>3257744.3720498276</v>
      </c>
      <c r="P1766" s="461"/>
      <c r="Q1766" s="87">
        <f t="shared" si="1866"/>
        <v>549070.19999999995</v>
      </c>
      <c r="R1766" s="486">
        <f t="shared" si="1857"/>
        <v>0</v>
      </c>
      <c r="S1766" s="486">
        <f t="shared" si="1858"/>
        <v>0</v>
      </c>
      <c r="T1766" s="486">
        <f>IF(R1766=1,SUM($R$6:R1766),0)</f>
        <v>0</v>
      </c>
      <c r="U1766" s="486">
        <f>IF(S1766=1,SUM($S$6:S1766),0)</f>
        <v>0</v>
      </c>
      <c r="V1766" s="486">
        <f t="shared" si="1859"/>
        <v>0</v>
      </c>
      <c r="W1766" s="486">
        <f t="shared" si="1860"/>
        <v>0</v>
      </c>
      <c r="X1766" s="486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1952</v>
      </c>
      <c r="D1767" s="105" t="s">
        <v>1952</v>
      </c>
      <c r="E1767" s="212" t="s">
        <v>46</v>
      </c>
      <c r="F1767" s="213" t="s">
        <v>14</v>
      </c>
      <c r="G1767" s="405">
        <v>0</v>
      </c>
      <c r="H1767" s="405">
        <v>0</v>
      </c>
      <c r="I1767" s="409">
        <v>549070.19999999995</v>
      </c>
      <c r="J1767" s="447">
        <v>-0.53325376373253763</v>
      </c>
      <c r="K1767" s="409">
        <f t="shared" si="1864"/>
        <v>841863.95070337714</v>
      </c>
      <c r="L1767" s="409">
        <f t="shared" ref="L1767:O1767" si="1893">IF($J1767&lt;0,(K1767*(1-$J1767)),(K1767*(1+$J1767)))</f>
        <v>1290791.0709666966</v>
      </c>
      <c r="M1767" s="409">
        <f t="shared" si="1893"/>
        <v>1979110.2677520406</v>
      </c>
      <c r="N1767" s="409">
        <f t="shared" si="1893"/>
        <v>3034478.2668725266</v>
      </c>
      <c r="O1767" s="409">
        <f t="shared" si="1893"/>
        <v>4652625.2236468894</v>
      </c>
      <c r="P1767" s="461"/>
      <c r="Q1767" s="87">
        <f t="shared" si="1866"/>
        <v>549070.19999999995</v>
      </c>
      <c r="R1767" s="486">
        <f t="shared" si="1857"/>
        <v>0</v>
      </c>
      <c r="S1767" s="486">
        <f t="shared" si="1858"/>
        <v>0</v>
      </c>
      <c r="T1767" s="486">
        <f>IF(R1767=1,SUM($R$6:R1767),0)</f>
        <v>0</v>
      </c>
      <c r="U1767" s="486">
        <f>IF(S1767=1,SUM($S$6:S1767),0)</f>
        <v>0</v>
      </c>
      <c r="V1767" s="486">
        <f t="shared" si="1859"/>
        <v>0</v>
      </c>
      <c r="W1767" s="486">
        <f t="shared" si="1860"/>
        <v>0</v>
      </c>
      <c r="X1767" s="486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1953</v>
      </c>
      <c r="D1768" s="105" t="s">
        <v>1953</v>
      </c>
      <c r="E1768" s="212" t="s">
        <v>46</v>
      </c>
      <c r="F1768" s="213" t="s">
        <v>14</v>
      </c>
      <c r="G1768" s="405">
        <v>0</v>
      </c>
      <c r="H1768" s="405">
        <v>0</v>
      </c>
      <c r="I1768" s="409">
        <v>600964.79999999993</v>
      </c>
      <c r="J1768" s="447">
        <v>-0.53111774653842092</v>
      </c>
      <c r="K1768" s="409">
        <f t="shared" si="1864"/>
        <v>920147.87032491271</v>
      </c>
      <c r="L1768" s="409">
        <f t="shared" ref="L1768:O1768" si="1894">IF($J1768&lt;0,(K1768*(1-$J1768)),(K1768*(1+$J1768)))</f>
        <v>1408854.7336940076</v>
      </c>
      <c r="M1768" s="409">
        <f t="shared" si="1894"/>
        <v>2157122.485053556</v>
      </c>
      <c r="N1768" s="409">
        <f t="shared" si="1894"/>
        <v>3302808.5183225591</v>
      </c>
      <c r="O1768" s="409">
        <f t="shared" si="1894"/>
        <v>5056988.7358219372</v>
      </c>
      <c r="P1768" s="461"/>
      <c r="Q1768" s="87">
        <f t="shared" si="1866"/>
        <v>600964.79999999993</v>
      </c>
      <c r="R1768" s="486">
        <f t="shared" si="1857"/>
        <v>0</v>
      </c>
      <c r="S1768" s="486">
        <f t="shared" si="1858"/>
        <v>0</v>
      </c>
      <c r="T1768" s="486">
        <f>IF(R1768=1,SUM($R$6:R1768),0)</f>
        <v>0</v>
      </c>
      <c r="U1768" s="486">
        <f>IF(S1768=1,SUM($S$6:S1768),0)</f>
        <v>0</v>
      </c>
      <c r="V1768" s="486">
        <f t="shared" si="1859"/>
        <v>0</v>
      </c>
      <c r="W1768" s="486">
        <f t="shared" si="1860"/>
        <v>0</v>
      </c>
      <c r="X1768" s="486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1954</v>
      </c>
      <c r="D1769" s="105" t="s">
        <v>1954</v>
      </c>
      <c r="E1769" s="212" t="s">
        <v>46</v>
      </c>
      <c r="F1769" s="213" t="s">
        <v>14</v>
      </c>
      <c r="G1769" s="405">
        <v>0</v>
      </c>
      <c r="H1769" s="405">
        <v>0</v>
      </c>
      <c r="I1769" s="409">
        <v>640394.4</v>
      </c>
      <c r="J1769" s="447">
        <v>-0.54946849487632943</v>
      </c>
      <c r="K1769" s="409">
        <f t="shared" si="1864"/>
        <v>992270.94709522999</v>
      </c>
      <c r="L1769" s="409">
        <f t="shared" ref="L1769:O1769" si="1895">IF($J1769&lt;0,(K1769*(1-$J1769)),(K1769*(1+$J1769)))</f>
        <v>1537492.5709051557</v>
      </c>
      <c r="M1769" s="409">
        <f t="shared" si="1895"/>
        <v>2382296.2997239497</v>
      </c>
      <c r="N1769" s="409">
        <f t="shared" si="1895"/>
        <v>3691293.0618827171</v>
      </c>
      <c r="O1769" s="409">
        <f t="shared" si="1895"/>
        <v>5719542.3047428504</v>
      </c>
      <c r="P1769" s="461"/>
      <c r="Q1769" s="87">
        <f t="shared" si="1866"/>
        <v>640394.4</v>
      </c>
      <c r="R1769" s="486">
        <f t="shared" si="1857"/>
        <v>0</v>
      </c>
      <c r="S1769" s="486">
        <f t="shared" si="1858"/>
        <v>0</v>
      </c>
      <c r="T1769" s="486">
        <f>IF(R1769=1,SUM($R$6:R1769),0)</f>
        <v>0</v>
      </c>
      <c r="U1769" s="486">
        <f>IF(S1769=1,SUM($S$6:S1769),0)</f>
        <v>0</v>
      </c>
      <c r="V1769" s="486">
        <f t="shared" si="1859"/>
        <v>0</v>
      </c>
      <c r="W1769" s="486">
        <f t="shared" si="1860"/>
        <v>0</v>
      </c>
      <c r="X1769" s="486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1956</v>
      </c>
      <c r="D1770" s="105" t="s">
        <v>1956</v>
      </c>
      <c r="E1770" s="212" t="s">
        <v>46</v>
      </c>
      <c r="F1770" s="213" t="s">
        <v>14</v>
      </c>
      <c r="G1770" s="405">
        <v>0</v>
      </c>
      <c r="H1770" s="405">
        <v>0</v>
      </c>
      <c r="I1770" s="409">
        <v>672722.4</v>
      </c>
      <c r="J1770" s="447">
        <v>-0.54946849487632943</v>
      </c>
      <c r="K1770" s="409">
        <f t="shared" si="1864"/>
        <v>1042362.164597592</v>
      </c>
      <c r="L1770" s="409">
        <f t="shared" ref="L1770:O1770" si="1896">IF($J1770&lt;0,(K1770*(1-$J1770)),(K1770*(1+$J1770)))</f>
        <v>1615107.3342950635</v>
      </c>
      <c r="M1770" s="409">
        <f t="shared" si="1896"/>
        <v>2502557.9303338923</v>
      </c>
      <c r="N1770" s="409">
        <f t="shared" si="1896"/>
        <v>3877634.6696552779</v>
      </c>
      <c r="O1770" s="409">
        <f t="shared" si="1896"/>
        <v>6008272.7552710362</v>
      </c>
      <c r="P1770" s="461"/>
      <c r="Q1770" s="87">
        <f t="shared" si="1866"/>
        <v>672722.4</v>
      </c>
      <c r="R1770" s="486">
        <f t="shared" si="1857"/>
        <v>0</v>
      </c>
      <c r="S1770" s="486">
        <f t="shared" si="1858"/>
        <v>0</v>
      </c>
      <c r="T1770" s="486">
        <f>IF(R1770=1,SUM($R$6:R1770),0)</f>
        <v>0</v>
      </c>
      <c r="U1770" s="486">
        <f>IF(S1770=1,SUM($S$6:S1770),0)</f>
        <v>0</v>
      </c>
      <c r="V1770" s="486">
        <f t="shared" si="1859"/>
        <v>0</v>
      </c>
      <c r="W1770" s="486">
        <f t="shared" si="1860"/>
        <v>0</v>
      </c>
      <c r="X1770" s="486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47</v>
      </c>
      <c r="F1771" s="213"/>
      <c r="G1771" s="214">
        <v>0</v>
      </c>
      <c r="H1771" s="214">
        <v>0</v>
      </c>
      <c r="I1771" s="167"/>
      <c r="J1771" s="445"/>
      <c r="K1771" s="167"/>
      <c r="L1771" s="167"/>
      <c r="M1771" s="167"/>
      <c r="N1771" s="167"/>
      <c r="O1771" s="167"/>
      <c r="P1771" s="455"/>
      <c r="Q1771" s="87">
        <f t="shared" si="1866"/>
        <v>0</v>
      </c>
      <c r="R1771" s="486">
        <f t="shared" si="1857"/>
        <v>0</v>
      </c>
      <c r="S1771" s="486">
        <f t="shared" si="1858"/>
        <v>0</v>
      </c>
      <c r="T1771" s="486">
        <f>IF(R1771=1,SUM($R$6:R1771),0)</f>
        <v>0</v>
      </c>
      <c r="U1771" s="486">
        <f>IF(S1771=1,SUM($S$6:S1771),0)</f>
        <v>0</v>
      </c>
      <c r="V1771" s="486">
        <f t="shared" si="1859"/>
        <v>0</v>
      </c>
      <c r="W1771" s="486">
        <f t="shared" si="1860"/>
        <v>0</v>
      </c>
      <c r="X1771" s="486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5" t="s">
        <v>719</v>
      </c>
      <c r="C1772" s="426" t="s">
        <v>516</v>
      </c>
      <c r="D1772" s="426"/>
      <c r="E1772" s="212" t="s">
        <v>47</v>
      </c>
      <c r="F1772" s="213"/>
      <c r="G1772" s="214">
        <v>0</v>
      </c>
      <c r="H1772" s="214">
        <v>0</v>
      </c>
      <c r="I1772" s="167"/>
      <c r="J1772" s="445"/>
      <c r="K1772" s="167"/>
      <c r="L1772" s="167"/>
      <c r="M1772" s="167"/>
      <c r="N1772" s="167"/>
      <c r="O1772" s="167"/>
      <c r="P1772" s="461"/>
      <c r="Q1772" s="87">
        <f t="shared" si="1866"/>
        <v>0</v>
      </c>
      <c r="R1772" s="486">
        <f t="shared" si="1857"/>
        <v>0</v>
      </c>
      <c r="S1772" s="486">
        <f t="shared" si="1858"/>
        <v>0</v>
      </c>
      <c r="T1772" s="486">
        <f>IF(R1772=1,SUM($R$6:R1772),0)</f>
        <v>0</v>
      </c>
      <c r="U1772" s="486">
        <f>IF(S1772=1,SUM($S$6:S1772),0)</f>
        <v>0</v>
      </c>
      <c r="V1772" s="486">
        <f t="shared" si="1859"/>
        <v>0</v>
      </c>
      <c r="W1772" s="486">
        <f t="shared" si="1860"/>
        <v>0</v>
      </c>
      <c r="X1772" s="486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391</v>
      </c>
      <c r="D1773" s="105"/>
      <c r="E1773" s="212" t="s">
        <v>46</v>
      </c>
      <c r="F1773" s="213" t="s">
        <v>95</v>
      </c>
      <c r="G1773" s="214">
        <v>220260.49029487889</v>
      </c>
      <c r="H1773" s="214">
        <v>220260.49029487889</v>
      </c>
      <c r="I1773" s="444">
        <v>220260.49029487889</v>
      </c>
      <c r="J1773" s="449">
        <v>0.26738203617689715</v>
      </c>
      <c r="K1773" s="444">
        <f t="shared" si="1864"/>
        <v>279154.1886792453</v>
      </c>
      <c r="L1773" s="444">
        <f t="shared" ref="L1773:O1773" si="1897">IF($J1773&lt;0,(K1773*(1-$J1773)),(K1773*(1+$J1773)))</f>
        <v>353795.00405561161</v>
      </c>
      <c r="M1773" s="444">
        <f t="shared" si="1897"/>
        <v>448393.4326292146</v>
      </c>
      <c r="N1773" s="444">
        <f t="shared" si="1897"/>
        <v>568285.78165396233</v>
      </c>
      <c r="O1773" s="444">
        <f t="shared" si="1897"/>
        <v>720235.19108297827</v>
      </c>
      <c r="P1773" s="461"/>
      <c r="Q1773" s="87">
        <f t="shared" si="1866"/>
        <v>220260.49029487889</v>
      </c>
      <c r="R1773" s="486">
        <f t="shared" si="1857"/>
        <v>0</v>
      </c>
      <c r="S1773" s="486">
        <f t="shared" si="1858"/>
        <v>0</v>
      </c>
      <c r="T1773" s="486">
        <f>IF(R1773=1,SUM($R$6:R1773),0)</f>
        <v>0</v>
      </c>
      <c r="U1773" s="486">
        <f>IF(S1773=1,SUM($S$6:S1773),0)</f>
        <v>0</v>
      </c>
      <c r="V1773" s="486">
        <f t="shared" si="1859"/>
        <v>0</v>
      </c>
      <c r="W1773" s="486">
        <f t="shared" si="1860"/>
        <v>0</v>
      </c>
      <c r="X1773" s="486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393</v>
      </c>
      <c r="D1774" s="105"/>
      <c r="E1774" s="212" t="s">
        <v>46</v>
      </c>
      <c r="F1774" s="213" t="s">
        <v>95</v>
      </c>
      <c r="G1774" s="214">
        <v>250977.08928157968</v>
      </c>
      <c r="H1774" s="214">
        <v>250977.08928157968</v>
      </c>
      <c r="I1774" s="444">
        <v>250977.08928157968</v>
      </c>
      <c r="J1774" s="449">
        <v>0.26738203617689715</v>
      </c>
      <c r="K1774" s="444">
        <f t="shared" si="1864"/>
        <v>318083.85444743931</v>
      </c>
      <c r="L1774" s="444">
        <f t="shared" ref="L1774:O1774" si="1898">IF($J1774&lt;0,(K1774*(1-$J1774)),(K1774*(1+$J1774)))</f>
        <v>403133.76312459138</v>
      </c>
      <c r="M1774" s="444">
        <f t="shared" si="1898"/>
        <v>510924.4895604995</v>
      </c>
      <c r="N1774" s="444">
        <f t="shared" si="1898"/>
        <v>647536.51991182764</v>
      </c>
      <c r="O1774" s="444">
        <f t="shared" si="1898"/>
        <v>820676.15310475393</v>
      </c>
      <c r="P1774" s="461"/>
      <c r="Q1774" s="87">
        <f t="shared" si="1866"/>
        <v>250977.08928157968</v>
      </c>
      <c r="R1774" s="486">
        <f t="shared" si="1857"/>
        <v>0</v>
      </c>
      <c r="S1774" s="486">
        <f t="shared" si="1858"/>
        <v>0</v>
      </c>
      <c r="T1774" s="486">
        <f>IF(R1774=1,SUM($R$6:R1774),0)</f>
        <v>0</v>
      </c>
      <c r="U1774" s="486">
        <f>IF(S1774=1,SUM($S$6:S1774),0)</f>
        <v>0</v>
      </c>
      <c r="V1774" s="486">
        <f t="shared" si="1859"/>
        <v>0</v>
      </c>
      <c r="W1774" s="486">
        <f t="shared" si="1860"/>
        <v>0</v>
      </c>
      <c r="X1774" s="486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395</v>
      </c>
      <c r="D1775" s="105" t="s">
        <v>395</v>
      </c>
      <c r="E1775" s="212" t="s">
        <v>46</v>
      </c>
      <c r="F1775" s="213" t="s">
        <v>95</v>
      </c>
      <c r="G1775" s="214">
        <v>277947.76156258525</v>
      </c>
      <c r="H1775" s="214">
        <v>277947.76156258525</v>
      </c>
      <c r="I1775" s="167">
        <v>352266</v>
      </c>
      <c r="J1775" s="445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61"/>
      <c r="Q1775" s="87">
        <f t="shared" si="1866"/>
        <v>352266</v>
      </c>
      <c r="R1775" s="486">
        <f t="shared" si="1857"/>
        <v>0</v>
      </c>
      <c r="S1775" s="486">
        <f t="shared" si="1858"/>
        <v>0</v>
      </c>
      <c r="T1775" s="486">
        <f>IF(R1775=1,SUM($R$6:R1775),0)</f>
        <v>0</v>
      </c>
      <c r="U1775" s="486">
        <f>IF(S1775=1,SUM($S$6:S1775),0)</f>
        <v>0</v>
      </c>
      <c r="V1775" s="486">
        <f t="shared" si="1859"/>
        <v>0</v>
      </c>
      <c r="W1775" s="486">
        <f t="shared" si="1860"/>
        <v>0</v>
      </c>
      <c r="X1775" s="486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800</v>
      </c>
      <c r="D1776" s="105" t="s">
        <v>800</v>
      </c>
      <c r="E1776" s="212" t="s">
        <v>46</v>
      </c>
      <c r="F1776" s="213" t="s">
        <v>95</v>
      </c>
      <c r="G1776" s="214">
        <v>277947.76156258525</v>
      </c>
      <c r="H1776" s="214">
        <v>277947.76156258525</v>
      </c>
      <c r="I1776" s="167">
        <v>376926</v>
      </c>
      <c r="J1776" s="445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61"/>
      <c r="Q1776" s="87">
        <f t="shared" si="1866"/>
        <v>376926</v>
      </c>
      <c r="R1776" s="486">
        <f t="shared" si="1857"/>
        <v>0</v>
      </c>
      <c r="S1776" s="486">
        <f t="shared" si="1858"/>
        <v>0</v>
      </c>
      <c r="T1776" s="486">
        <f>IF(R1776=1,SUM($R$6:R1776),0)</f>
        <v>0</v>
      </c>
      <c r="U1776" s="486">
        <f>IF(S1776=1,SUM($S$6:S1776),0)</f>
        <v>0</v>
      </c>
      <c r="V1776" s="486">
        <f t="shared" si="1859"/>
        <v>0</v>
      </c>
      <c r="W1776" s="486">
        <f t="shared" si="1860"/>
        <v>0</v>
      </c>
      <c r="X1776" s="486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397</v>
      </c>
      <c r="D1777" s="105" t="s">
        <v>397</v>
      </c>
      <c r="E1777" s="212" t="s">
        <v>46</v>
      </c>
      <c r="F1777" s="213" t="s">
        <v>95</v>
      </c>
      <c r="G1777" s="214">
        <v>438273.42456634069</v>
      </c>
      <c r="H1777" s="214">
        <v>438273.42456634069</v>
      </c>
      <c r="I1777" s="167">
        <v>415674</v>
      </c>
      <c r="J1777" s="445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61"/>
      <c r="Q1777" s="87">
        <f t="shared" si="1866"/>
        <v>415674</v>
      </c>
      <c r="R1777" s="486">
        <f t="shared" si="1857"/>
        <v>0</v>
      </c>
      <c r="S1777" s="486">
        <f t="shared" si="1858"/>
        <v>0</v>
      </c>
      <c r="T1777" s="486">
        <f>IF(R1777=1,SUM($R$6:R1777),0)</f>
        <v>0</v>
      </c>
      <c r="U1777" s="486">
        <f>IF(S1777=1,SUM($S$6:S1777),0)</f>
        <v>0</v>
      </c>
      <c r="V1777" s="486">
        <f t="shared" si="1859"/>
        <v>0</v>
      </c>
      <c r="W1777" s="486">
        <f t="shared" si="1860"/>
        <v>0</v>
      </c>
      <c r="X1777" s="486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399</v>
      </c>
      <c r="D1778" s="105"/>
      <c r="E1778" s="212" t="s">
        <v>46</v>
      </c>
      <c r="F1778" s="213" t="s">
        <v>95</v>
      </c>
      <c r="G1778" s="214">
        <v>466742.46752962429</v>
      </c>
      <c r="H1778" s="214">
        <v>466742.46752962429</v>
      </c>
      <c r="I1778" s="444">
        <v>466742.46752962429</v>
      </c>
      <c r="J1778" s="449">
        <v>-5.1564670134179799E-2</v>
      </c>
      <c r="K1778" s="444">
        <f t="shared" si="1864"/>
        <v>490809.88890540251</v>
      </c>
      <c r="L1778" s="444">
        <f t="shared" ref="L1778:O1778" si="1902">IF($J1778&lt;0,(K1778*(1-$J1778)),(K1778*(1+$J1778)))</f>
        <v>516118.33892540308</v>
      </c>
      <c r="M1778" s="444">
        <f t="shared" si="1902"/>
        <v>542731.81082229235</v>
      </c>
      <c r="N1778" s="444">
        <f t="shared" si="1902"/>
        <v>570717.59761866997</v>
      </c>
      <c r="O1778" s="444">
        <f t="shared" si="1902"/>
        <v>600146.46227964829</v>
      </c>
      <c r="P1778" s="461"/>
      <c r="Q1778" s="87">
        <f t="shared" si="1866"/>
        <v>466742.46752962429</v>
      </c>
      <c r="R1778" s="486">
        <f t="shared" si="1857"/>
        <v>0</v>
      </c>
      <c r="S1778" s="486">
        <f t="shared" si="1858"/>
        <v>0</v>
      </c>
      <c r="T1778" s="486">
        <f>IF(R1778=1,SUM($R$6:R1778),0)</f>
        <v>0</v>
      </c>
      <c r="U1778" s="486">
        <f>IF(S1778=1,SUM($S$6:S1778),0)</f>
        <v>0</v>
      </c>
      <c r="V1778" s="486">
        <f t="shared" si="1859"/>
        <v>0</v>
      </c>
      <c r="W1778" s="486">
        <f t="shared" si="1860"/>
        <v>0</v>
      </c>
      <c r="X1778" s="486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401</v>
      </c>
      <c r="D1779" s="105" t="s">
        <v>401</v>
      </c>
      <c r="E1779" s="212" t="s">
        <v>46</v>
      </c>
      <c r="F1779" s="213" t="s">
        <v>95</v>
      </c>
      <c r="G1779" s="214">
        <v>513941.14402138407</v>
      </c>
      <c r="H1779" s="214">
        <v>513941.14402138407</v>
      </c>
      <c r="I1779" s="167">
        <v>503742</v>
      </c>
      <c r="J1779" s="445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61"/>
      <c r="Q1779" s="87">
        <f t="shared" si="1866"/>
        <v>503742</v>
      </c>
      <c r="R1779" s="486">
        <f t="shared" si="1857"/>
        <v>0</v>
      </c>
      <c r="S1779" s="486">
        <f t="shared" si="1858"/>
        <v>0</v>
      </c>
      <c r="T1779" s="486">
        <f>IF(R1779=1,SUM($R$6:R1779),0)</f>
        <v>0</v>
      </c>
      <c r="U1779" s="486">
        <f>IF(S1779=1,SUM($S$6:S1779),0)</f>
        <v>0</v>
      </c>
      <c r="V1779" s="486">
        <f t="shared" si="1859"/>
        <v>0</v>
      </c>
      <c r="W1779" s="486">
        <f t="shared" si="1860"/>
        <v>0</v>
      </c>
      <c r="X1779" s="486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403</v>
      </c>
      <c r="D1780" s="105" t="s">
        <v>403</v>
      </c>
      <c r="E1780" s="212" t="s">
        <v>46</v>
      </c>
      <c r="F1780" s="213" t="s">
        <v>95</v>
      </c>
      <c r="G1780" s="214">
        <v>580618.63938275899</v>
      </c>
      <c r="H1780" s="214">
        <v>580618.63938275899</v>
      </c>
      <c r="I1780" s="167">
        <v>553068</v>
      </c>
      <c r="J1780" s="445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61"/>
      <c r="Q1780" s="87">
        <f t="shared" si="1866"/>
        <v>553068</v>
      </c>
      <c r="R1780" s="486">
        <f t="shared" si="1857"/>
        <v>0</v>
      </c>
      <c r="S1780" s="486">
        <f t="shared" si="1858"/>
        <v>0</v>
      </c>
      <c r="T1780" s="486">
        <f>IF(R1780=1,SUM($R$6:R1780),0)</f>
        <v>0</v>
      </c>
      <c r="U1780" s="486">
        <f>IF(S1780=1,SUM($S$6:S1780),0)</f>
        <v>0</v>
      </c>
      <c r="V1780" s="486">
        <f t="shared" si="1859"/>
        <v>0</v>
      </c>
      <c r="W1780" s="486">
        <f t="shared" si="1860"/>
        <v>0</v>
      </c>
      <c r="X1780" s="486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405</v>
      </c>
      <c r="D1781" s="105"/>
      <c r="E1781" s="212" t="s">
        <v>46</v>
      </c>
      <c r="F1781" s="213" t="s">
        <v>95</v>
      </c>
      <c r="G1781" s="214">
        <v>768051.19018409075</v>
      </c>
      <c r="H1781" s="214">
        <v>768051.19018409075</v>
      </c>
      <c r="I1781" s="444">
        <v>768051.19018409075</v>
      </c>
      <c r="J1781" s="449">
        <v>-4.7450490759386198E-2</v>
      </c>
      <c r="K1781" s="444">
        <f t="shared" si="1864"/>
        <v>804495.59608665656</v>
      </c>
      <c r="L1781" s="444">
        <f t="shared" ref="L1781:O1781" si="1905">IF($J1781&lt;0,(K1781*(1-$J1781)),(K1781*(1+$J1781)))</f>
        <v>842669.30693473341</v>
      </c>
      <c r="M1781" s="444">
        <f t="shared" si="1905"/>
        <v>882654.37909665843</v>
      </c>
      <c r="N1781" s="444">
        <f t="shared" si="1905"/>
        <v>924536.76255571621</v>
      </c>
      <c r="O1781" s="444">
        <f t="shared" si="1905"/>
        <v>968406.48566407908</v>
      </c>
      <c r="P1781" s="461"/>
      <c r="Q1781" s="87">
        <f t="shared" si="1866"/>
        <v>768051.19018409075</v>
      </c>
      <c r="R1781" s="486">
        <f t="shared" si="1857"/>
        <v>0</v>
      </c>
      <c r="S1781" s="486">
        <f t="shared" si="1858"/>
        <v>0</v>
      </c>
      <c r="T1781" s="486">
        <f>IF(R1781=1,SUM($R$6:R1781),0)</f>
        <v>0</v>
      </c>
      <c r="U1781" s="486">
        <f>IF(S1781=1,SUM($S$6:S1781),0)</f>
        <v>0</v>
      </c>
      <c r="V1781" s="486">
        <f t="shared" si="1859"/>
        <v>0</v>
      </c>
      <c r="W1781" s="486">
        <f t="shared" si="1860"/>
        <v>0</v>
      </c>
      <c r="X1781" s="486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407</v>
      </c>
      <c r="D1782" s="105" t="s">
        <v>407</v>
      </c>
      <c r="E1782" s="212" t="s">
        <v>46</v>
      </c>
      <c r="F1782" s="213" t="s">
        <v>95</v>
      </c>
      <c r="G1782" s="214">
        <v>755996.11696758063</v>
      </c>
      <c r="H1782" s="214">
        <v>755996.11696758063</v>
      </c>
      <c r="I1782" s="167">
        <v>584766</v>
      </c>
      <c r="J1782" s="445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61"/>
      <c r="Q1782" s="87">
        <f t="shared" si="1866"/>
        <v>584766</v>
      </c>
      <c r="R1782" s="486">
        <f t="shared" si="1857"/>
        <v>0</v>
      </c>
      <c r="S1782" s="486">
        <f t="shared" si="1858"/>
        <v>0</v>
      </c>
      <c r="T1782" s="486">
        <f>IF(R1782=1,SUM($R$6:R1782),0)</f>
        <v>0</v>
      </c>
      <c r="U1782" s="486">
        <f>IF(S1782=1,SUM($S$6:S1782),0)</f>
        <v>0</v>
      </c>
      <c r="V1782" s="486">
        <f t="shared" si="1859"/>
        <v>0</v>
      </c>
      <c r="W1782" s="486">
        <f t="shared" si="1860"/>
        <v>0</v>
      </c>
      <c r="X1782" s="486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409</v>
      </c>
      <c r="D1783" s="105" t="s">
        <v>409</v>
      </c>
      <c r="E1783" s="212" t="s">
        <v>46</v>
      </c>
      <c r="F1783" s="213" t="s">
        <v>95</v>
      </c>
      <c r="G1783" s="214">
        <v>832055.45603276498</v>
      </c>
      <c r="H1783" s="214">
        <v>832055.45603276498</v>
      </c>
      <c r="I1783" s="167">
        <v>602382</v>
      </c>
      <c r="J1783" s="445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61"/>
      <c r="Q1783" s="87">
        <f t="shared" si="1866"/>
        <v>602382</v>
      </c>
      <c r="R1783" s="486">
        <f t="shared" si="1857"/>
        <v>0</v>
      </c>
      <c r="S1783" s="486">
        <f t="shared" si="1858"/>
        <v>0</v>
      </c>
      <c r="T1783" s="486">
        <f>IF(R1783=1,SUM($R$6:R1783),0)</f>
        <v>0</v>
      </c>
      <c r="U1783" s="486">
        <f>IF(S1783=1,SUM($S$6:S1783),0)</f>
        <v>0</v>
      </c>
      <c r="V1783" s="486">
        <f t="shared" si="1859"/>
        <v>0</v>
      </c>
      <c r="W1783" s="486">
        <f t="shared" si="1860"/>
        <v>0</v>
      </c>
      <c r="X1783" s="486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411</v>
      </c>
      <c r="D1784" s="105" t="s">
        <v>411</v>
      </c>
      <c r="E1784" s="212" t="s">
        <v>46</v>
      </c>
      <c r="F1784" s="213" t="s">
        <v>95</v>
      </c>
      <c r="G1784" s="214">
        <v>842833.50878142437</v>
      </c>
      <c r="H1784" s="214">
        <v>842833.50878142437</v>
      </c>
      <c r="I1784" s="167">
        <v>690450</v>
      </c>
      <c r="J1784" s="445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61"/>
      <c r="Q1784" s="87">
        <f t="shared" si="1866"/>
        <v>690450</v>
      </c>
      <c r="R1784" s="486">
        <f t="shared" si="1857"/>
        <v>0</v>
      </c>
      <c r="S1784" s="486">
        <f t="shared" si="1858"/>
        <v>0</v>
      </c>
      <c r="T1784" s="486">
        <f>IF(R1784=1,SUM($R$6:R1784),0)</f>
        <v>0</v>
      </c>
      <c r="U1784" s="486">
        <f>IF(S1784=1,SUM($S$6:S1784),0)</f>
        <v>0</v>
      </c>
      <c r="V1784" s="486">
        <f t="shared" si="1859"/>
        <v>0</v>
      </c>
      <c r="W1784" s="486">
        <f t="shared" si="1860"/>
        <v>0</v>
      </c>
      <c r="X1784" s="486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413</v>
      </c>
      <c r="D1785" s="105"/>
      <c r="E1785" s="212" t="s">
        <v>46</v>
      </c>
      <c r="F1785" s="213" t="s">
        <v>95</v>
      </c>
      <c r="G1785" s="214">
        <v>902019.15073140874</v>
      </c>
      <c r="H1785" s="214">
        <v>902019.15073140874</v>
      </c>
      <c r="I1785" s="444">
        <v>902019.15073140874</v>
      </c>
      <c r="J1785" s="449">
        <v>-0.18079906315274735</v>
      </c>
      <c r="K1785" s="444">
        <f t="shared" si="1864"/>
        <v>1065103.3681294844</v>
      </c>
      <c r="L1785" s="444">
        <f t="shared" ref="L1785:O1785" si="1909">IF($J1785&lt;0,(K1785*(1-$J1785)),(K1785*(1+$J1785)))</f>
        <v>1257673.059248131</v>
      </c>
      <c r="M1785" s="444">
        <f t="shared" si="1909"/>
        <v>1485059.1701126429</v>
      </c>
      <c r="N1785" s="444">
        <f t="shared" si="1909"/>
        <v>1753556.4767954054</v>
      </c>
      <c r="O1785" s="444">
        <f t="shared" si="1909"/>
        <v>2070597.8449854471</v>
      </c>
      <c r="P1785" s="461"/>
      <c r="Q1785" s="87">
        <f t="shared" si="1866"/>
        <v>902019.15073140874</v>
      </c>
      <c r="R1785" s="486">
        <f t="shared" si="1857"/>
        <v>0</v>
      </c>
      <c r="S1785" s="486">
        <f t="shared" si="1858"/>
        <v>0</v>
      </c>
      <c r="T1785" s="486">
        <f>IF(R1785=1,SUM($R$6:R1785),0)</f>
        <v>0</v>
      </c>
      <c r="U1785" s="486">
        <f>IF(S1785=1,SUM($S$6:S1785),0)</f>
        <v>0</v>
      </c>
      <c r="V1785" s="486">
        <f t="shared" si="1859"/>
        <v>0</v>
      </c>
      <c r="W1785" s="486">
        <f t="shared" si="1860"/>
        <v>0</v>
      </c>
      <c r="X1785" s="486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392</v>
      </c>
      <c r="D1786" s="105"/>
      <c r="E1786" s="212" t="s">
        <v>46</v>
      </c>
      <c r="F1786" s="213" t="s">
        <v>95</v>
      </c>
      <c r="G1786" s="214">
        <v>220260.49029487889</v>
      </c>
      <c r="H1786" s="214">
        <v>220260.49029487889</v>
      </c>
      <c r="I1786" s="444">
        <v>220260.49029487889</v>
      </c>
      <c r="J1786" s="449">
        <v>0.26738203617689715</v>
      </c>
      <c r="K1786" s="444">
        <f t="shared" si="1864"/>
        <v>279154.1886792453</v>
      </c>
      <c r="L1786" s="444">
        <f t="shared" ref="L1786:O1786" si="1910">IF($J1786&lt;0,(K1786*(1-$J1786)),(K1786*(1+$J1786)))</f>
        <v>353795.00405561161</v>
      </c>
      <c r="M1786" s="444">
        <f t="shared" si="1910"/>
        <v>448393.4326292146</v>
      </c>
      <c r="N1786" s="444">
        <f t="shared" si="1910"/>
        <v>568285.78165396233</v>
      </c>
      <c r="O1786" s="444">
        <f t="shared" si="1910"/>
        <v>720235.19108297827</v>
      </c>
      <c r="P1786" s="461"/>
      <c r="Q1786" s="87">
        <f t="shared" si="1866"/>
        <v>220260.49029487889</v>
      </c>
      <c r="R1786" s="486">
        <f t="shared" si="1857"/>
        <v>0</v>
      </c>
      <c r="S1786" s="486">
        <f t="shared" si="1858"/>
        <v>0</v>
      </c>
      <c r="T1786" s="486">
        <f>IF(R1786=1,SUM($R$6:R1786),0)</f>
        <v>0</v>
      </c>
      <c r="U1786" s="486">
        <f>IF(S1786=1,SUM($S$6:S1786),0)</f>
        <v>0</v>
      </c>
      <c r="V1786" s="486">
        <f t="shared" si="1859"/>
        <v>0</v>
      </c>
      <c r="W1786" s="486">
        <f t="shared" si="1860"/>
        <v>0</v>
      </c>
      <c r="X1786" s="486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394</v>
      </c>
      <c r="D1787" s="105"/>
      <c r="E1787" s="212" t="s">
        <v>46</v>
      </c>
      <c r="F1787" s="213" t="s">
        <v>95</v>
      </c>
      <c r="G1787" s="214">
        <v>289200</v>
      </c>
      <c r="H1787" s="214">
        <v>289200</v>
      </c>
      <c r="I1787" s="444">
        <v>250977.08928157968</v>
      </c>
      <c r="J1787" s="449">
        <v>0.26738203617689715</v>
      </c>
      <c r="K1787" s="444">
        <f t="shared" si="1864"/>
        <v>318083.85444743931</v>
      </c>
      <c r="L1787" s="444">
        <f t="shared" ref="L1787:O1787" si="1911">IF($J1787&lt;0,(K1787*(1-$J1787)),(K1787*(1+$J1787)))</f>
        <v>403133.76312459138</v>
      </c>
      <c r="M1787" s="444">
        <f t="shared" si="1911"/>
        <v>510924.4895604995</v>
      </c>
      <c r="N1787" s="444">
        <f t="shared" si="1911"/>
        <v>647536.51991182764</v>
      </c>
      <c r="O1787" s="444">
        <f t="shared" si="1911"/>
        <v>820676.15310475393</v>
      </c>
      <c r="P1787" s="461"/>
      <c r="Q1787" s="87">
        <f t="shared" si="1866"/>
        <v>250977.08928157968</v>
      </c>
      <c r="R1787" s="486">
        <f t="shared" si="1857"/>
        <v>0</v>
      </c>
      <c r="S1787" s="486">
        <f t="shared" si="1858"/>
        <v>0</v>
      </c>
      <c r="T1787" s="486">
        <f>IF(R1787=1,SUM($R$6:R1787),0)</f>
        <v>0</v>
      </c>
      <c r="U1787" s="486">
        <f>IF(S1787=1,SUM($S$6:S1787),0)</f>
        <v>0</v>
      </c>
      <c r="V1787" s="486">
        <f t="shared" si="1859"/>
        <v>0</v>
      </c>
      <c r="W1787" s="486">
        <f t="shared" si="1860"/>
        <v>0</v>
      </c>
      <c r="X1787" s="486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396</v>
      </c>
      <c r="D1788" s="105"/>
      <c r="E1788" s="212" t="s">
        <v>46</v>
      </c>
      <c r="F1788" s="213" t="s">
        <v>95</v>
      </c>
      <c r="G1788" s="214">
        <v>309000</v>
      </c>
      <c r="H1788" s="214">
        <v>309000</v>
      </c>
      <c r="I1788" s="167">
        <v>352266</v>
      </c>
      <c r="J1788" s="445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61"/>
      <c r="Q1788" s="87">
        <f t="shared" si="1866"/>
        <v>352266</v>
      </c>
      <c r="R1788" s="486">
        <f t="shared" si="1857"/>
        <v>0</v>
      </c>
      <c r="S1788" s="486">
        <f t="shared" si="1858"/>
        <v>0</v>
      </c>
      <c r="T1788" s="486">
        <f>IF(R1788=1,SUM($R$6:R1788),0)</f>
        <v>0</v>
      </c>
      <c r="U1788" s="486">
        <f>IF(S1788=1,SUM($S$6:S1788),0)</f>
        <v>0</v>
      </c>
      <c r="V1788" s="486">
        <f t="shared" si="1859"/>
        <v>0</v>
      </c>
      <c r="W1788" s="486">
        <f t="shared" si="1860"/>
        <v>0</v>
      </c>
      <c r="X1788" s="486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801</v>
      </c>
      <c r="D1789" s="105"/>
      <c r="E1789" s="212" t="s">
        <v>46</v>
      </c>
      <c r="F1789" s="213" t="s">
        <v>95</v>
      </c>
      <c r="G1789" s="214">
        <v>345600</v>
      </c>
      <c r="H1789" s="214">
        <v>345600</v>
      </c>
      <c r="I1789" s="167">
        <v>376926</v>
      </c>
      <c r="J1789" s="445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61"/>
      <c r="Q1789" s="87">
        <f t="shared" si="1866"/>
        <v>376926</v>
      </c>
      <c r="R1789" s="486">
        <f t="shared" si="1857"/>
        <v>0</v>
      </c>
      <c r="S1789" s="486">
        <f t="shared" si="1858"/>
        <v>0</v>
      </c>
      <c r="T1789" s="486">
        <f>IF(R1789=1,SUM($R$6:R1789),0)</f>
        <v>0</v>
      </c>
      <c r="U1789" s="486">
        <f>IF(S1789=1,SUM($S$6:S1789),0)</f>
        <v>0</v>
      </c>
      <c r="V1789" s="486">
        <f t="shared" si="1859"/>
        <v>0</v>
      </c>
      <c r="W1789" s="486">
        <f t="shared" si="1860"/>
        <v>0</v>
      </c>
      <c r="X1789" s="486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398</v>
      </c>
      <c r="D1790" s="105"/>
      <c r="E1790" s="212" t="s">
        <v>46</v>
      </c>
      <c r="F1790" s="213" t="s">
        <v>95</v>
      </c>
      <c r="G1790" s="214">
        <v>384600</v>
      </c>
      <c r="H1790" s="214">
        <v>384600</v>
      </c>
      <c r="I1790" s="167">
        <v>415674</v>
      </c>
      <c r="J1790" s="445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61"/>
      <c r="Q1790" s="87">
        <f t="shared" si="1866"/>
        <v>415674</v>
      </c>
      <c r="R1790" s="486">
        <f t="shared" si="1857"/>
        <v>0</v>
      </c>
      <c r="S1790" s="486">
        <f t="shared" si="1858"/>
        <v>0</v>
      </c>
      <c r="T1790" s="486">
        <f>IF(R1790=1,SUM($R$6:R1790),0)</f>
        <v>0</v>
      </c>
      <c r="U1790" s="486">
        <f>IF(S1790=1,SUM($S$6:S1790),0)</f>
        <v>0</v>
      </c>
      <c r="V1790" s="486">
        <f t="shared" si="1859"/>
        <v>0</v>
      </c>
      <c r="W1790" s="486">
        <f t="shared" si="1860"/>
        <v>0</v>
      </c>
      <c r="X1790" s="486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400</v>
      </c>
      <c r="D1791" s="105"/>
      <c r="E1791" s="212" t="s">
        <v>46</v>
      </c>
      <c r="F1791" s="213" t="s">
        <v>95</v>
      </c>
      <c r="G1791" s="214">
        <v>466742.46752962429</v>
      </c>
      <c r="H1791" s="214">
        <v>466742.46752962429</v>
      </c>
      <c r="I1791" s="444">
        <v>466742.46752962429</v>
      </c>
      <c r="J1791" s="449">
        <v>-5.1564670134179799E-2</v>
      </c>
      <c r="K1791" s="444">
        <f t="shared" si="1864"/>
        <v>490809.88890540251</v>
      </c>
      <c r="L1791" s="444">
        <f t="shared" ref="L1791:O1791" si="1915">IF($J1791&lt;0,(K1791*(1-$J1791)),(K1791*(1+$J1791)))</f>
        <v>516118.33892540308</v>
      </c>
      <c r="M1791" s="444">
        <f t="shared" si="1915"/>
        <v>542731.81082229235</v>
      </c>
      <c r="N1791" s="444">
        <f t="shared" si="1915"/>
        <v>570717.59761866997</v>
      </c>
      <c r="O1791" s="444">
        <f t="shared" si="1915"/>
        <v>600146.46227964829</v>
      </c>
      <c r="P1791" s="461"/>
      <c r="Q1791" s="87">
        <f t="shared" si="1866"/>
        <v>466742.46752962429</v>
      </c>
      <c r="R1791" s="486">
        <f t="shared" si="1857"/>
        <v>0</v>
      </c>
      <c r="S1791" s="486">
        <f t="shared" si="1858"/>
        <v>0</v>
      </c>
      <c r="T1791" s="486">
        <f>IF(R1791=1,SUM($R$6:R1791),0)</f>
        <v>0</v>
      </c>
      <c r="U1791" s="486">
        <f>IF(S1791=1,SUM($S$6:S1791),0)</f>
        <v>0</v>
      </c>
      <c r="V1791" s="486">
        <f t="shared" si="1859"/>
        <v>0</v>
      </c>
      <c r="W1791" s="486">
        <f t="shared" si="1860"/>
        <v>0</v>
      </c>
      <c r="X1791" s="486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402</v>
      </c>
      <c r="D1792" s="105"/>
      <c r="E1792" s="212" t="s">
        <v>46</v>
      </c>
      <c r="F1792" s="213" t="s">
        <v>95</v>
      </c>
      <c r="G1792" s="214">
        <v>502200</v>
      </c>
      <c r="H1792" s="214">
        <v>502200</v>
      </c>
      <c r="I1792" s="167">
        <v>503742</v>
      </c>
      <c r="J1792" s="445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61"/>
      <c r="Q1792" s="87">
        <f t="shared" si="1866"/>
        <v>503742</v>
      </c>
      <c r="R1792" s="486">
        <f t="shared" si="1857"/>
        <v>0</v>
      </c>
      <c r="S1792" s="486">
        <f t="shared" si="1858"/>
        <v>0</v>
      </c>
      <c r="T1792" s="486">
        <f>IF(R1792=1,SUM($R$6:R1792),0)</f>
        <v>0</v>
      </c>
      <c r="U1792" s="486">
        <f>IF(S1792=1,SUM($S$6:S1792),0)</f>
        <v>0</v>
      </c>
      <c r="V1792" s="486">
        <f t="shared" si="1859"/>
        <v>0</v>
      </c>
      <c r="W1792" s="486">
        <f t="shared" si="1860"/>
        <v>0</v>
      </c>
      <c r="X1792" s="486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404</v>
      </c>
      <c r="D1793" s="105"/>
      <c r="E1793" s="212" t="s">
        <v>46</v>
      </c>
      <c r="F1793" s="213" t="s">
        <v>95</v>
      </c>
      <c r="G1793" s="214">
        <v>522000</v>
      </c>
      <c r="H1793" s="214">
        <v>522000</v>
      </c>
      <c r="I1793" s="167">
        <v>553068</v>
      </c>
      <c r="J1793" s="445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61"/>
      <c r="Q1793" s="87">
        <f t="shared" si="1866"/>
        <v>553068</v>
      </c>
      <c r="R1793" s="486">
        <f t="shared" si="1857"/>
        <v>0</v>
      </c>
      <c r="S1793" s="486">
        <f t="shared" si="1858"/>
        <v>0</v>
      </c>
      <c r="T1793" s="486">
        <f>IF(R1793=1,SUM($R$6:R1793),0)</f>
        <v>0</v>
      </c>
      <c r="U1793" s="486">
        <f>IF(S1793=1,SUM($S$6:S1793),0)</f>
        <v>0</v>
      </c>
      <c r="V1793" s="486">
        <f t="shared" si="1859"/>
        <v>0</v>
      </c>
      <c r="W1793" s="486">
        <f t="shared" si="1860"/>
        <v>0</v>
      </c>
      <c r="X1793" s="486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406</v>
      </c>
      <c r="D1794" s="105"/>
      <c r="E1794" s="212" t="s">
        <v>46</v>
      </c>
      <c r="F1794" s="213" t="s">
        <v>95</v>
      </c>
      <c r="G1794" s="214">
        <v>768051.19018409075</v>
      </c>
      <c r="H1794" s="214">
        <v>768051.19018409075</v>
      </c>
      <c r="I1794" s="444">
        <v>768051.19018409075</v>
      </c>
      <c r="J1794" s="449">
        <v>-4.7450490759386198E-2</v>
      </c>
      <c r="K1794" s="444">
        <f t="shared" si="1864"/>
        <v>804495.59608665656</v>
      </c>
      <c r="L1794" s="444">
        <f t="shared" ref="L1794:O1794" si="1918">IF($J1794&lt;0,(K1794*(1-$J1794)),(K1794*(1+$J1794)))</f>
        <v>842669.30693473341</v>
      </c>
      <c r="M1794" s="444">
        <f t="shared" si="1918"/>
        <v>882654.37909665843</v>
      </c>
      <c r="N1794" s="444">
        <f t="shared" si="1918"/>
        <v>924536.76255571621</v>
      </c>
      <c r="O1794" s="444">
        <f t="shared" si="1918"/>
        <v>968406.48566407908</v>
      </c>
      <c r="P1794" s="461"/>
      <c r="Q1794" s="87">
        <f t="shared" si="1866"/>
        <v>768051.19018409075</v>
      </c>
      <c r="R1794" s="486">
        <f t="shared" si="1857"/>
        <v>0</v>
      </c>
      <c r="S1794" s="486">
        <f t="shared" si="1858"/>
        <v>0</v>
      </c>
      <c r="T1794" s="486">
        <f>IF(R1794=1,SUM($R$6:R1794),0)</f>
        <v>0</v>
      </c>
      <c r="U1794" s="486">
        <f>IF(S1794=1,SUM($S$6:S1794),0)</f>
        <v>0</v>
      </c>
      <c r="V1794" s="486">
        <f t="shared" si="1859"/>
        <v>0</v>
      </c>
      <c r="W1794" s="486">
        <f t="shared" si="1860"/>
        <v>0</v>
      </c>
      <c r="X1794" s="486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408</v>
      </c>
      <c r="D1795" s="105"/>
      <c r="E1795" s="212" t="s">
        <v>46</v>
      </c>
      <c r="F1795" s="213" t="s">
        <v>95</v>
      </c>
      <c r="G1795" s="214">
        <v>589800</v>
      </c>
      <c r="H1795" s="214">
        <v>589800</v>
      </c>
      <c r="I1795" s="167">
        <v>584766</v>
      </c>
      <c r="J1795" s="445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61"/>
      <c r="Q1795" s="87">
        <f t="shared" si="1866"/>
        <v>584766</v>
      </c>
      <c r="R1795" s="486">
        <f t="shared" si="1857"/>
        <v>0</v>
      </c>
      <c r="S1795" s="486">
        <f t="shared" si="1858"/>
        <v>0</v>
      </c>
      <c r="T1795" s="486">
        <f>IF(R1795=1,SUM($R$6:R1795),0)</f>
        <v>0</v>
      </c>
      <c r="U1795" s="486">
        <f>IF(S1795=1,SUM($S$6:S1795),0)</f>
        <v>0</v>
      </c>
      <c r="V1795" s="486">
        <f t="shared" si="1859"/>
        <v>0</v>
      </c>
      <c r="W1795" s="486">
        <f t="shared" si="1860"/>
        <v>0</v>
      </c>
      <c r="X1795" s="486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410</v>
      </c>
      <c r="D1796" s="105"/>
      <c r="E1796" s="212" t="s">
        <v>46</v>
      </c>
      <c r="F1796" s="213" t="s">
        <v>95</v>
      </c>
      <c r="G1796" s="214">
        <v>636000</v>
      </c>
      <c r="H1796" s="214">
        <v>636000</v>
      </c>
      <c r="I1796" s="167">
        <v>602382</v>
      </c>
      <c r="J1796" s="445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61"/>
      <c r="Q1796" s="87">
        <f t="shared" si="1866"/>
        <v>602382</v>
      </c>
      <c r="R1796" s="486">
        <f t="shared" si="1857"/>
        <v>0</v>
      </c>
      <c r="S1796" s="486">
        <f t="shared" si="1858"/>
        <v>0</v>
      </c>
      <c r="T1796" s="486">
        <f>IF(R1796=1,SUM($R$6:R1796),0)</f>
        <v>0</v>
      </c>
      <c r="U1796" s="486">
        <f>IF(S1796=1,SUM($S$6:S1796),0)</f>
        <v>0</v>
      </c>
      <c r="V1796" s="486">
        <f t="shared" si="1859"/>
        <v>0</v>
      </c>
      <c r="W1796" s="486">
        <f t="shared" si="1860"/>
        <v>0</v>
      </c>
      <c r="X1796" s="486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412</v>
      </c>
      <c r="D1797" s="105"/>
      <c r="E1797" s="212" t="s">
        <v>46</v>
      </c>
      <c r="F1797" s="213" t="s">
        <v>95</v>
      </c>
      <c r="G1797" s="214">
        <v>762000</v>
      </c>
      <c r="H1797" s="214">
        <v>762000</v>
      </c>
      <c r="I1797" s="167">
        <v>690450</v>
      </c>
      <c r="J1797" s="445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61"/>
      <c r="Q1797" s="87">
        <f t="shared" si="1866"/>
        <v>690450</v>
      </c>
      <c r="R1797" s="486">
        <f t="shared" si="1857"/>
        <v>0</v>
      </c>
      <c r="S1797" s="486">
        <f t="shared" si="1858"/>
        <v>0</v>
      </c>
      <c r="T1797" s="486">
        <f>IF(R1797=1,SUM($R$6:R1797),0)</f>
        <v>0</v>
      </c>
      <c r="U1797" s="486">
        <f>IF(S1797=1,SUM($S$6:S1797),0)</f>
        <v>0</v>
      </c>
      <c r="V1797" s="486">
        <f t="shared" si="1859"/>
        <v>0</v>
      </c>
      <c r="W1797" s="486">
        <f t="shared" si="1860"/>
        <v>0</v>
      </c>
      <c r="X1797" s="486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414</v>
      </c>
      <c r="D1798" s="105"/>
      <c r="E1798" s="212" t="s">
        <v>46</v>
      </c>
      <c r="F1798" s="213" t="s">
        <v>95</v>
      </c>
      <c r="G1798" s="214">
        <v>902019.15073140874</v>
      </c>
      <c r="H1798" s="214">
        <v>902019.15073140874</v>
      </c>
      <c r="I1798" s="444">
        <v>902019.15073140874</v>
      </c>
      <c r="J1798" s="449">
        <v>-0.18079906315274735</v>
      </c>
      <c r="K1798" s="444">
        <f t="shared" si="1864"/>
        <v>1065103.3681294844</v>
      </c>
      <c r="L1798" s="444">
        <f t="shared" ref="L1798:O1798" si="1922">IF($J1798&lt;0,(K1798*(1-$J1798)),(K1798*(1+$J1798)))</f>
        <v>1257673.059248131</v>
      </c>
      <c r="M1798" s="444">
        <f t="shared" si="1922"/>
        <v>1485059.1701126429</v>
      </c>
      <c r="N1798" s="444">
        <f t="shared" si="1922"/>
        <v>1753556.4767954054</v>
      </c>
      <c r="O1798" s="444">
        <f t="shared" si="1922"/>
        <v>2070597.8449854471</v>
      </c>
      <c r="P1798" s="461"/>
      <c r="Q1798" s="87">
        <f t="shared" si="1866"/>
        <v>902019.15073140874</v>
      </c>
      <c r="R1798" s="486">
        <f t="shared" si="1857"/>
        <v>0</v>
      </c>
      <c r="S1798" s="486">
        <f t="shared" si="1858"/>
        <v>0</v>
      </c>
      <c r="T1798" s="486">
        <f>IF(R1798=1,SUM($R$6:R1798),0)</f>
        <v>0</v>
      </c>
      <c r="U1798" s="486">
        <f>IF(S1798=1,SUM($S$6:S1798),0)</f>
        <v>0</v>
      </c>
      <c r="V1798" s="486">
        <f t="shared" si="1859"/>
        <v>0</v>
      </c>
      <c r="W1798" s="486">
        <f t="shared" si="1860"/>
        <v>0</v>
      </c>
      <c r="X1798" s="486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47</v>
      </c>
      <c r="F1799" s="213"/>
      <c r="G1799" s="214">
        <v>0</v>
      </c>
      <c r="H1799" s="214">
        <v>0</v>
      </c>
      <c r="I1799" s="167"/>
      <c r="J1799" s="445"/>
      <c r="K1799" s="167"/>
      <c r="L1799" s="167"/>
      <c r="M1799" s="167"/>
      <c r="N1799" s="167"/>
      <c r="O1799" s="167"/>
      <c r="P1799" s="462"/>
      <c r="Q1799" s="87">
        <f t="shared" si="1866"/>
        <v>0</v>
      </c>
      <c r="R1799" s="486">
        <f t="shared" ref="R1799:R1862" si="1923">IF(E1799="MDU-KD",1,0)</f>
        <v>0</v>
      </c>
      <c r="S1799" s="486">
        <f t="shared" ref="S1799:S1862" si="1924">IF(E1799="HDW",1,0)</f>
        <v>0</v>
      </c>
      <c r="T1799" s="486">
        <f>IF(R1799=1,SUM($R$6:R1799),0)</f>
        <v>0</v>
      </c>
      <c r="U1799" s="486">
        <f>IF(S1799=1,SUM($S$6:S1799),0)</f>
        <v>0</v>
      </c>
      <c r="V1799" s="486">
        <f t="shared" ref="V1799:V1862" si="1925">IF(T1799=0,U1799,T1799)</f>
        <v>0</v>
      </c>
      <c r="W1799" s="486">
        <f t="shared" ref="W1799:W1862" si="1926">IF(F1799=0,0,IF(LEFT(C1799,11)="Tiang Beton",1,0))</f>
        <v>0</v>
      </c>
      <c r="X1799" s="486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5" t="s">
        <v>719</v>
      </c>
      <c r="C1800" s="426" t="s">
        <v>608</v>
      </c>
      <c r="D1800" s="426"/>
      <c r="E1800" s="212" t="s">
        <v>47</v>
      </c>
      <c r="F1800" s="213"/>
      <c r="G1800" s="214">
        <v>0</v>
      </c>
      <c r="H1800" s="214">
        <v>0</v>
      </c>
      <c r="I1800" s="167">
        <v>0</v>
      </c>
      <c r="J1800" s="445"/>
      <c r="K1800" s="167"/>
      <c r="L1800" s="167"/>
      <c r="M1800" s="167"/>
      <c r="N1800" s="167"/>
      <c r="O1800" s="167"/>
      <c r="P1800" s="462"/>
      <c r="Q1800" s="87">
        <f t="shared" si="1866"/>
        <v>0</v>
      </c>
      <c r="R1800" s="486">
        <f t="shared" si="1923"/>
        <v>0</v>
      </c>
      <c r="S1800" s="486">
        <f t="shared" si="1924"/>
        <v>0</v>
      </c>
      <c r="T1800" s="486">
        <f>IF(R1800=1,SUM($R$6:R1800),0)</f>
        <v>0</v>
      </c>
      <c r="U1800" s="486">
        <f>IF(S1800=1,SUM($S$6:S1800),0)</f>
        <v>0</v>
      </c>
      <c r="V1800" s="486">
        <f t="shared" si="1925"/>
        <v>0</v>
      </c>
      <c r="W1800" s="486">
        <f t="shared" si="1926"/>
        <v>0</v>
      </c>
      <c r="X1800" s="486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421</v>
      </c>
      <c r="D1801" s="105" t="s">
        <v>1962</v>
      </c>
      <c r="E1801" s="212" t="s">
        <v>46</v>
      </c>
      <c r="F1801" s="213" t="s">
        <v>275</v>
      </c>
      <c r="G1801" s="214">
        <v>337284.9788645666</v>
      </c>
      <c r="H1801" s="214">
        <v>337284.9788645666</v>
      </c>
      <c r="I1801" s="167">
        <v>1340580</v>
      </c>
      <c r="J1801" s="445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62"/>
      <c r="Q1801" s="87">
        <f t="shared" si="1866"/>
        <v>1340580</v>
      </c>
      <c r="R1801" s="486">
        <f t="shared" si="1923"/>
        <v>0</v>
      </c>
      <c r="S1801" s="486">
        <f t="shared" si="1924"/>
        <v>0</v>
      </c>
      <c r="T1801" s="486">
        <f>IF(R1801=1,SUM($R$6:R1801),0)</f>
        <v>0</v>
      </c>
      <c r="U1801" s="486">
        <f>IF(S1801=1,SUM($S$6:S1801),0)</f>
        <v>0</v>
      </c>
      <c r="V1801" s="486">
        <f t="shared" si="1925"/>
        <v>0</v>
      </c>
      <c r="W1801" s="486">
        <f t="shared" si="1926"/>
        <v>0</v>
      </c>
      <c r="X1801" s="486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667</v>
      </c>
      <c r="D1802" s="105" t="s">
        <v>1963</v>
      </c>
      <c r="E1802" s="212" t="s">
        <v>46</v>
      </c>
      <c r="F1802" s="213" t="s">
        <v>275</v>
      </c>
      <c r="G1802" s="214">
        <v>269827.98309165332</v>
      </c>
      <c r="H1802" s="214">
        <v>269827.98309165332</v>
      </c>
      <c r="I1802" s="167">
        <v>1132410</v>
      </c>
      <c r="J1802" s="445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62"/>
      <c r="Q1802" s="87">
        <f t="shared" si="1866"/>
        <v>1132410</v>
      </c>
      <c r="R1802" s="486">
        <f t="shared" si="1923"/>
        <v>0</v>
      </c>
      <c r="S1802" s="486">
        <f t="shared" si="1924"/>
        <v>0</v>
      </c>
      <c r="T1802" s="486">
        <f>IF(R1802=1,SUM($R$6:R1802),0)</f>
        <v>0</v>
      </c>
      <c r="U1802" s="486">
        <f>IF(S1802=1,SUM($S$6:S1802),0)</f>
        <v>0</v>
      </c>
      <c r="V1802" s="486">
        <f t="shared" si="1925"/>
        <v>0</v>
      </c>
      <c r="W1802" s="486">
        <f t="shared" si="1926"/>
        <v>0</v>
      </c>
      <c r="X1802" s="486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2361</v>
      </c>
      <c r="D1803" s="105" t="s">
        <v>1957</v>
      </c>
      <c r="E1803" s="212" t="s">
        <v>46</v>
      </c>
      <c r="F1803" s="213" t="s">
        <v>436</v>
      </c>
      <c r="G1803" s="214">
        <v>420</v>
      </c>
      <c r="H1803" s="214">
        <v>420</v>
      </c>
      <c r="I1803" s="167">
        <v>2985</v>
      </c>
      <c r="J1803" s="445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62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486">
        <f t="shared" si="1923"/>
        <v>0</v>
      </c>
      <c r="S1803" s="486">
        <f t="shared" si="1924"/>
        <v>0</v>
      </c>
      <c r="T1803" s="486">
        <f>IF(R1803=1,SUM($R$6:R1803),0)</f>
        <v>0</v>
      </c>
      <c r="U1803" s="486">
        <f>IF(S1803=1,SUM($S$6:S1803),0)</f>
        <v>0</v>
      </c>
      <c r="V1803" s="486">
        <f t="shared" si="1925"/>
        <v>0</v>
      </c>
      <c r="W1803" s="486">
        <f t="shared" si="1926"/>
        <v>0</v>
      </c>
      <c r="X1803" s="486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2362</v>
      </c>
      <c r="D1804" s="105" t="s">
        <v>1958</v>
      </c>
      <c r="E1804" s="212" t="s">
        <v>46</v>
      </c>
      <c r="F1804" s="213" t="s">
        <v>436</v>
      </c>
      <c r="G1804" s="214">
        <v>720</v>
      </c>
      <c r="H1804" s="214">
        <v>720</v>
      </c>
      <c r="I1804" s="167">
        <v>8610.6</v>
      </c>
      <c r="J1804" s="445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62"/>
      <c r="Q1804" s="87">
        <f t="shared" si="1932"/>
        <v>8610.6</v>
      </c>
      <c r="R1804" s="486">
        <f t="shared" si="1923"/>
        <v>0</v>
      </c>
      <c r="S1804" s="486">
        <f t="shared" si="1924"/>
        <v>0</v>
      </c>
      <c r="T1804" s="486">
        <f>IF(R1804=1,SUM($R$6:R1804),0)</f>
        <v>0</v>
      </c>
      <c r="U1804" s="486">
        <f>IF(S1804=1,SUM($S$6:S1804),0)</f>
        <v>0</v>
      </c>
      <c r="V1804" s="486">
        <f t="shared" si="1925"/>
        <v>0</v>
      </c>
      <c r="W1804" s="486">
        <f t="shared" si="1926"/>
        <v>0</v>
      </c>
      <c r="X1804" s="486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2363</v>
      </c>
      <c r="D1805" s="105" t="s">
        <v>1959</v>
      </c>
      <c r="E1805" s="212" t="s">
        <v>46</v>
      </c>
      <c r="F1805" s="213" t="s">
        <v>436</v>
      </c>
      <c r="G1805" s="214">
        <v>15300</v>
      </c>
      <c r="H1805" s="214">
        <v>15300</v>
      </c>
      <c r="I1805" s="167">
        <v>20796.599999999999</v>
      </c>
      <c r="J1805" s="445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62"/>
      <c r="Q1805" s="87">
        <f t="shared" si="1932"/>
        <v>20796.599999999999</v>
      </c>
      <c r="R1805" s="486">
        <f t="shared" si="1923"/>
        <v>0</v>
      </c>
      <c r="S1805" s="486">
        <f t="shared" si="1924"/>
        <v>0</v>
      </c>
      <c r="T1805" s="486">
        <f>IF(R1805=1,SUM($R$6:R1805),0)</f>
        <v>0</v>
      </c>
      <c r="U1805" s="486">
        <f>IF(S1805=1,SUM($S$6:S1805),0)</f>
        <v>0</v>
      </c>
      <c r="V1805" s="486">
        <f t="shared" si="1925"/>
        <v>0</v>
      </c>
      <c r="W1805" s="486">
        <f t="shared" si="1926"/>
        <v>0</v>
      </c>
      <c r="X1805" s="486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2364</v>
      </c>
      <c r="D1806" s="105" t="s">
        <v>1960</v>
      </c>
      <c r="E1806" s="212" t="s">
        <v>46</v>
      </c>
      <c r="F1806" s="213" t="s">
        <v>436</v>
      </c>
      <c r="G1806" s="214">
        <v>9120</v>
      </c>
      <c r="H1806" s="214">
        <v>9120</v>
      </c>
      <c r="I1806" s="167">
        <v>12743.4</v>
      </c>
      <c r="J1806" s="445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62"/>
      <c r="Q1806" s="87">
        <f t="shared" si="1932"/>
        <v>12743.4</v>
      </c>
      <c r="R1806" s="486">
        <f t="shared" si="1923"/>
        <v>0</v>
      </c>
      <c r="S1806" s="486">
        <f t="shared" si="1924"/>
        <v>0</v>
      </c>
      <c r="T1806" s="486">
        <f>IF(R1806=1,SUM($R$6:R1806),0)</f>
        <v>0</v>
      </c>
      <c r="U1806" s="486">
        <f>IF(S1806=1,SUM($S$6:S1806),0)</f>
        <v>0</v>
      </c>
      <c r="V1806" s="486">
        <f t="shared" si="1925"/>
        <v>0</v>
      </c>
      <c r="W1806" s="486">
        <f t="shared" si="1926"/>
        <v>0</v>
      </c>
      <c r="X1806" s="486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2365</v>
      </c>
      <c r="D1807" s="105" t="s">
        <v>1961</v>
      </c>
      <c r="E1807" s="212" t="s">
        <v>46</v>
      </c>
      <c r="F1807" s="213" t="s">
        <v>436</v>
      </c>
      <c r="G1807" s="439">
        <v>2740</v>
      </c>
      <c r="H1807" s="439">
        <v>2740</v>
      </c>
      <c r="I1807" s="167">
        <v>3069</v>
      </c>
      <c r="J1807" s="445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62"/>
      <c r="Q1807" s="87">
        <f t="shared" si="1932"/>
        <v>3069</v>
      </c>
      <c r="R1807" s="486">
        <f t="shared" si="1923"/>
        <v>0</v>
      </c>
      <c r="S1807" s="486">
        <f t="shared" si="1924"/>
        <v>0</v>
      </c>
      <c r="T1807" s="486">
        <f>IF(R1807=1,SUM($R$6:R1807),0)</f>
        <v>0</v>
      </c>
      <c r="U1807" s="486">
        <f>IF(S1807=1,SUM($S$6:S1807),0)</f>
        <v>0</v>
      </c>
      <c r="V1807" s="486">
        <f t="shared" si="1925"/>
        <v>0</v>
      </c>
      <c r="W1807" s="486">
        <f t="shared" si="1926"/>
        <v>0</v>
      </c>
      <c r="X1807" s="486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1964</v>
      </c>
      <c r="D1808" s="105" t="s">
        <v>1964</v>
      </c>
      <c r="E1808" s="212" t="s">
        <v>46</v>
      </c>
      <c r="F1808" s="213" t="s">
        <v>436</v>
      </c>
      <c r="G1808" s="440"/>
      <c r="H1808" s="440"/>
      <c r="I1808" s="409">
        <v>1031.3999999999999</v>
      </c>
      <c r="J1808" s="447">
        <v>0.12007299270072992</v>
      </c>
      <c r="K1808" s="409">
        <f t="shared" si="1930"/>
        <v>1155.2432846715328</v>
      </c>
      <c r="L1808" s="409">
        <f t="shared" ref="L1808:O1808" si="1937">IF($J1808&lt;0,(K1808*(1-$J1808)),(K1808*(1+$J1808)))</f>
        <v>1293.9568031594652</v>
      </c>
      <c r="M1808" s="409">
        <f t="shared" si="1937"/>
        <v>1449.3260689402916</v>
      </c>
      <c r="N1808" s="409">
        <f t="shared" si="1937"/>
        <v>1623.3509874371371</v>
      </c>
      <c r="O1808" s="409">
        <f t="shared" si="1937"/>
        <v>1818.2715987023994</v>
      </c>
      <c r="P1808" s="462"/>
      <c r="Q1808" s="87">
        <f t="shared" si="1932"/>
        <v>1031.3999999999999</v>
      </c>
      <c r="R1808" s="486">
        <f t="shared" si="1923"/>
        <v>0</v>
      </c>
      <c r="S1808" s="486">
        <f t="shared" si="1924"/>
        <v>0</v>
      </c>
      <c r="T1808" s="486">
        <f>IF(R1808=1,SUM($R$6:R1808),0)</f>
        <v>0</v>
      </c>
      <c r="U1808" s="486">
        <f>IF(S1808=1,SUM($S$6:S1808),0)</f>
        <v>0</v>
      </c>
      <c r="V1808" s="486">
        <f t="shared" si="1925"/>
        <v>0</v>
      </c>
      <c r="W1808" s="486">
        <f t="shared" si="1926"/>
        <v>0</v>
      </c>
      <c r="X1808" s="486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1965</v>
      </c>
      <c r="D1809" s="105" t="s">
        <v>1965</v>
      </c>
      <c r="E1809" s="212" t="s">
        <v>46</v>
      </c>
      <c r="F1809" s="213" t="s">
        <v>436</v>
      </c>
      <c r="G1809" s="440"/>
      <c r="H1809" s="440"/>
      <c r="I1809" s="409">
        <v>1593.6</v>
      </c>
      <c r="J1809" s="447">
        <v>0.12007299270072992</v>
      </c>
      <c r="K1809" s="409">
        <f t="shared" si="1930"/>
        <v>1784.9483211678833</v>
      </c>
      <c r="L1809" s="409">
        <f t="shared" ref="L1809:O1809" si="1938">IF($J1809&lt;0,(K1809*(1-$J1809)),(K1809*(1+$J1809)))</f>
        <v>1999.2724079066547</v>
      </c>
      <c r="M1809" s="409">
        <f t="shared" si="1938"/>
        <v>2239.3310291480016</v>
      </c>
      <c r="N1809" s="409">
        <f t="shared" si="1938"/>
        <v>2508.214207465408</v>
      </c>
      <c r="O1809" s="409">
        <f t="shared" si="1938"/>
        <v>2809.3829936902694</v>
      </c>
      <c r="P1809" s="462"/>
      <c r="Q1809" s="87">
        <f t="shared" si="1932"/>
        <v>1593.6</v>
      </c>
      <c r="R1809" s="486">
        <f t="shared" si="1923"/>
        <v>0</v>
      </c>
      <c r="S1809" s="486">
        <f t="shared" si="1924"/>
        <v>0</v>
      </c>
      <c r="T1809" s="486">
        <f>IF(R1809=1,SUM($R$6:R1809),0)</f>
        <v>0</v>
      </c>
      <c r="U1809" s="486">
        <f>IF(S1809=1,SUM($S$6:S1809),0)</f>
        <v>0</v>
      </c>
      <c r="V1809" s="486">
        <f t="shared" si="1925"/>
        <v>0</v>
      </c>
      <c r="W1809" s="486">
        <f t="shared" si="1926"/>
        <v>0</v>
      </c>
      <c r="X1809" s="486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1966</v>
      </c>
      <c r="D1810" s="105" t="s">
        <v>1966</v>
      </c>
      <c r="E1810" s="212" t="s">
        <v>46</v>
      </c>
      <c r="F1810" s="213" t="s">
        <v>436</v>
      </c>
      <c r="G1810" s="440"/>
      <c r="H1810" s="440"/>
      <c r="I1810" s="409">
        <v>1789.8</v>
      </c>
      <c r="J1810" s="447">
        <v>0.12007299270072992</v>
      </c>
      <c r="K1810" s="409">
        <f t="shared" si="1930"/>
        <v>2004.7066423357664</v>
      </c>
      <c r="L1810" s="409">
        <f t="shared" ref="L1810:O1810" si="1939">IF($J1810&lt;0,(K1810*(1-$J1810)),(K1810*(1+$J1810)))</f>
        <v>2245.4177683680541</v>
      </c>
      <c r="M1810" s="409">
        <f t="shared" si="1939"/>
        <v>2515.031799679401</v>
      </c>
      <c r="N1810" s="409">
        <f t="shared" si="1939"/>
        <v>2817.0191946044097</v>
      </c>
      <c r="O1810" s="409">
        <f t="shared" si="1939"/>
        <v>3155.2671197959612</v>
      </c>
      <c r="P1810" s="462"/>
      <c r="Q1810" s="87">
        <f t="shared" si="1932"/>
        <v>1789.8</v>
      </c>
      <c r="R1810" s="486">
        <f t="shared" si="1923"/>
        <v>0</v>
      </c>
      <c r="S1810" s="486">
        <f t="shared" si="1924"/>
        <v>0</v>
      </c>
      <c r="T1810" s="486">
        <f>IF(R1810=1,SUM($R$6:R1810),0)</f>
        <v>0</v>
      </c>
      <c r="U1810" s="486">
        <f>IF(S1810=1,SUM($S$6:S1810),0)</f>
        <v>0</v>
      </c>
      <c r="V1810" s="486">
        <f t="shared" si="1925"/>
        <v>0</v>
      </c>
      <c r="W1810" s="486">
        <f t="shared" si="1926"/>
        <v>0</v>
      </c>
      <c r="X1810" s="486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1967</v>
      </c>
      <c r="D1811" s="105" t="s">
        <v>1967</v>
      </c>
      <c r="E1811" s="212" t="s">
        <v>46</v>
      </c>
      <c r="F1811" s="213" t="s">
        <v>436</v>
      </c>
      <c r="G1811" s="440"/>
      <c r="H1811" s="440"/>
      <c r="I1811" s="409">
        <v>1908</v>
      </c>
      <c r="J1811" s="447">
        <v>0.12007299270072992</v>
      </c>
      <c r="K1811" s="409">
        <f t="shared" si="1930"/>
        <v>2137.099270072993</v>
      </c>
      <c r="L1811" s="409">
        <f t="shared" ref="L1811:O1811" si="1940">IF($J1811&lt;0,(K1811*(1-$J1811)),(K1811*(1+$J1811)))</f>
        <v>2393.7071751292028</v>
      </c>
      <c r="M1811" s="409">
        <f t="shared" si="1940"/>
        <v>2681.1267592961767</v>
      </c>
      <c r="N1811" s="409">
        <f t="shared" si="1940"/>
        <v>3003.0576730948783</v>
      </c>
      <c r="O1811" s="409">
        <f t="shared" si="1940"/>
        <v>3363.6437951562707</v>
      </c>
      <c r="P1811" s="462"/>
      <c r="Q1811" s="87">
        <f t="shared" si="1932"/>
        <v>1908</v>
      </c>
      <c r="R1811" s="486">
        <f t="shared" si="1923"/>
        <v>0</v>
      </c>
      <c r="S1811" s="486">
        <f t="shared" si="1924"/>
        <v>0</v>
      </c>
      <c r="T1811" s="486">
        <f>IF(R1811=1,SUM($R$6:R1811),0)</f>
        <v>0</v>
      </c>
      <c r="U1811" s="486">
        <f>IF(S1811=1,SUM($S$6:S1811),0)</f>
        <v>0</v>
      </c>
      <c r="V1811" s="486">
        <f t="shared" si="1925"/>
        <v>0</v>
      </c>
      <c r="W1811" s="486">
        <f t="shared" si="1926"/>
        <v>0</v>
      </c>
      <c r="X1811" s="486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1968</v>
      </c>
      <c r="D1812" s="105" t="s">
        <v>1968</v>
      </c>
      <c r="E1812" s="212" t="s">
        <v>46</v>
      </c>
      <c r="F1812" s="213" t="s">
        <v>436</v>
      </c>
      <c r="G1812" s="440"/>
      <c r="H1812" s="440"/>
      <c r="I1812" s="409">
        <v>2085</v>
      </c>
      <c r="J1812" s="447">
        <v>0.12007299270072992</v>
      </c>
      <c r="K1812" s="409">
        <f t="shared" si="1930"/>
        <v>2335.3521897810219</v>
      </c>
      <c r="L1812" s="409">
        <f t="shared" ref="L1812:O1812" si="1941">IF($J1812&lt;0,(K1812*(1-$J1812)),(K1812*(1+$J1812)))</f>
        <v>2615.7649162182324</v>
      </c>
      <c r="M1812" s="409">
        <f t="shared" si="1941"/>
        <v>2929.8476379101298</v>
      </c>
      <c r="N1812" s="409">
        <f t="shared" si="1941"/>
        <v>3281.6432119511637</v>
      </c>
      <c r="O1812" s="409">
        <f t="shared" si="1941"/>
        <v>3675.6799333861759</v>
      </c>
      <c r="P1812" s="462"/>
      <c r="Q1812" s="87">
        <f t="shared" si="1932"/>
        <v>2085</v>
      </c>
      <c r="R1812" s="486">
        <f t="shared" si="1923"/>
        <v>0</v>
      </c>
      <c r="S1812" s="486">
        <f t="shared" si="1924"/>
        <v>0</v>
      </c>
      <c r="T1812" s="486">
        <f>IF(R1812=1,SUM($R$6:R1812),0)</f>
        <v>0</v>
      </c>
      <c r="U1812" s="486">
        <f>IF(S1812=1,SUM($S$6:S1812),0)</f>
        <v>0</v>
      </c>
      <c r="V1812" s="486">
        <f t="shared" si="1925"/>
        <v>0</v>
      </c>
      <c r="W1812" s="486">
        <f t="shared" si="1926"/>
        <v>0</v>
      </c>
      <c r="X1812" s="486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1969</v>
      </c>
      <c r="D1813" s="105" t="s">
        <v>1969</v>
      </c>
      <c r="E1813" s="212" t="s">
        <v>46</v>
      </c>
      <c r="F1813" s="213" t="s">
        <v>436</v>
      </c>
      <c r="G1813" s="440"/>
      <c r="H1813" s="440"/>
      <c r="I1813" s="409">
        <v>1326.6</v>
      </c>
      <c r="J1813" s="447">
        <v>0.12007299270072992</v>
      </c>
      <c r="K1813" s="409">
        <f t="shared" si="1930"/>
        <v>1485.8888321167883</v>
      </c>
      <c r="L1813" s="409">
        <f t="shared" ref="L1813:O1813" si="1942">IF($J1813&lt;0,(K1813*(1-$J1813)),(K1813*(1+$J1813)))</f>
        <v>1664.3039510096437</v>
      </c>
      <c r="M1813" s="409">
        <f t="shared" si="1942"/>
        <v>1864.1419071710209</v>
      </c>
      <c r="N1813" s="409">
        <f t="shared" si="1942"/>
        <v>2087.975004783892</v>
      </c>
      <c r="O1813" s="409">
        <f t="shared" si="1942"/>
        <v>2338.684412292615</v>
      </c>
      <c r="P1813" s="462"/>
      <c r="Q1813" s="87">
        <f t="shared" si="1932"/>
        <v>1326.6</v>
      </c>
      <c r="R1813" s="486">
        <f t="shared" si="1923"/>
        <v>0</v>
      </c>
      <c r="S1813" s="486">
        <f t="shared" si="1924"/>
        <v>0</v>
      </c>
      <c r="T1813" s="486">
        <f>IF(R1813=1,SUM($R$6:R1813),0)</f>
        <v>0</v>
      </c>
      <c r="U1813" s="486">
        <f>IF(S1813=1,SUM($S$6:S1813),0)</f>
        <v>0</v>
      </c>
      <c r="V1813" s="486">
        <f t="shared" si="1925"/>
        <v>0</v>
      </c>
      <c r="W1813" s="486">
        <f t="shared" si="1926"/>
        <v>0</v>
      </c>
      <c r="X1813" s="486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1970</v>
      </c>
      <c r="D1814" s="105" t="s">
        <v>1970</v>
      </c>
      <c r="E1814" s="212" t="s">
        <v>46</v>
      </c>
      <c r="F1814" s="213" t="s">
        <v>436</v>
      </c>
      <c r="G1814" s="440"/>
      <c r="H1814" s="440"/>
      <c r="I1814" s="409">
        <v>1711.2</v>
      </c>
      <c r="J1814" s="447">
        <v>0.12007299270072992</v>
      </c>
      <c r="K1814" s="409">
        <f t="shared" si="1930"/>
        <v>1916.6689051094893</v>
      </c>
      <c r="L1814" s="409">
        <f t="shared" ref="L1814:O1814" si="1943">IF($J1814&lt;0,(K1814*(1-$J1814)),(K1814*(1+$J1814)))</f>
        <v>2146.809076562417</v>
      </c>
      <c r="M1814" s="409">
        <f t="shared" si="1943"/>
        <v>2404.5828671423569</v>
      </c>
      <c r="N1814" s="409">
        <f t="shared" si="1943"/>
        <v>2693.3083281970416</v>
      </c>
      <c r="O1814" s="409">
        <f t="shared" si="1943"/>
        <v>3016.7019194294603</v>
      </c>
      <c r="P1814" s="462"/>
      <c r="Q1814" s="87">
        <f t="shared" si="1932"/>
        <v>1711.2</v>
      </c>
      <c r="R1814" s="486">
        <f t="shared" si="1923"/>
        <v>0</v>
      </c>
      <c r="S1814" s="486">
        <f t="shared" si="1924"/>
        <v>0</v>
      </c>
      <c r="T1814" s="486">
        <f>IF(R1814=1,SUM($R$6:R1814),0)</f>
        <v>0</v>
      </c>
      <c r="U1814" s="486">
        <f>IF(S1814=1,SUM($S$6:S1814),0)</f>
        <v>0</v>
      </c>
      <c r="V1814" s="486">
        <f t="shared" si="1925"/>
        <v>0</v>
      </c>
      <c r="W1814" s="486">
        <f t="shared" si="1926"/>
        <v>0</v>
      </c>
      <c r="X1814" s="486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1971</v>
      </c>
      <c r="D1815" s="105" t="s">
        <v>1971</v>
      </c>
      <c r="E1815" s="212" t="s">
        <v>46</v>
      </c>
      <c r="F1815" s="213" t="s">
        <v>436</v>
      </c>
      <c r="G1815" s="440"/>
      <c r="H1815" s="440"/>
      <c r="I1815" s="409">
        <v>1888.1999999999998</v>
      </c>
      <c r="J1815" s="447">
        <v>0.12007299270072992</v>
      </c>
      <c r="K1815" s="409">
        <f t="shared" si="1930"/>
        <v>2114.9218248175184</v>
      </c>
      <c r="L1815" s="409">
        <f t="shared" ref="L1815:O1815" si="1944">IF($J1815&lt;0,(K1815*(1-$J1815)),(K1815*(1+$J1815)))</f>
        <v>2368.866817651447</v>
      </c>
      <c r="M1815" s="409">
        <f t="shared" si="1944"/>
        <v>2653.3037457563109</v>
      </c>
      <c r="N1815" s="409">
        <f t="shared" si="1944"/>
        <v>2971.893867053328</v>
      </c>
      <c r="O1815" s="409">
        <f t="shared" si="1944"/>
        <v>3328.7380576593664</v>
      </c>
      <c r="P1815" s="462"/>
      <c r="Q1815" s="87">
        <f t="shared" si="1932"/>
        <v>1888.1999999999998</v>
      </c>
      <c r="R1815" s="486">
        <f t="shared" si="1923"/>
        <v>0</v>
      </c>
      <c r="S1815" s="486">
        <f t="shared" si="1924"/>
        <v>0</v>
      </c>
      <c r="T1815" s="486">
        <f>IF(R1815=1,SUM($R$6:R1815),0)</f>
        <v>0</v>
      </c>
      <c r="U1815" s="486">
        <f>IF(S1815=1,SUM($S$6:S1815),0)</f>
        <v>0</v>
      </c>
      <c r="V1815" s="486">
        <f t="shared" si="1925"/>
        <v>0</v>
      </c>
      <c r="W1815" s="486">
        <f t="shared" si="1926"/>
        <v>0</v>
      </c>
      <c r="X1815" s="486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1972</v>
      </c>
      <c r="D1816" s="105" t="s">
        <v>1972</v>
      </c>
      <c r="E1816" s="212" t="s">
        <v>46</v>
      </c>
      <c r="F1816" s="213" t="s">
        <v>436</v>
      </c>
      <c r="G1816" s="440"/>
      <c r="H1816" s="440"/>
      <c r="I1816" s="409">
        <v>1986.6</v>
      </c>
      <c r="J1816" s="447">
        <v>0.12007299270072992</v>
      </c>
      <c r="K1816" s="409">
        <f t="shared" si="1930"/>
        <v>2225.13700729927</v>
      </c>
      <c r="L1816" s="409">
        <f t="shared" ref="L1816:O1816" si="1945">IF($J1816&lt;0,(K1816*(1-$J1816)),(K1816*(1+$J1816)))</f>
        <v>2492.3158669348395</v>
      </c>
      <c r="M1816" s="409">
        <f t="shared" si="1945"/>
        <v>2791.5756918332199</v>
      </c>
      <c r="N1816" s="409">
        <f t="shared" si="1945"/>
        <v>3126.7685395022454</v>
      </c>
      <c r="O1816" s="409">
        <f t="shared" si="1945"/>
        <v>3502.2089955227707</v>
      </c>
      <c r="P1816" s="462"/>
      <c r="Q1816" s="87">
        <f t="shared" si="1932"/>
        <v>1986.6</v>
      </c>
      <c r="R1816" s="486">
        <f t="shared" si="1923"/>
        <v>0</v>
      </c>
      <c r="S1816" s="486">
        <f t="shared" si="1924"/>
        <v>0</v>
      </c>
      <c r="T1816" s="486">
        <f>IF(R1816=1,SUM($R$6:R1816),0)</f>
        <v>0</v>
      </c>
      <c r="U1816" s="486">
        <f>IF(S1816=1,SUM($S$6:S1816),0)</f>
        <v>0</v>
      </c>
      <c r="V1816" s="486">
        <f t="shared" si="1925"/>
        <v>0</v>
      </c>
      <c r="W1816" s="486">
        <f t="shared" si="1926"/>
        <v>0</v>
      </c>
      <c r="X1816" s="486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1973</v>
      </c>
      <c r="D1817" s="105" t="s">
        <v>1973</v>
      </c>
      <c r="E1817" s="212" t="s">
        <v>46</v>
      </c>
      <c r="F1817" s="213" t="s">
        <v>436</v>
      </c>
      <c r="G1817" s="440"/>
      <c r="H1817" s="440"/>
      <c r="I1817" s="409">
        <v>2140.7999999999997</v>
      </c>
      <c r="J1817" s="447">
        <v>0.12007299270072992</v>
      </c>
      <c r="K1817" s="409">
        <f t="shared" si="1930"/>
        <v>2397.8522627737225</v>
      </c>
      <c r="L1817" s="409">
        <f t="shared" ref="L1817:O1817" si="1946">IF($J1817&lt;0,(K1817*(1-$J1817)),(K1817*(1+$J1817)))</f>
        <v>2685.7695600191805</v>
      </c>
      <c r="M1817" s="409">
        <f t="shared" si="1946"/>
        <v>3008.2579487952066</v>
      </c>
      <c r="N1817" s="409">
        <f t="shared" si="1946"/>
        <v>3369.4684835228063</v>
      </c>
      <c r="O1817" s="409">
        <f t="shared" si="1946"/>
        <v>3774.0506481501802</v>
      </c>
      <c r="P1817" s="462"/>
      <c r="Q1817" s="87">
        <f t="shared" si="1932"/>
        <v>2140.7999999999997</v>
      </c>
      <c r="R1817" s="486">
        <f t="shared" si="1923"/>
        <v>0</v>
      </c>
      <c r="S1817" s="486">
        <f t="shared" si="1924"/>
        <v>0</v>
      </c>
      <c r="T1817" s="486">
        <f>IF(R1817=1,SUM($R$6:R1817),0)</f>
        <v>0</v>
      </c>
      <c r="U1817" s="486">
        <f>IF(S1817=1,SUM($S$6:S1817),0)</f>
        <v>0</v>
      </c>
      <c r="V1817" s="486">
        <f t="shared" si="1925"/>
        <v>0</v>
      </c>
      <c r="W1817" s="486">
        <f t="shared" si="1926"/>
        <v>0</v>
      </c>
      <c r="X1817" s="486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1974</v>
      </c>
      <c r="D1818" s="105" t="s">
        <v>1974</v>
      </c>
      <c r="E1818" s="212" t="s">
        <v>46</v>
      </c>
      <c r="F1818" s="213" t="s">
        <v>436</v>
      </c>
      <c r="G1818" s="440"/>
      <c r="H1818" s="440"/>
      <c r="I1818" s="409">
        <v>2248.7999999999997</v>
      </c>
      <c r="J1818" s="447">
        <v>0.12007299270072992</v>
      </c>
      <c r="K1818" s="409">
        <f t="shared" si="1930"/>
        <v>2518.8201459854013</v>
      </c>
      <c r="L1818" s="409">
        <f t="shared" ref="L1818:O1818" si="1947">IF($J1818&lt;0,(K1818*(1-$J1818)),(K1818*(1+$J1818)))</f>
        <v>2821.2624189887579</v>
      </c>
      <c r="M1818" s="409">
        <f t="shared" si="1947"/>
        <v>3160.0198408308388</v>
      </c>
      <c r="N1818" s="409">
        <f t="shared" si="1947"/>
        <v>3539.4528801130823</v>
      </c>
      <c r="O1818" s="409">
        <f t="shared" si="1947"/>
        <v>3964.4455799514781</v>
      </c>
      <c r="P1818" s="462"/>
      <c r="Q1818" s="87">
        <f t="shared" si="1932"/>
        <v>2248.7999999999997</v>
      </c>
      <c r="R1818" s="486">
        <f t="shared" si="1923"/>
        <v>0</v>
      </c>
      <c r="S1818" s="486">
        <f t="shared" si="1924"/>
        <v>0</v>
      </c>
      <c r="T1818" s="486">
        <f>IF(R1818=1,SUM($R$6:R1818),0)</f>
        <v>0</v>
      </c>
      <c r="U1818" s="486">
        <f>IF(S1818=1,SUM($S$6:S1818),0)</f>
        <v>0</v>
      </c>
      <c r="V1818" s="486">
        <f t="shared" si="1925"/>
        <v>0</v>
      </c>
      <c r="W1818" s="486">
        <f t="shared" si="1926"/>
        <v>0</v>
      </c>
      <c r="X1818" s="486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1975</v>
      </c>
      <c r="D1819" s="105" t="s">
        <v>1975</v>
      </c>
      <c r="E1819" s="212" t="s">
        <v>46</v>
      </c>
      <c r="F1819" s="213" t="s">
        <v>436</v>
      </c>
      <c r="G1819" s="440"/>
      <c r="H1819" s="440"/>
      <c r="I1819" s="409">
        <v>2398.7999999999997</v>
      </c>
      <c r="J1819" s="447">
        <v>0.12007299270072992</v>
      </c>
      <c r="K1819" s="409">
        <f t="shared" si="1930"/>
        <v>2686.8310948905109</v>
      </c>
      <c r="L1819" s="409">
        <f t="shared" ref="L1819:O1819" si="1948">IF($J1819&lt;0,(K1819*(1-$J1819)),(K1819*(1+$J1819)))</f>
        <v>3009.4469453353936</v>
      </c>
      <c r="M1819" s="409">
        <f t="shared" si="1948"/>
        <v>3370.8002464358847</v>
      </c>
      <c r="N1819" s="409">
        <f t="shared" si="1948"/>
        <v>3775.5423198217995</v>
      </c>
      <c r="O1819" s="409">
        <f t="shared" si="1948"/>
        <v>4228.88298523106</v>
      </c>
      <c r="P1819" s="462"/>
      <c r="Q1819" s="87">
        <f t="shared" si="1932"/>
        <v>2398.7999999999997</v>
      </c>
      <c r="R1819" s="486">
        <f t="shared" si="1923"/>
        <v>0</v>
      </c>
      <c r="S1819" s="486">
        <f t="shared" si="1924"/>
        <v>0</v>
      </c>
      <c r="T1819" s="486">
        <f>IF(R1819=1,SUM($R$6:R1819),0)</f>
        <v>0</v>
      </c>
      <c r="U1819" s="486">
        <f>IF(S1819=1,SUM($S$6:S1819),0)</f>
        <v>0</v>
      </c>
      <c r="V1819" s="486">
        <f t="shared" si="1925"/>
        <v>0</v>
      </c>
      <c r="W1819" s="486">
        <f t="shared" si="1926"/>
        <v>0</v>
      </c>
      <c r="X1819" s="486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1976</v>
      </c>
      <c r="D1820" s="105" t="s">
        <v>1976</v>
      </c>
      <c r="E1820" s="212" t="s">
        <v>46</v>
      </c>
      <c r="F1820" s="213" t="s">
        <v>436</v>
      </c>
      <c r="G1820" s="440"/>
      <c r="H1820" s="440"/>
      <c r="I1820" s="409">
        <v>4720.8</v>
      </c>
      <c r="J1820" s="447">
        <v>0.12007299270072992</v>
      </c>
      <c r="K1820" s="409">
        <f t="shared" si="1930"/>
        <v>5287.6405839416066</v>
      </c>
      <c r="L1820" s="409">
        <f t="shared" ref="L1820:O1820" si="1949">IF($J1820&lt;0,(K1820*(1-$J1820)),(K1820*(1+$J1820)))</f>
        <v>5922.5434131813108</v>
      </c>
      <c r="M1820" s="409">
        <f t="shared" si="1949"/>
        <v>6633.6809252019866</v>
      </c>
      <c r="N1820" s="409">
        <f t="shared" si="1949"/>
        <v>7430.2068465127368</v>
      </c>
      <c r="O1820" s="409">
        <f t="shared" si="1949"/>
        <v>8322.3740189589753</v>
      </c>
      <c r="P1820" s="462"/>
      <c r="Q1820" s="87">
        <f t="shared" si="1932"/>
        <v>4720.8</v>
      </c>
      <c r="R1820" s="486">
        <f t="shared" si="1923"/>
        <v>0</v>
      </c>
      <c r="S1820" s="486">
        <f t="shared" si="1924"/>
        <v>0</v>
      </c>
      <c r="T1820" s="486">
        <f>IF(R1820=1,SUM($R$6:R1820),0)</f>
        <v>0</v>
      </c>
      <c r="U1820" s="486">
        <f>IF(S1820=1,SUM($S$6:S1820),0)</f>
        <v>0</v>
      </c>
      <c r="V1820" s="486">
        <f t="shared" si="1925"/>
        <v>0</v>
      </c>
      <c r="W1820" s="486">
        <f t="shared" si="1926"/>
        <v>0</v>
      </c>
      <c r="X1820" s="486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768</v>
      </c>
      <c r="D1821" s="105"/>
      <c r="E1821" s="212" t="s">
        <v>46</v>
      </c>
      <c r="F1821" s="213" t="s">
        <v>14</v>
      </c>
      <c r="G1821" s="214">
        <v>96180</v>
      </c>
      <c r="H1821" s="214">
        <v>96180</v>
      </c>
      <c r="I1821" s="444">
        <v>96180</v>
      </c>
      <c r="J1821" s="449">
        <v>0.12007299270072992</v>
      </c>
      <c r="K1821" s="444">
        <f t="shared" si="1930"/>
        <v>107728.62043795621</v>
      </c>
      <c r="L1821" s="444">
        <f t="shared" ref="L1821:O1821" si="1950">IF($J1821&lt;0,(K1821*(1-$J1821)),(K1821*(1+$J1821)))</f>
        <v>120663.91829346264</v>
      </c>
      <c r="M1821" s="444">
        <f t="shared" si="1950"/>
        <v>135152.39607395508</v>
      </c>
      <c r="N1821" s="444">
        <f t="shared" si="1950"/>
        <v>151380.54874122926</v>
      </c>
      <c r="O1821" s="444">
        <f t="shared" si="1950"/>
        <v>169557.26426526738</v>
      </c>
      <c r="P1821" s="462"/>
      <c r="Q1821" s="87">
        <f t="shared" si="1932"/>
        <v>96180</v>
      </c>
      <c r="R1821" s="486">
        <f t="shared" si="1923"/>
        <v>0</v>
      </c>
      <c r="S1821" s="486">
        <f t="shared" si="1924"/>
        <v>0</v>
      </c>
      <c r="T1821" s="486">
        <f>IF(R1821=1,SUM($R$6:R1821),0)</f>
        <v>0</v>
      </c>
      <c r="U1821" s="486">
        <f>IF(S1821=1,SUM($S$6:S1821),0)</f>
        <v>0</v>
      </c>
      <c r="V1821" s="486">
        <f t="shared" si="1925"/>
        <v>0</v>
      </c>
      <c r="W1821" s="486">
        <f t="shared" si="1926"/>
        <v>0</v>
      </c>
      <c r="X1821" s="486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661</v>
      </c>
      <c r="D1822" s="105"/>
      <c r="E1822" s="212" t="s">
        <v>46</v>
      </c>
      <c r="F1822" s="213" t="s">
        <v>14</v>
      </c>
      <c r="G1822" s="214">
        <v>257820</v>
      </c>
      <c r="H1822" s="214">
        <v>257820</v>
      </c>
      <c r="I1822" s="444">
        <v>257820</v>
      </c>
      <c r="J1822" s="449">
        <v>0.12007299270072992</v>
      </c>
      <c r="K1822" s="444">
        <f t="shared" si="1930"/>
        <v>288777.2189781022</v>
      </c>
      <c r="L1822" s="444">
        <f t="shared" ref="L1822:O1822" si="1951">IF($J1822&lt;0,(K1822*(1-$J1822)),(K1822*(1+$J1822)))</f>
        <v>323451.56388459698</v>
      </c>
      <c r="M1822" s="444">
        <f t="shared" si="1951"/>
        <v>362289.3611539519</v>
      </c>
      <c r="N1822" s="444">
        <f t="shared" si="1951"/>
        <v>405790.52897134249</v>
      </c>
      <c r="O1822" s="444">
        <f t="shared" si="1951"/>
        <v>454515.01219454384</v>
      </c>
      <c r="P1822" s="462"/>
      <c r="Q1822" s="87">
        <f t="shared" si="1932"/>
        <v>257820</v>
      </c>
      <c r="R1822" s="486">
        <f t="shared" si="1923"/>
        <v>0</v>
      </c>
      <c r="S1822" s="486">
        <f t="shared" si="1924"/>
        <v>0</v>
      </c>
      <c r="T1822" s="486">
        <f>IF(R1822=1,SUM($R$6:R1822),0)</f>
        <v>0</v>
      </c>
      <c r="U1822" s="486">
        <f>IF(S1822=1,SUM($S$6:S1822),0)</f>
        <v>0</v>
      </c>
      <c r="V1822" s="486">
        <f t="shared" si="1925"/>
        <v>0</v>
      </c>
      <c r="W1822" s="486">
        <f t="shared" si="1926"/>
        <v>0</v>
      </c>
      <c r="X1822" s="486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662</v>
      </c>
      <c r="D1823" s="105"/>
      <c r="E1823" s="212" t="s">
        <v>46</v>
      </c>
      <c r="F1823" s="213" t="s">
        <v>14</v>
      </c>
      <c r="G1823" s="214">
        <v>299160</v>
      </c>
      <c r="H1823" s="214">
        <v>299160</v>
      </c>
      <c r="I1823" s="444">
        <v>299160</v>
      </c>
      <c r="J1823" s="449">
        <v>0.12007299270072992</v>
      </c>
      <c r="K1823" s="444">
        <f t="shared" si="1930"/>
        <v>335081.03649635037</v>
      </c>
      <c r="L1823" s="444">
        <f t="shared" ref="L1823:O1823" si="1952">IF($J1823&lt;0,(K1823*(1-$J1823)),(K1823*(1+$J1823)))</f>
        <v>375315.21934572968</v>
      </c>
      <c r="M1823" s="444">
        <f t="shared" si="1952"/>
        <v>420380.44093870238</v>
      </c>
      <c r="N1823" s="444">
        <f t="shared" si="1952"/>
        <v>470856.77855506487</v>
      </c>
      <c r="O1823" s="444">
        <f t="shared" si="1952"/>
        <v>527393.96108959639</v>
      </c>
      <c r="P1823" s="462"/>
      <c r="Q1823" s="87">
        <f t="shared" si="1932"/>
        <v>299160</v>
      </c>
      <c r="R1823" s="486">
        <f t="shared" si="1923"/>
        <v>0</v>
      </c>
      <c r="S1823" s="486">
        <f t="shared" si="1924"/>
        <v>0</v>
      </c>
      <c r="T1823" s="486">
        <f>IF(R1823=1,SUM($R$6:R1823),0)</f>
        <v>0</v>
      </c>
      <c r="U1823" s="486">
        <f>IF(S1823=1,SUM($S$6:S1823),0)</f>
        <v>0</v>
      </c>
      <c r="V1823" s="486">
        <f t="shared" si="1925"/>
        <v>0</v>
      </c>
      <c r="W1823" s="486">
        <f t="shared" si="1926"/>
        <v>0</v>
      </c>
      <c r="X1823" s="486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663</v>
      </c>
      <c r="D1824" s="105"/>
      <c r="E1824" s="212" t="s">
        <v>46</v>
      </c>
      <c r="F1824" s="213" t="s">
        <v>14</v>
      </c>
      <c r="G1824" s="214">
        <v>246960</v>
      </c>
      <c r="H1824" s="214">
        <v>246960</v>
      </c>
      <c r="I1824" s="444">
        <v>246960</v>
      </c>
      <c r="J1824" s="449">
        <v>0.12007299270072992</v>
      </c>
      <c r="K1824" s="444">
        <f t="shared" si="1930"/>
        <v>276613.22627737228</v>
      </c>
      <c r="L1824" s="444">
        <f t="shared" ref="L1824:O1824" si="1953">IF($J1824&lt;0,(K1824*(1-$J1824)),(K1824*(1+$J1824)))</f>
        <v>309827.00417710061</v>
      </c>
      <c r="M1824" s="444">
        <f t="shared" si="1953"/>
        <v>347028.85978814668</v>
      </c>
      <c r="N1824" s="444">
        <f t="shared" si="1953"/>
        <v>388697.65353643149</v>
      </c>
      <c r="O1824" s="444">
        <f t="shared" si="1953"/>
        <v>435369.74405230233</v>
      </c>
      <c r="P1824" s="462"/>
      <c r="Q1824" s="87">
        <f t="shared" si="1932"/>
        <v>246960</v>
      </c>
      <c r="R1824" s="486">
        <f t="shared" si="1923"/>
        <v>0</v>
      </c>
      <c r="S1824" s="486">
        <f t="shared" si="1924"/>
        <v>0</v>
      </c>
      <c r="T1824" s="486">
        <f>IF(R1824=1,SUM($R$6:R1824),0)</f>
        <v>0</v>
      </c>
      <c r="U1824" s="486">
        <f>IF(S1824=1,SUM($S$6:S1824),0)</f>
        <v>0</v>
      </c>
      <c r="V1824" s="486">
        <f t="shared" si="1925"/>
        <v>0</v>
      </c>
      <c r="W1824" s="486">
        <f t="shared" si="1926"/>
        <v>0</v>
      </c>
      <c r="X1824" s="486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664</v>
      </c>
      <c r="D1825" s="105"/>
      <c r="E1825" s="212" t="s">
        <v>46</v>
      </c>
      <c r="F1825" s="213" t="s">
        <v>14</v>
      </c>
      <c r="G1825" s="214">
        <v>286461</v>
      </c>
      <c r="H1825" s="214">
        <v>286461</v>
      </c>
      <c r="I1825" s="444">
        <v>286461</v>
      </c>
      <c r="J1825" s="449">
        <v>0.12007299270072992</v>
      </c>
      <c r="K1825" s="444">
        <f t="shared" si="1930"/>
        <v>320857.22956204379</v>
      </c>
      <c r="L1825" s="444">
        <f t="shared" ref="L1825:O1825" si="1954">IF($J1825&lt;0,(K1825*(1-$J1825)),(K1825*(1+$J1825)))</f>
        <v>359383.51734522352</v>
      </c>
      <c r="M1825" s="444">
        <f t="shared" si="1954"/>
        <v>402535.77180017921</v>
      </c>
      <c r="N1825" s="444">
        <f t="shared" si="1954"/>
        <v>450869.44658932486</v>
      </c>
      <c r="O1825" s="444">
        <f t="shared" si="1954"/>
        <v>505006.69035862706</v>
      </c>
      <c r="P1825" s="462"/>
      <c r="Q1825" s="87">
        <f t="shared" si="1932"/>
        <v>286461</v>
      </c>
      <c r="R1825" s="486">
        <f t="shared" si="1923"/>
        <v>0</v>
      </c>
      <c r="S1825" s="486">
        <f t="shared" si="1924"/>
        <v>0</v>
      </c>
      <c r="T1825" s="486">
        <f>IF(R1825=1,SUM($R$6:R1825),0)</f>
        <v>0</v>
      </c>
      <c r="U1825" s="486">
        <f>IF(S1825=1,SUM($S$6:S1825),0)</f>
        <v>0</v>
      </c>
      <c r="V1825" s="486">
        <f t="shared" si="1925"/>
        <v>0</v>
      </c>
      <c r="W1825" s="486">
        <f t="shared" si="1926"/>
        <v>0</v>
      </c>
      <c r="X1825" s="486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665</v>
      </c>
      <c r="D1826" s="105"/>
      <c r="E1826" s="212" t="s">
        <v>46</v>
      </c>
      <c r="F1826" s="213" t="s">
        <v>14</v>
      </c>
      <c r="G1826" s="214">
        <v>259308</v>
      </c>
      <c r="H1826" s="214">
        <v>259308</v>
      </c>
      <c r="I1826" s="444">
        <v>259308</v>
      </c>
      <c r="J1826" s="449">
        <v>0.12007299270072992</v>
      </c>
      <c r="K1826" s="444">
        <f t="shared" si="1930"/>
        <v>290443.88759124093</v>
      </c>
      <c r="L1826" s="444">
        <f t="shared" ref="L1826:O1826" si="1955">IF($J1826&lt;0,(K1826*(1-$J1826)),(K1826*(1+$J1826)))</f>
        <v>325318.35438595567</v>
      </c>
      <c r="M1826" s="444">
        <f t="shared" si="1955"/>
        <v>364380.30277755402</v>
      </c>
      <c r="N1826" s="444">
        <f t="shared" si="1955"/>
        <v>408132.53621325304</v>
      </c>
      <c r="O1826" s="444">
        <f t="shared" si="1955"/>
        <v>457138.23125491739</v>
      </c>
      <c r="P1826" s="462"/>
      <c r="Q1826" s="87">
        <f t="shared" si="1932"/>
        <v>259308</v>
      </c>
      <c r="R1826" s="486">
        <f t="shared" si="1923"/>
        <v>0</v>
      </c>
      <c r="S1826" s="486">
        <f t="shared" si="1924"/>
        <v>0</v>
      </c>
      <c r="T1826" s="486">
        <f>IF(R1826=1,SUM($R$6:R1826),0)</f>
        <v>0</v>
      </c>
      <c r="U1826" s="486">
        <f>IF(S1826=1,SUM($S$6:S1826),0)</f>
        <v>0</v>
      </c>
      <c r="V1826" s="486">
        <f t="shared" si="1925"/>
        <v>0</v>
      </c>
      <c r="W1826" s="486">
        <f t="shared" si="1926"/>
        <v>0</v>
      </c>
      <c r="X1826" s="486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666</v>
      </c>
      <c r="D1827" s="105"/>
      <c r="E1827" s="212" t="s">
        <v>46</v>
      </c>
      <c r="F1827" s="213" t="s">
        <v>14</v>
      </c>
      <c r="G1827" s="214">
        <v>300784.05</v>
      </c>
      <c r="H1827" s="214">
        <v>300784.05</v>
      </c>
      <c r="I1827" s="444">
        <v>300784.05</v>
      </c>
      <c r="J1827" s="449">
        <v>0.12007299270072992</v>
      </c>
      <c r="K1827" s="444">
        <f t="shared" si="1930"/>
        <v>336900.09104014601</v>
      </c>
      <c r="L1827" s="444">
        <f t="shared" ref="L1827:O1827" si="1956">IF($J1827&lt;0,(K1827*(1-$J1827)),(K1827*(1+$J1827)))</f>
        <v>377352.69321248477</v>
      </c>
      <c r="M1827" s="444">
        <f t="shared" si="1956"/>
        <v>422662.56039018824</v>
      </c>
      <c r="N1827" s="444">
        <f t="shared" si="1956"/>
        <v>473412.91891879117</v>
      </c>
      <c r="O1827" s="444">
        <f t="shared" si="1956"/>
        <v>530257.02487655845</v>
      </c>
      <c r="P1827" s="462"/>
      <c r="Q1827" s="87">
        <f t="shared" si="1932"/>
        <v>300784.05</v>
      </c>
      <c r="R1827" s="486">
        <f t="shared" si="1923"/>
        <v>0</v>
      </c>
      <c r="S1827" s="486">
        <f t="shared" si="1924"/>
        <v>0</v>
      </c>
      <c r="T1827" s="486">
        <f>IF(R1827=1,SUM($R$6:R1827),0)</f>
        <v>0</v>
      </c>
      <c r="U1827" s="486">
        <f>IF(S1827=1,SUM($S$6:S1827),0)</f>
        <v>0</v>
      </c>
      <c r="V1827" s="486">
        <f t="shared" si="1925"/>
        <v>0</v>
      </c>
      <c r="W1827" s="486">
        <f t="shared" si="1926"/>
        <v>0</v>
      </c>
      <c r="X1827" s="486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415</v>
      </c>
      <c r="D1828" s="105"/>
      <c r="E1828" s="212" t="s">
        <v>46</v>
      </c>
      <c r="F1828" s="213" t="s">
        <v>14</v>
      </c>
      <c r="G1828" s="214">
        <v>300600</v>
      </c>
      <c r="H1828" s="214">
        <v>300600</v>
      </c>
      <c r="I1828" s="444">
        <v>300600</v>
      </c>
      <c r="J1828" s="449">
        <v>0.12007299270072992</v>
      </c>
      <c r="K1828" s="444">
        <f t="shared" si="1930"/>
        <v>336693.94160583947</v>
      </c>
      <c r="L1828" s="444">
        <f t="shared" ref="L1828:O1828" si="1957">IF($J1828&lt;0,(K1828*(1-$J1828)),(K1828*(1+$J1828)))</f>
        <v>377121.79079865746</v>
      </c>
      <c r="M1828" s="444">
        <f t="shared" si="1957"/>
        <v>422403.93283251091</v>
      </c>
      <c r="N1828" s="444">
        <f t="shared" si="1957"/>
        <v>473123.23717626865</v>
      </c>
      <c r="O1828" s="444">
        <f t="shared" si="1957"/>
        <v>529932.56018028047</v>
      </c>
      <c r="P1828" s="462"/>
      <c r="Q1828" s="87">
        <f t="shared" si="1932"/>
        <v>300600</v>
      </c>
      <c r="R1828" s="486">
        <f t="shared" si="1923"/>
        <v>0</v>
      </c>
      <c r="S1828" s="486">
        <f t="shared" si="1924"/>
        <v>0</v>
      </c>
      <c r="T1828" s="486">
        <f>IF(R1828=1,SUM($R$6:R1828),0)</f>
        <v>0</v>
      </c>
      <c r="U1828" s="486">
        <f>IF(S1828=1,SUM($S$6:S1828),0)</f>
        <v>0</v>
      </c>
      <c r="V1828" s="486">
        <f t="shared" si="1925"/>
        <v>0</v>
      </c>
      <c r="W1828" s="486">
        <f t="shared" si="1926"/>
        <v>0</v>
      </c>
      <c r="X1828" s="486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416</v>
      </c>
      <c r="D1829" s="105"/>
      <c r="E1829" s="212" t="s">
        <v>46</v>
      </c>
      <c r="F1829" s="213" t="s">
        <v>14</v>
      </c>
      <c r="G1829" s="214">
        <v>358140</v>
      </c>
      <c r="H1829" s="214">
        <v>358140</v>
      </c>
      <c r="I1829" s="444">
        <v>358140</v>
      </c>
      <c r="J1829" s="449">
        <v>0.12007299270072992</v>
      </c>
      <c r="K1829" s="444">
        <f t="shared" si="1930"/>
        <v>401142.94160583947</v>
      </c>
      <c r="L1829" s="444">
        <f t="shared" ref="L1829:O1829" si="1958">IF($J1829&lt;0,(K1829*(1-$J1829)),(K1829*(1+$J1829)))</f>
        <v>449309.37510522682</v>
      </c>
      <c r="M1829" s="444">
        <f t="shared" si="1958"/>
        <v>503259.29642260628</v>
      </c>
      <c r="N1829" s="444">
        <f t="shared" si="1958"/>
        <v>563687.14624853246</v>
      </c>
      <c r="O1829" s="444">
        <f t="shared" si="1958"/>
        <v>631370.74884552788</v>
      </c>
      <c r="P1829" s="462"/>
      <c r="Q1829" s="87">
        <f t="shared" si="1932"/>
        <v>358140</v>
      </c>
      <c r="R1829" s="486">
        <f t="shared" si="1923"/>
        <v>0</v>
      </c>
      <c r="S1829" s="486">
        <f t="shared" si="1924"/>
        <v>0</v>
      </c>
      <c r="T1829" s="486">
        <f>IF(R1829=1,SUM($R$6:R1829),0)</f>
        <v>0</v>
      </c>
      <c r="U1829" s="486">
        <f>IF(S1829=1,SUM($S$6:S1829),0)</f>
        <v>0</v>
      </c>
      <c r="V1829" s="486">
        <f t="shared" si="1925"/>
        <v>0</v>
      </c>
      <c r="W1829" s="486">
        <f t="shared" si="1926"/>
        <v>0</v>
      </c>
      <c r="X1829" s="486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417</v>
      </c>
      <c r="D1830" s="105"/>
      <c r="E1830" s="212" t="s">
        <v>46</v>
      </c>
      <c r="F1830" s="213" t="s">
        <v>14</v>
      </c>
      <c r="G1830" s="214">
        <v>341777.99941898551</v>
      </c>
      <c r="H1830" s="214">
        <v>341777.99941898551</v>
      </c>
      <c r="I1830" s="444">
        <v>341777.99941898551</v>
      </c>
      <c r="J1830" s="449">
        <v>0.12007299270072992</v>
      </c>
      <c r="K1830" s="444">
        <f t="shared" si="1930"/>
        <v>382816.30664849147</v>
      </c>
      <c r="L1830" s="444">
        <f t="shared" ref="L1830:O1830" si="1959">IF($J1830&lt;0,(K1830*(1-$J1830)),(K1830*(1+$J1830)))</f>
        <v>428782.20624241623</v>
      </c>
      <c r="M1830" s="444">
        <f t="shared" si="1959"/>
        <v>480267.3689627648</v>
      </c>
      <c r="N1830" s="444">
        <f t="shared" si="1959"/>
        <v>537934.50925062969</v>
      </c>
      <c r="O1830" s="444">
        <f t="shared" si="1959"/>
        <v>602525.91565335135</v>
      </c>
      <c r="P1830" s="462"/>
      <c r="Q1830" s="87">
        <f t="shared" si="1932"/>
        <v>341777.99941898551</v>
      </c>
      <c r="R1830" s="486">
        <f t="shared" si="1923"/>
        <v>0</v>
      </c>
      <c r="S1830" s="486">
        <f t="shared" si="1924"/>
        <v>0</v>
      </c>
      <c r="T1830" s="486">
        <f>IF(R1830=1,SUM($R$6:R1830),0)</f>
        <v>0</v>
      </c>
      <c r="U1830" s="486">
        <f>IF(S1830=1,SUM($S$6:S1830),0)</f>
        <v>0</v>
      </c>
      <c r="V1830" s="486">
        <f t="shared" si="1925"/>
        <v>0</v>
      </c>
      <c r="W1830" s="486">
        <f t="shared" si="1926"/>
        <v>0</v>
      </c>
      <c r="X1830" s="486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418</v>
      </c>
      <c r="D1831" s="105"/>
      <c r="E1831" s="212" t="s">
        <v>46</v>
      </c>
      <c r="F1831" s="213" t="s">
        <v>14</v>
      </c>
      <c r="G1831" s="214">
        <v>395879.58401850733</v>
      </c>
      <c r="H1831" s="214">
        <v>395879.58401850733</v>
      </c>
      <c r="I1831" s="444">
        <v>395879.58401850733</v>
      </c>
      <c r="J1831" s="449">
        <v>0.12007299270072992</v>
      </c>
      <c r="K1831" s="444">
        <f t="shared" si="1930"/>
        <v>443414.0304207296</v>
      </c>
      <c r="L1831" s="444">
        <f t="shared" ref="L1831:O1831" si="1960">IF($J1831&lt;0,(K1831*(1-$J1831)),(K1831*(1+$J1831)))</f>
        <v>496656.08005883917</v>
      </c>
      <c r="M1831" s="444">
        <f t="shared" si="1960"/>
        <v>556291.06193451735</v>
      </c>
      <c r="N1831" s="444">
        <f t="shared" si="1960"/>
        <v>623086.594553662</v>
      </c>
      <c r="O1831" s="444">
        <f t="shared" si="1960"/>
        <v>697902.46667342656</v>
      </c>
      <c r="P1831" s="462"/>
      <c r="Q1831" s="87">
        <f t="shared" si="1932"/>
        <v>395879.58401850733</v>
      </c>
      <c r="R1831" s="486">
        <f t="shared" si="1923"/>
        <v>0</v>
      </c>
      <c r="S1831" s="486">
        <f t="shared" si="1924"/>
        <v>0</v>
      </c>
      <c r="T1831" s="486">
        <f>IF(R1831=1,SUM($R$6:R1831),0)</f>
        <v>0</v>
      </c>
      <c r="U1831" s="486">
        <f>IF(S1831=1,SUM($S$6:S1831),0)</f>
        <v>0</v>
      </c>
      <c r="V1831" s="486">
        <f t="shared" si="1925"/>
        <v>0</v>
      </c>
      <c r="W1831" s="486">
        <f t="shared" si="1926"/>
        <v>0</v>
      </c>
      <c r="X1831" s="486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419</v>
      </c>
      <c r="D1832" s="105"/>
      <c r="E1832" s="212" t="s">
        <v>46</v>
      </c>
      <c r="F1832" s="213" t="s">
        <v>14</v>
      </c>
      <c r="G1832" s="214">
        <v>6240</v>
      </c>
      <c r="H1832" s="214">
        <v>6240</v>
      </c>
      <c r="I1832" s="444">
        <v>6240</v>
      </c>
      <c r="J1832" s="449">
        <v>0.12007299270072992</v>
      </c>
      <c r="K1832" s="444">
        <f t="shared" si="1930"/>
        <v>6989.2554744525551</v>
      </c>
      <c r="L1832" s="444">
        <f t="shared" ref="L1832:O1832" si="1961">IF($J1832&lt;0,(K1832*(1-$J1832)),(K1832*(1+$J1832)))</f>
        <v>7828.4762960200342</v>
      </c>
      <c r="M1832" s="444">
        <f t="shared" si="1961"/>
        <v>8768.4648731698853</v>
      </c>
      <c r="N1832" s="444">
        <f t="shared" si="1961"/>
        <v>9821.3206918826199</v>
      </c>
      <c r="O1832" s="444">
        <f t="shared" si="1961"/>
        <v>11000.59605963057</v>
      </c>
      <c r="P1832" s="462"/>
      <c r="Q1832" s="87">
        <f t="shared" si="1932"/>
        <v>6240</v>
      </c>
      <c r="R1832" s="486">
        <f t="shared" si="1923"/>
        <v>0</v>
      </c>
      <c r="S1832" s="486">
        <f t="shared" si="1924"/>
        <v>0</v>
      </c>
      <c r="T1832" s="486">
        <f>IF(R1832=1,SUM($R$6:R1832),0)</f>
        <v>0</v>
      </c>
      <c r="U1832" s="486">
        <f>IF(S1832=1,SUM($S$6:S1832),0)</f>
        <v>0</v>
      </c>
      <c r="V1832" s="486">
        <f t="shared" si="1925"/>
        <v>0</v>
      </c>
      <c r="W1832" s="486">
        <f t="shared" si="1926"/>
        <v>0</v>
      </c>
      <c r="X1832" s="486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420</v>
      </c>
      <c r="D1833" s="105"/>
      <c r="E1833" s="212" t="s">
        <v>46</v>
      </c>
      <c r="F1833" s="213" t="s">
        <v>14</v>
      </c>
      <c r="G1833" s="214">
        <v>5760</v>
      </c>
      <c r="H1833" s="214">
        <v>5760</v>
      </c>
      <c r="I1833" s="444">
        <v>5760</v>
      </c>
      <c r="J1833" s="449">
        <v>0.12007299270072992</v>
      </c>
      <c r="K1833" s="444">
        <f t="shared" si="1930"/>
        <v>6451.620437956205</v>
      </c>
      <c r="L1833" s="444">
        <f t="shared" ref="L1833:O1833" si="1962">IF($J1833&lt;0,(K1833*(1-$J1833)),(K1833*(1+$J1833)))</f>
        <v>7226.2858117108008</v>
      </c>
      <c r="M1833" s="444">
        <f t="shared" si="1962"/>
        <v>8093.9675752337407</v>
      </c>
      <c r="N1833" s="444">
        <f t="shared" si="1962"/>
        <v>9065.8344848147262</v>
      </c>
      <c r="O1833" s="444">
        <f t="shared" si="1962"/>
        <v>10154.396362735912</v>
      </c>
      <c r="P1833" s="462"/>
      <c r="Q1833" s="87">
        <f t="shared" si="1932"/>
        <v>5760</v>
      </c>
      <c r="R1833" s="486">
        <f t="shared" si="1923"/>
        <v>0</v>
      </c>
      <c r="S1833" s="486">
        <f t="shared" si="1924"/>
        <v>0</v>
      </c>
      <c r="T1833" s="486">
        <f>IF(R1833=1,SUM($R$6:R1833),0)</f>
        <v>0</v>
      </c>
      <c r="U1833" s="486">
        <f>IF(S1833=1,SUM($S$6:S1833),0)</f>
        <v>0</v>
      </c>
      <c r="V1833" s="486">
        <f t="shared" si="1925"/>
        <v>0</v>
      </c>
      <c r="W1833" s="486">
        <f t="shared" si="1926"/>
        <v>0</v>
      </c>
      <c r="X1833" s="486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47</v>
      </c>
      <c r="F1834" s="213"/>
      <c r="G1834" s="214">
        <v>0</v>
      </c>
      <c r="H1834" s="214">
        <v>0</v>
      </c>
      <c r="I1834" s="167"/>
      <c r="J1834" s="445"/>
      <c r="K1834" s="167"/>
      <c r="L1834" s="167"/>
      <c r="M1834" s="167"/>
      <c r="N1834" s="167"/>
      <c r="O1834" s="167"/>
      <c r="P1834" s="463"/>
      <c r="Q1834" s="87">
        <f t="shared" si="1932"/>
        <v>0</v>
      </c>
      <c r="R1834" s="486">
        <f t="shared" si="1923"/>
        <v>0</v>
      </c>
      <c r="S1834" s="486">
        <f t="shared" si="1924"/>
        <v>0</v>
      </c>
      <c r="T1834" s="486">
        <f>IF(R1834=1,SUM($R$6:R1834),0)</f>
        <v>0</v>
      </c>
      <c r="U1834" s="486">
        <f>IF(S1834=1,SUM($S$6:S1834),0)</f>
        <v>0</v>
      </c>
      <c r="V1834" s="486">
        <f t="shared" si="1925"/>
        <v>0</v>
      </c>
      <c r="W1834" s="486">
        <f t="shared" si="1926"/>
        <v>0</v>
      </c>
      <c r="X1834" s="486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5" t="s">
        <v>719</v>
      </c>
      <c r="C1835" s="426" t="s">
        <v>1977</v>
      </c>
      <c r="D1835" s="426"/>
      <c r="E1835" s="212" t="s">
        <v>47</v>
      </c>
      <c r="F1835" s="213"/>
      <c r="G1835" s="214">
        <v>0</v>
      </c>
      <c r="H1835" s="214">
        <v>0</v>
      </c>
      <c r="I1835" s="167"/>
      <c r="J1835" s="445"/>
      <c r="K1835" s="167"/>
      <c r="L1835" s="167"/>
      <c r="M1835" s="167"/>
      <c r="N1835" s="167"/>
      <c r="O1835" s="167"/>
      <c r="P1835" s="463"/>
      <c r="Q1835" s="87">
        <f t="shared" si="1932"/>
        <v>0</v>
      </c>
      <c r="R1835" s="486">
        <f t="shared" si="1923"/>
        <v>0</v>
      </c>
      <c r="S1835" s="486">
        <f t="shared" si="1924"/>
        <v>0</v>
      </c>
      <c r="T1835" s="486">
        <f>IF(R1835=1,SUM($R$6:R1835),0)</f>
        <v>0</v>
      </c>
      <c r="U1835" s="486">
        <f>IF(S1835=1,SUM($S$6:S1835),0)</f>
        <v>0</v>
      </c>
      <c r="V1835" s="486">
        <f t="shared" si="1925"/>
        <v>0</v>
      </c>
      <c r="W1835" s="486">
        <f t="shared" si="1926"/>
        <v>0</v>
      </c>
      <c r="X1835" s="486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668</v>
      </c>
      <c r="D1836" s="105"/>
      <c r="E1836" s="212" t="s">
        <v>46</v>
      </c>
      <c r="F1836" s="213" t="s">
        <v>14</v>
      </c>
      <c r="G1836" s="214">
        <v>32640</v>
      </c>
      <c r="H1836" s="214">
        <v>32640</v>
      </c>
      <c r="I1836" s="443">
        <v>70880.399999999994</v>
      </c>
      <c r="J1836" s="446">
        <f t="shared" si="1929"/>
        <v>1.171580882352941</v>
      </c>
      <c r="K1836" s="443">
        <f t="shared" si="1930"/>
        <v>153922.52157352938</v>
      </c>
      <c r="L1836" s="443">
        <f t="shared" ref="L1836:O1836" si="1963">IF($J1836&lt;0,(K1836*(1-$J1836)),(K1836*(1+$J1836)))</f>
        <v>334255.20521263452</v>
      </c>
      <c r="M1836" s="443">
        <f t="shared" si="1963"/>
        <v>725862.21346671623</v>
      </c>
      <c r="N1836" s="443">
        <f t="shared" si="1963"/>
        <v>1576268.5059867105</v>
      </c>
      <c r="O1836" s="443">
        <f t="shared" si="1963"/>
        <v>3422994.553055773</v>
      </c>
      <c r="P1836" s="463"/>
      <c r="Q1836" s="87">
        <f t="shared" si="1932"/>
        <v>70880.399999999994</v>
      </c>
      <c r="R1836" s="486">
        <f t="shared" si="1923"/>
        <v>0</v>
      </c>
      <c r="S1836" s="486">
        <f t="shared" si="1924"/>
        <v>0</v>
      </c>
      <c r="T1836" s="486">
        <f>IF(R1836=1,SUM($R$6:R1836),0)</f>
        <v>0</v>
      </c>
      <c r="U1836" s="486">
        <f>IF(S1836=1,SUM($S$6:S1836),0)</f>
        <v>0</v>
      </c>
      <c r="V1836" s="486">
        <f t="shared" si="1925"/>
        <v>0</v>
      </c>
      <c r="W1836" s="486">
        <f t="shared" si="1926"/>
        <v>0</v>
      </c>
      <c r="X1836" s="486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669</v>
      </c>
      <c r="D1837" s="105"/>
      <c r="E1837" s="212" t="s">
        <v>46</v>
      </c>
      <c r="F1837" s="213" t="s">
        <v>14</v>
      </c>
      <c r="G1837" s="214">
        <v>63840</v>
      </c>
      <c r="H1837" s="214">
        <v>63840</v>
      </c>
      <c r="I1837" s="443">
        <v>116910.59999999999</v>
      </c>
      <c r="J1837" s="446">
        <f t="shared" si="1929"/>
        <v>0.83130639097744352</v>
      </c>
      <c r="K1837" s="443">
        <f t="shared" si="1930"/>
        <v>214099.12895300749</v>
      </c>
      <c r="L1837" s="443">
        <f t="shared" ref="L1837:O1837" si="1964">IF($J1837&lt;0,(K1837*(1-$J1837)),(K1837*(1+$J1837)))</f>
        <v>392081.10315434641</v>
      </c>
      <c r="M1837" s="443">
        <f t="shared" si="1964"/>
        <v>718020.62998804078</v>
      </c>
      <c r="N1837" s="443">
        <f t="shared" si="1964"/>
        <v>1314915.7685507492</v>
      </c>
      <c r="O1837" s="443">
        <f t="shared" si="1964"/>
        <v>2408013.6505440036</v>
      </c>
      <c r="P1837" s="463"/>
      <c r="Q1837" s="87">
        <f t="shared" si="1932"/>
        <v>116910.59999999999</v>
      </c>
      <c r="R1837" s="486">
        <f t="shared" si="1923"/>
        <v>0</v>
      </c>
      <c r="S1837" s="486">
        <f t="shared" si="1924"/>
        <v>0</v>
      </c>
      <c r="T1837" s="486">
        <f>IF(R1837=1,SUM($R$6:R1837),0)</f>
        <v>0</v>
      </c>
      <c r="U1837" s="486">
        <f>IF(S1837=1,SUM($S$6:S1837),0)</f>
        <v>0</v>
      </c>
      <c r="V1837" s="486">
        <f t="shared" si="1925"/>
        <v>0</v>
      </c>
      <c r="W1837" s="486">
        <f t="shared" si="1926"/>
        <v>0</v>
      </c>
      <c r="X1837" s="486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1978</v>
      </c>
      <c r="D1838" s="105" t="s">
        <v>1978</v>
      </c>
      <c r="E1838" s="212" t="s">
        <v>46</v>
      </c>
      <c r="F1838" s="213" t="s">
        <v>23</v>
      </c>
      <c r="G1838" s="405"/>
      <c r="H1838" s="405"/>
      <c r="I1838" s="409">
        <v>103438.2</v>
      </c>
      <c r="J1838" s="447">
        <v>0.12007299270072992</v>
      </c>
      <c r="K1838" s="409">
        <f t="shared" si="1930"/>
        <v>115858.33423357665</v>
      </c>
      <c r="L1838" s="409">
        <f t="shared" ref="L1838:O1838" si="1965">IF($J1838&lt;0,(K1838*(1-$J1838)),(K1838*(1+$J1838)))</f>
        <v>129769.79115432364</v>
      </c>
      <c r="M1838" s="409">
        <f t="shared" si="1965"/>
        <v>145351.63834037201</v>
      </c>
      <c r="N1838" s="409">
        <f t="shared" si="1965"/>
        <v>162804.44454985464</v>
      </c>
      <c r="O1838" s="409">
        <f t="shared" si="1965"/>
        <v>182352.86143193574</v>
      </c>
      <c r="P1838" s="463"/>
      <c r="Q1838" s="87">
        <f t="shared" si="1932"/>
        <v>103438.2</v>
      </c>
      <c r="R1838" s="486">
        <f t="shared" si="1923"/>
        <v>0</v>
      </c>
      <c r="S1838" s="486">
        <f t="shared" si="1924"/>
        <v>0</v>
      </c>
      <c r="T1838" s="486">
        <f>IF(R1838=1,SUM($R$6:R1838),0)</f>
        <v>0</v>
      </c>
      <c r="U1838" s="486">
        <f>IF(S1838=1,SUM($S$6:S1838),0)</f>
        <v>0</v>
      </c>
      <c r="V1838" s="486">
        <f t="shared" si="1925"/>
        <v>0</v>
      </c>
      <c r="W1838" s="486">
        <f t="shared" si="1926"/>
        <v>0</v>
      </c>
      <c r="X1838" s="486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2366</v>
      </c>
      <c r="D1839" s="105"/>
      <c r="E1839" s="212" t="s">
        <v>46</v>
      </c>
      <c r="F1839" s="213" t="s">
        <v>14</v>
      </c>
      <c r="G1839" s="214">
        <v>450000</v>
      </c>
      <c r="H1839" s="214">
        <v>450000</v>
      </c>
      <c r="I1839" s="444">
        <v>450000</v>
      </c>
      <c r="J1839" s="449">
        <v>0.12007299270072992</v>
      </c>
      <c r="K1839" s="444">
        <f t="shared" si="1930"/>
        <v>504032.84671532852</v>
      </c>
      <c r="L1839" s="444">
        <f t="shared" ref="L1839:O1839" si="1966">IF($J1839&lt;0,(K1839*(1-$J1839)),(K1839*(1+$J1839)))</f>
        <v>564553.57903990638</v>
      </c>
      <c r="M1839" s="444">
        <f t="shared" si="1966"/>
        <v>632341.21681513602</v>
      </c>
      <c r="N1839" s="444">
        <f t="shared" si="1966"/>
        <v>708268.31912615057</v>
      </c>
      <c r="O1839" s="444">
        <f t="shared" si="1966"/>
        <v>793312.21583874314</v>
      </c>
      <c r="P1839" s="463"/>
      <c r="Q1839" s="87">
        <f t="shared" si="1932"/>
        <v>450000</v>
      </c>
      <c r="R1839" s="486">
        <f t="shared" si="1923"/>
        <v>0</v>
      </c>
      <c r="S1839" s="486">
        <f t="shared" si="1924"/>
        <v>0</v>
      </c>
      <c r="T1839" s="486">
        <f>IF(R1839=1,SUM($R$6:R1839),0)</f>
        <v>0</v>
      </c>
      <c r="U1839" s="486">
        <f>IF(S1839=1,SUM($S$6:S1839),0)</f>
        <v>0</v>
      </c>
      <c r="V1839" s="486">
        <f t="shared" si="1925"/>
        <v>0</v>
      </c>
      <c r="W1839" s="486">
        <f t="shared" si="1926"/>
        <v>0</v>
      </c>
      <c r="X1839" s="486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2367</v>
      </c>
      <c r="D1840" s="105" t="s">
        <v>1979</v>
      </c>
      <c r="E1840" s="212" t="s">
        <v>46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5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3"/>
      <c r="Q1840" s="87">
        <f t="shared" si="1932"/>
        <v>842928.6</v>
      </c>
      <c r="R1840" s="486">
        <f t="shared" si="1923"/>
        <v>0</v>
      </c>
      <c r="S1840" s="486">
        <f t="shared" si="1924"/>
        <v>0</v>
      </c>
      <c r="T1840" s="486">
        <f>IF(R1840=1,SUM($R$6:R1840),0)</f>
        <v>0</v>
      </c>
      <c r="U1840" s="486">
        <f>IF(S1840=1,SUM($S$6:S1840),0)</f>
        <v>0</v>
      </c>
      <c r="V1840" s="486">
        <f t="shared" si="1925"/>
        <v>0</v>
      </c>
      <c r="W1840" s="486">
        <f t="shared" si="1926"/>
        <v>0</v>
      </c>
      <c r="X1840" s="486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422</v>
      </c>
      <c r="D1841" s="105"/>
      <c r="E1841" s="212" t="s">
        <v>46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5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3"/>
      <c r="Q1841" s="87">
        <f t="shared" si="1932"/>
        <v>24159.77399999999</v>
      </c>
      <c r="R1841" s="486">
        <f t="shared" si="1923"/>
        <v>0</v>
      </c>
      <c r="S1841" s="486">
        <f t="shared" si="1924"/>
        <v>0</v>
      </c>
      <c r="T1841" s="486">
        <f>IF(R1841=1,SUM($R$6:R1841),0)</f>
        <v>0</v>
      </c>
      <c r="U1841" s="486">
        <f>IF(S1841=1,SUM($S$6:S1841),0)</f>
        <v>0</v>
      </c>
      <c r="V1841" s="486">
        <f t="shared" si="1925"/>
        <v>0</v>
      </c>
      <c r="W1841" s="486">
        <f t="shared" si="1926"/>
        <v>0</v>
      </c>
      <c r="X1841" s="486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423</v>
      </c>
      <c r="D1842" s="105"/>
      <c r="E1842" s="212" t="s">
        <v>46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5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3"/>
      <c r="Q1842" s="87">
        <f t="shared" si="1932"/>
        <v>54707.651999999995</v>
      </c>
      <c r="R1842" s="486">
        <f t="shared" si="1923"/>
        <v>0</v>
      </c>
      <c r="S1842" s="486">
        <f t="shared" si="1924"/>
        <v>0</v>
      </c>
      <c r="T1842" s="486">
        <f>IF(R1842=1,SUM($R$6:R1842),0)</f>
        <v>0</v>
      </c>
      <c r="U1842" s="486">
        <f>IF(S1842=1,SUM($S$6:S1842),0)</f>
        <v>0</v>
      </c>
      <c r="V1842" s="486">
        <f t="shared" si="1925"/>
        <v>0</v>
      </c>
      <c r="W1842" s="486">
        <f t="shared" si="1926"/>
        <v>0</v>
      </c>
      <c r="X1842" s="486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1980</v>
      </c>
      <c r="D1843" s="105" t="s">
        <v>1980</v>
      </c>
      <c r="E1843" s="212" t="s">
        <v>46</v>
      </c>
      <c r="F1843" s="213" t="s">
        <v>14</v>
      </c>
      <c r="G1843" s="409"/>
      <c r="H1843" s="409"/>
      <c r="I1843" s="409">
        <v>34587</v>
      </c>
      <c r="J1843" s="447">
        <v>0.12007299270072992</v>
      </c>
      <c r="K1843" s="409">
        <f t="shared" si="1930"/>
        <v>38739.964598540151</v>
      </c>
      <c r="L1843" s="409">
        <f t="shared" ref="L1843:O1843" si="1970">IF($J1843&lt;0,(K1843*(1-$J1843)),(K1843*(1+$J1843)))</f>
        <v>43391.588085007199</v>
      </c>
      <c r="M1843" s="409">
        <f t="shared" si="1970"/>
        <v>48601.745924411349</v>
      </c>
      <c r="N1843" s="409">
        <f t="shared" si="1970"/>
        <v>54437.503008035928</v>
      </c>
      <c r="O1843" s="409">
        <f t="shared" si="1970"/>
        <v>60973.976909365796</v>
      </c>
      <c r="P1843" s="463"/>
      <c r="Q1843" s="87">
        <f t="shared" si="1932"/>
        <v>34587</v>
      </c>
      <c r="R1843" s="486">
        <f t="shared" si="1923"/>
        <v>0</v>
      </c>
      <c r="S1843" s="486">
        <f t="shared" si="1924"/>
        <v>0</v>
      </c>
      <c r="T1843" s="486">
        <f>IF(R1843=1,SUM($R$6:R1843),0)</f>
        <v>0</v>
      </c>
      <c r="U1843" s="486">
        <f>IF(S1843=1,SUM($S$6:S1843),0)</f>
        <v>0</v>
      </c>
      <c r="V1843" s="486">
        <f t="shared" si="1925"/>
        <v>0</v>
      </c>
      <c r="W1843" s="486">
        <f t="shared" si="1926"/>
        <v>0</v>
      </c>
      <c r="X1843" s="486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1981</v>
      </c>
      <c r="D1844" s="105" t="s">
        <v>1981</v>
      </c>
      <c r="E1844" s="212" t="s">
        <v>46</v>
      </c>
      <c r="F1844" s="213" t="s">
        <v>14</v>
      </c>
      <c r="G1844" s="409"/>
      <c r="H1844" s="409"/>
      <c r="I1844" s="409">
        <v>46720.626000000004</v>
      </c>
      <c r="J1844" s="447">
        <v>0.12007299270072992</v>
      </c>
      <c r="K1844" s="409">
        <f t="shared" si="1930"/>
        <v>52330.511384671539</v>
      </c>
      <c r="L1844" s="409">
        <f t="shared" ref="L1844:O1844" si="1971">IF($J1844&lt;0,(K1844*(1-$J1844)),(K1844*(1+$J1844)))</f>
        <v>58613.992496188672</v>
      </c>
      <c r="M1844" s="409">
        <f t="shared" si="1971"/>
        <v>65651.949989344183</v>
      </c>
      <c r="N1844" s="409">
        <f t="shared" si="1971"/>
        <v>73534.9761012034</v>
      </c>
      <c r="O1844" s="409">
        <f t="shared" si="1971"/>
        <v>82364.540749851556</v>
      </c>
      <c r="P1844" s="463"/>
      <c r="Q1844" s="87">
        <f t="shared" si="1932"/>
        <v>46720.626000000004</v>
      </c>
      <c r="R1844" s="486">
        <f t="shared" si="1923"/>
        <v>0</v>
      </c>
      <c r="S1844" s="486">
        <f t="shared" si="1924"/>
        <v>0</v>
      </c>
      <c r="T1844" s="486">
        <f>IF(R1844=1,SUM($R$6:R1844),0)</f>
        <v>0</v>
      </c>
      <c r="U1844" s="486">
        <f>IF(S1844=1,SUM($S$6:S1844),0)</f>
        <v>0</v>
      </c>
      <c r="V1844" s="486">
        <f t="shared" si="1925"/>
        <v>0</v>
      </c>
      <c r="W1844" s="486">
        <f t="shared" si="1926"/>
        <v>0</v>
      </c>
      <c r="X1844" s="486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1982</v>
      </c>
      <c r="D1845" s="105" t="s">
        <v>1982</v>
      </c>
      <c r="E1845" s="212" t="s">
        <v>46</v>
      </c>
      <c r="F1845" s="213" t="s">
        <v>14</v>
      </c>
      <c r="G1845" s="409"/>
      <c r="H1845" s="409"/>
      <c r="I1845" s="409">
        <v>54869.675999999999</v>
      </c>
      <c r="J1845" s="447">
        <v>0.12007299270072992</v>
      </c>
      <c r="K1845" s="409">
        <f t="shared" si="1930"/>
        <v>61458.042205839418</v>
      </c>
      <c r="L1845" s="409">
        <f t="shared" ref="L1845:O1845" si="1972">IF($J1845&lt;0,(K1845*(1-$J1845)),(K1845*(1+$J1845)))</f>
        <v>68837.493259022332</v>
      </c>
      <c r="M1845" s="409">
        <f t="shared" si="1972"/>
        <v>77103.017084649473</v>
      </c>
      <c r="N1845" s="409">
        <f t="shared" si="1972"/>
        <v>86361.007092258849</v>
      </c>
      <c r="O1845" s="409">
        <f t="shared" si="1972"/>
        <v>96730.631666475339</v>
      </c>
      <c r="P1845" s="463"/>
      <c r="Q1845" s="87">
        <f t="shared" si="1932"/>
        <v>54869.675999999999</v>
      </c>
      <c r="R1845" s="486">
        <f t="shared" si="1923"/>
        <v>0</v>
      </c>
      <c r="S1845" s="486">
        <f t="shared" si="1924"/>
        <v>0</v>
      </c>
      <c r="T1845" s="486">
        <f>IF(R1845=1,SUM($R$6:R1845),0)</f>
        <v>0</v>
      </c>
      <c r="U1845" s="486">
        <f>IF(S1845=1,SUM($S$6:S1845),0)</f>
        <v>0</v>
      </c>
      <c r="V1845" s="486">
        <f t="shared" si="1925"/>
        <v>0</v>
      </c>
      <c r="W1845" s="486">
        <f t="shared" si="1926"/>
        <v>0</v>
      </c>
      <c r="X1845" s="486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1983</v>
      </c>
      <c r="D1846" s="105" t="s">
        <v>1983</v>
      </c>
      <c r="E1846" s="212" t="s">
        <v>46</v>
      </c>
      <c r="F1846" s="213" t="s">
        <v>14</v>
      </c>
      <c r="G1846" s="409"/>
      <c r="H1846" s="409"/>
      <c r="I1846" s="409">
        <v>58230.228000000003</v>
      </c>
      <c r="J1846" s="447">
        <v>0.12007299270072992</v>
      </c>
      <c r="K1846" s="409">
        <f t="shared" si="1930"/>
        <v>65222.105741605847</v>
      </c>
      <c r="L1846" s="409">
        <f t="shared" ref="L1846:O1846" si="1973">IF($J1846&lt;0,(K1846*(1-$J1846)),(K1846*(1+$J1846)))</f>
        <v>73053.519168243933</v>
      </c>
      <c r="M1846" s="409">
        <f t="shared" si="1973"/>
        <v>81825.273842095121</v>
      </c>
      <c r="N1846" s="409">
        <f t="shared" si="1973"/>
        <v>91650.279350872239</v>
      </c>
      <c r="O1846" s="409">
        <f t="shared" si="1973"/>
        <v>102655.00267438938</v>
      </c>
      <c r="P1846" s="463"/>
      <c r="Q1846" s="87">
        <f t="shared" si="1932"/>
        <v>58230.228000000003</v>
      </c>
      <c r="R1846" s="486">
        <f t="shared" si="1923"/>
        <v>0</v>
      </c>
      <c r="S1846" s="486">
        <f t="shared" si="1924"/>
        <v>0</v>
      </c>
      <c r="T1846" s="486">
        <f>IF(R1846=1,SUM($R$6:R1846),0)</f>
        <v>0</v>
      </c>
      <c r="U1846" s="486">
        <f>IF(S1846=1,SUM($S$6:S1846),0)</f>
        <v>0</v>
      </c>
      <c r="V1846" s="486">
        <f t="shared" si="1925"/>
        <v>0</v>
      </c>
      <c r="W1846" s="486">
        <f t="shared" si="1926"/>
        <v>0</v>
      </c>
      <c r="X1846" s="486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1984</v>
      </c>
      <c r="D1847" s="105" t="s">
        <v>1984</v>
      </c>
      <c r="E1847" s="212" t="s">
        <v>46</v>
      </c>
      <c r="F1847" s="213" t="s">
        <v>14</v>
      </c>
      <c r="G1847" s="409"/>
      <c r="H1847" s="409"/>
      <c r="I1847" s="409">
        <v>62202.947999999997</v>
      </c>
      <c r="J1847" s="447">
        <v>0.12007299270072992</v>
      </c>
      <c r="K1847" s="409">
        <f t="shared" si="1930"/>
        <v>69671.84212116788</v>
      </c>
      <c r="L1847" s="409">
        <f t="shared" ref="L1847:O1847" si="1974">IF($J1847&lt;0,(K1847*(1-$J1847)),(K1847*(1+$J1847)))</f>
        <v>78037.548711629279</v>
      </c>
      <c r="M1847" s="409">
        <f t="shared" si="1974"/>
        <v>87407.750728463609</v>
      </c>
      <c r="N1847" s="409">
        <f t="shared" si="1974"/>
        <v>97903.060943669654</v>
      </c>
      <c r="O1847" s="409">
        <f t="shared" si="1974"/>
        <v>109658.57446573803</v>
      </c>
      <c r="P1847" s="463"/>
      <c r="Q1847" s="87">
        <f t="shared" si="1932"/>
        <v>62202.947999999997</v>
      </c>
      <c r="R1847" s="486">
        <f t="shared" si="1923"/>
        <v>0</v>
      </c>
      <c r="S1847" s="486">
        <f t="shared" si="1924"/>
        <v>0</v>
      </c>
      <c r="T1847" s="486">
        <f>IF(R1847=1,SUM($R$6:R1847),0)</f>
        <v>0</v>
      </c>
      <c r="U1847" s="486">
        <f>IF(S1847=1,SUM($S$6:S1847),0)</f>
        <v>0</v>
      </c>
      <c r="V1847" s="486">
        <f t="shared" si="1925"/>
        <v>0</v>
      </c>
      <c r="W1847" s="486">
        <f t="shared" si="1926"/>
        <v>0</v>
      </c>
      <c r="X1847" s="486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1985</v>
      </c>
      <c r="D1848" s="105" t="s">
        <v>1985</v>
      </c>
      <c r="E1848" s="212" t="s">
        <v>46</v>
      </c>
      <c r="F1848" s="213" t="s">
        <v>14</v>
      </c>
      <c r="G1848" s="409"/>
      <c r="H1848" s="409"/>
      <c r="I1848" s="409">
        <v>70880.399999999994</v>
      </c>
      <c r="J1848" s="447">
        <v>0.12007299270072992</v>
      </c>
      <c r="K1848" s="409">
        <f t="shared" si="1930"/>
        <v>79391.221751824822</v>
      </c>
      <c r="L1848" s="409">
        <f t="shared" ref="L1848:O1848" si="1975">IF($J1848&lt;0,(K1848*(1-$J1848)),(K1848*(1+$J1848)))</f>
        <v>88923.963341733717</v>
      </c>
      <c r="M1848" s="409">
        <f t="shared" si="1975"/>
        <v>99601.32974298569</v>
      </c>
      <c r="N1848" s="409">
        <f t="shared" si="1975"/>
        <v>111560.75948219822</v>
      </c>
      <c r="O1848" s="409">
        <f t="shared" si="1975"/>
        <v>124956.19374119211</v>
      </c>
      <c r="P1848" s="463"/>
      <c r="Q1848" s="87">
        <f t="shared" si="1932"/>
        <v>70880.399999999994</v>
      </c>
      <c r="R1848" s="486">
        <f t="shared" si="1923"/>
        <v>0</v>
      </c>
      <c r="S1848" s="486">
        <f t="shared" si="1924"/>
        <v>0</v>
      </c>
      <c r="T1848" s="486">
        <f>IF(R1848=1,SUM($R$6:R1848),0)</f>
        <v>0</v>
      </c>
      <c r="U1848" s="486">
        <f>IF(S1848=1,SUM($S$6:S1848),0)</f>
        <v>0</v>
      </c>
      <c r="V1848" s="486">
        <f t="shared" si="1925"/>
        <v>0</v>
      </c>
      <c r="W1848" s="486">
        <f t="shared" si="1926"/>
        <v>0</v>
      </c>
      <c r="X1848" s="486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1986</v>
      </c>
      <c r="D1849" s="105" t="s">
        <v>1986</v>
      </c>
      <c r="E1849" s="212" t="s">
        <v>46</v>
      </c>
      <c r="F1849" s="213" t="s">
        <v>14</v>
      </c>
      <c r="G1849" s="409"/>
      <c r="H1849" s="409"/>
      <c r="I1849" s="409">
        <v>70880.399999999994</v>
      </c>
      <c r="J1849" s="447">
        <v>0.12007299270072992</v>
      </c>
      <c r="K1849" s="409">
        <f t="shared" si="1930"/>
        <v>79391.221751824822</v>
      </c>
      <c r="L1849" s="409">
        <f t="shared" ref="L1849:O1849" si="1976">IF($J1849&lt;0,(K1849*(1-$J1849)),(K1849*(1+$J1849)))</f>
        <v>88923.963341733717</v>
      </c>
      <c r="M1849" s="409">
        <f t="shared" si="1976"/>
        <v>99601.32974298569</v>
      </c>
      <c r="N1849" s="409">
        <f t="shared" si="1976"/>
        <v>111560.75948219822</v>
      </c>
      <c r="O1849" s="409">
        <f t="shared" si="1976"/>
        <v>124956.19374119211</v>
      </c>
      <c r="P1849" s="463"/>
      <c r="Q1849" s="87">
        <f t="shared" si="1932"/>
        <v>70880.399999999994</v>
      </c>
      <c r="R1849" s="486">
        <f t="shared" si="1923"/>
        <v>0</v>
      </c>
      <c r="S1849" s="486">
        <f t="shared" si="1924"/>
        <v>0</v>
      </c>
      <c r="T1849" s="486">
        <f>IF(R1849=1,SUM($R$6:R1849),0)</f>
        <v>0</v>
      </c>
      <c r="U1849" s="486">
        <f>IF(S1849=1,SUM($S$6:S1849),0)</f>
        <v>0</v>
      </c>
      <c r="V1849" s="486">
        <f t="shared" si="1925"/>
        <v>0</v>
      </c>
      <c r="W1849" s="486">
        <f t="shared" si="1926"/>
        <v>0</v>
      </c>
      <c r="X1849" s="486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1987</v>
      </c>
      <c r="D1850" s="105" t="s">
        <v>1987</v>
      </c>
      <c r="E1850" s="212" t="s">
        <v>46</v>
      </c>
      <c r="F1850" s="213" t="s">
        <v>14</v>
      </c>
      <c r="G1850" s="409"/>
      <c r="H1850" s="409"/>
      <c r="I1850" s="409">
        <v>70880.399999999994</v>
      </c>
      <c r="J1850" s="447">
        <v>0.12007299270072992</v>
      </c>
      <c r="K1850" s="409">
        <f t="shared" si="1930"/>
        <v>79391.221751824822</v>
      </c>
      <c r="L1850" s="409">
        <f t="shared" ref="L1850:O1850" si="1977">IF($J1850&lt;0,(K1850*(1-$J1850)),(K1850*(1+$J1850)))</f>
        <v>88923.963341733717</v>
      </c>
      <c r="M1850" s="409">
        <f t="shared" si="1977"/>
        <v>99601.32974298569</v>
      </c>
      <c r="N1850" s="409">
        <f t="shared" si="1977"/>
        <v>111560.75948219822</v>
      </c>
      <c r="O1850" s="409">
        <f t="shared" si="1977"/>
        <v>124956.19374119211</v>
      </c>
      <c r="P1850" s="463"/>
      <c r="Q1850" s="87">
        <f t="shared" si="1932"/>
        <v>70880.399999999994</v>
      </c>
      <c r="R1850" s="486">
        <f t="shared" si="1923"/>
        <v>0</v>
      </c>
      <c r="S1850" s="486">
        <f t="shared" si="1924"/>
        <v>0</v>
      </c>
      <c r="T1850" s="486">
        <f>IF(R1850=1,SUM($R$6:R1850),0)</f>
        <v>0</v>
      </c>
      <c r="U1850" s="486">
        <f>IF(S1850=1,SUM($S$6:S1850),0)</f>
        <v>0</v>
      </c>
      <c r="V1850" s="486">
        <f t="shared" si="1925"/>
        <v>0</v>
      </c>
      <c r="W1850" s="486">
        <f t="shared" si="1926"/>
        <v>0</v>
      </c>
      <c r="X1850" s="486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1988</v>
      </c>
      <c r="D1851" s="105" t="s">
        <v>1988</v>
      </c>
      <c r="E1851" s="212" t="s">
        <v>46</v>
      </c>
      <c r="F1851" s="213" t="s">
        <v>14</v>
      </c>
      <c r="G1851" s="409"/>
      <c r="H1851" s="409"/>
      <c r="I1851" s="409">
        <v>70880.399999999994</v>
      </c>
      <c r="J1851" s="447">
        <v>0.12007299270072992</v>
      </c>
      <c r="K1851" s="409">
        <f t="shared" si="1930"/>
        <v>79391.221751824822</v>
      </c>
      <c r="L1851" s="409">
        <f t="shared" ref="L1851:O1851" si="1978">IF($J1851&lt;0,(K1851*(1-$J1851)),(K1851*(1+$J1851)))</f>
        <v>88923.963341733717</v>
      </c>
      <c r="M1851" s="409">
        <f t="shared" si="1978"/>
        <v>99601.32974298569</v>
      </c>
      <c r="N1851" s="409">
        <f t="shared" si="1978"/>
        <v>111560.75948219822</v>
      </c>
      <c r="O1851" s="409">
        <f t="shared" si="1978"/>
        <v>124956.19374119211</v>
      </c>
      <c r="P1851" s="463"/>
      <c r="Q1851" s="87">
        <f t="shared" si="1932"/>
        <v>70880.399999999994</v>
      </c>
      <c r="R1851" s="486">
        <f t="shared" si="1923"/>
        <v>0</v>
      </c>
      <c r="S1851" s="486">
        <f t="shared" si="1924"/>
        <v>0</v>
      </c>
      <c r="T1851" s="486">
        <f>IF(R1851=1,SUM($R$6:R1851),0)</f>
        <v>0</v>
      </c>
      <c r="U1851" s="486">
        <f>IF(S1851=1,SUM($S$6:S1851),0)</f>
        <v>0</v>
      </c>
      <c r="V1851" s="486">
        <f t="shared" si="1925"/>
        <v>0</v>
      </c>
      <c r="W1851" s="486">
        <f t="shared" si="1926"/>
        <v>0</v>
      </c>
      <c r="X1851" s="486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1989</v>
      </c>
      <c r="D1852" s="105" t="s">
        <v>1989</v>
      </c>
      <c r="E1852" s="212" t="s">
        <v>46</v>
      </c>
      <c r="F1852" s="213" t="s">
        <v>14</v>
      </c>
      <c r="G1852" s="409"/>
      <c r="H1852" s="409"/>
      <c r="I1852" s="409">
        <v>70880.399999999994</v>
      </c>
      <c r="J1852" s="447">
        <v>0.12007299270072992</v>
      </c>
      <c r="K1852" s="409">
        <f t="shared" si="1930"/>
        <v>79391.221751824822</v>
      </c>
      <c r="L1852" s="409">
        <f t="shared" ref="L1852:O1852" si="1979">IF($J1852&lt;0,(K1852*(1-$J1852)),(K1852*(1+$J1852)))</f>
        <v>88923.963341733717</v>
      </c>
      <c r="M1852" s="409">
        <f t="shared" si="1979"/>
        <v>99601.32974298569</v>
      </c>
      <c r="N1852" s="409">
        <f t="shared" si="1979"/>
        <v>111560.75948219822</v>
      </c>
      <c r="O1852" s="409">
        <f t="shared" si="1979"/>
        <v>124956.19374119211</v>
      </c>
      <c r="P1852" s="463"/>
      <c r="Q1852" s="87">
        <f t="shared" si="1932"/>
        <v>70880.399999999994</v>
      </c>
      <c r="R1852" s="486">
        <f t="shared" si="1923"/>
        <v>0</v>
      </c>
      <c r="S1852" s="486">
        <f t="shared" si="1924"/>
        <v>0</v>
      </c>
      <c r="T1852" s="486">
        <f>IF(R1852=1,SUM($R$6:R1852),0)</f>
        <v>0</v>
      </c>
      <c r="U1852" s="486">
        <f>IF(S1852=1,SUM($S$6:S1852),0)</f>
        <v>0</v>
      </c>
      <c r="V1852" s="486">
        <f t="shared" si="1925"/>
        <v>0</v>
      </c>
      <c r="W1852" s="486">
        <f t="shared" si="1926"/>
        <v>0</v>
      </c>
      <c r="X1852" s="486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1990</v>
      </c>
      <c r="D1853" s="105" t="s">
        <v>1990</v>
      </c>
      <c r="E1853" s="212" t="s">
        <v>46</v>
      </c>
      <c r="F1853" s="213" t="s">
        <v>14</v>
      </c>
      <c r="G1853" s="409"/>
      <c r="H1853" s="409"/>
      <c r="I1853" s="409">
        <v>70880.399999999994</v>
      </c>
      <c r="J1853" s="447">
        <v>0.12007299270072992</v>
      </c>
      <c r="K1853" s="409">
        <f t="shared" si="1930"/>
        <v>79391.221751824822</v>
      </c>
      <c r="L1853" s="409">
        <f t="shared" ref="L1853:O1853" si="1980">IF($J1853&lt;0,(K1853*(1-$J1853)),(K1853*(1+$J1853)))</f>
        <v>88923.963341733717</v>
      </c>
      <c r="M1853" s="409">
        <f t="shared" si="1980"/>
        <v>99601.32974298569</v>
      </c>
      <c r="N1853" s="409">
        <f t="shared" si="1980"/>
        <v>111560.75948219822</v>
      </c>
      <c r="O1853" s="409">
        <f t="shared" si="1980"/>
        <v>124956.19374119211</v>
      </c>
      <c r="P1853" s="463"/>
      <c r="Q1853" s="87">
        <f t="shared" si="1932"/>
        <v>70880.399999999994</v>
      </c>
      <c r="R1853" s="486">
        <f t="shared" si="1923"/>
        <v>0</v>
      </c>
      <c r="S1853" s="486">
        <f t="shared" si="1924"/>
        <v>0</v>
      </c>
      <c r="T1853" s="486">
        <f>IF(R1853=1,SUM($R$6:R1853),0)</f>
        <v>0</v>
      </c>
      <c r="U1853" s="486">
        <f>IF(S1853=1,SUM($S$6:S1853),0)</f>
        <v>0</v>
      </c>
      <c r="V1853" s="486">
        <f t="shared" si="1925"/>
        <v>0</v>
      </c>
      <c r="W1853" s="486">
        <f t="shared" si="1926"/>
        <v>0</v>
      </c>
      <c r="X1853" s="486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1991</v>
      </c>
      <c r="D1854" s="105" t="s">
        <v>1991</v>
      </c>
      <c r="E1854" s="212" t="s">
        <v>46</v>
      </c>
      <c r="F1854" s="213" t="s">
        <v>14</v>
      </c>
      <c r="G1854" s="409"/>
      <c r="H1854" s="409"/>
      <c r="I1854" s="409">
        <v>70880.399999999994</v>
      </c>
      <c r="J1854" s="447">
        <v>0.12007299270072992</v>
      </c>
      <c r="K1854" s="409">
        <f t="shared" si="1930"/>
        <v>79391.221751824822</v>
      </c>
      <c r="L1854" s="409">
        <f t="shared" ref="L1854:O1854" si="1981">IF($J1854&lt;0,(K1854*(1-$J1854)),(K1854*(1+$J1854)))</f>
        <v>88923.963341733717</v>
      </c>
      <c r="M1854" s="409">
        <f t="shared" si="1981"/>
        <v>99601.32974298569</v>
      </c>
      <c r="N1854" s="409">
        <f t="shared" si="1981"/>
        <v>111560.75948219822</v>
      </c>
      <c r="O1854" s="409">
        <f t="shared" si="1981"/>
        <v>124956.19374119211</v>
      </c>
      <c r="P1854" s="463"/>
      <c r="Q1854" s="87">
        <f t="shared" si="1932"/>
        <v>70880.399999999994</v>
      </c>
      <c r="R1854" s="486">
        <f t="shared" si="1923"/>
        <v>0</v>
      </c>
      <c r="S1854" s="486">
        <f t="shared" si="1924"/>
        <v>0</v>
      </c>
      <c r="T1854" s="486">
        <f>IF(R1854=1,SUM($R$6:R1854),0)</f>
        <v>0</v>
      </c>
      <c r="U1854" s="486">
        <f>IF(S1854=1,SUM($S$6:S1854),0)</f>
        <v>0</v>
      </c>
      <c r="V1854" s="486">
        <f t="shared" si="1925"/>
        <v>0</v>
      </c>
      <c r="W1854" s="486">
        <f t="shared" si="1926"/>
        <v>0</v>
      </c>
      <c r="X1854" s="486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1992</v>
      </c>
      <c r="D1855" s="105" t="s">
        <v>1992</v>
      </c>
      <c r="E1855" s="212" t="s">
        <v>46</v>
      </c>
      <c r="F1855" s="213" t="s">
        <v>14</v>
      </c>
      <c r="G1855" s="409"/>
      <c r="H1855" s="409"/>
      <c r="I1855" s="409">
        <v>70880.399999999994</v>
      </c>
      <c r="J1855" s="447">
        <v>0.12007299270072992</v>
      </c>
      <c r="K1855" s="409">
        <f t="shared" si="1930"/>
        <v>79391.221751824822</v>
      </c>
      <c r="L1855" s="409">
        <f t="shared" ref="L1855:O1855" si="1982">IF($J1855&lt;0,(K1855*(1-$J1855)),(K1855*(1+$J1855)))</f>
        <v>88923.963341733717</v>
      </c>
      <c r="M1855" s="409">
        <f t="shared" si="1982"/>
        <v>99601.32974298569</v>
      </c>
      <c r="N1855" s="409">
        <f t="shared" si="1982"/>
        <v>111560.75948219822</v>
      </c>
      <c r="O1855" s="409">
        <f t="shared" si="1982"/>
        <v>124956.19374119211</v>
      </c>
      <c r="P1855" s="463"/>
      <c r="Q1855" s="87">
        <f t="shared" si="1932"/>
        <v>70880.399999999994</v>
      </c>
      <c r="R1855" s="486">
        <f t="shared" si="1923"/>
        <v>0</v>
      </c>
      <c r="S1855" s="486">
        <f t="shared" si="1924"/>
        <v>0</v>
      </c>
      <c r="T1855" s="486">
        <f>IF(R1855=1,SUM($R$6:R1855),0)</f>
        <v>0</v>
      </c>
      <c r="U1855" s="486">
        <f>IF(S1855=1,SUM($S$6:S1855),0)</f>
        <v>0</v>
      </c>
      <c r="V1855" s="486">
        <f t="shared" si="1925"/>
        <v>0</v>
      </c>
      <c r="W1855" s="486">
        <f t="shared" si="1926"/>
        <v>0</v>
      </c>
      <c r="X1855" s="486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1993</v>
      </c>
      <c r="D1856" s="105" t="s">
        <v>1993</v>
      </c>
      <c r="E1856" s="212" t="s">
        <v>46</v>
      </c>
      <c r="F1856" s="213" t="s">
        <v>14</v>
      </c>
      <c r="G1856" s="409"/>
      <c r="H1856" s="409"/>
      <c r="I1856" s="409">
        <v>70880.399999999994</v>
      </c>
      <c r="J1856" s="447">
        <v>0.12007299270072992</v>
      </c>
      <c r="K1856" s="409">
        <f t="shared" si="1930"/>
        <v>79391.221751824822</v>
      </c>
      <c r="L1856" s="409">
        <f t="shared" ref="L1856:O1856" si="1983">IF($J1856&lt;0,(K1856*(1-$J1856)),(K1856*(1+$J1856)))</f>
        <v>88923.963341733717</v>
      </c>
      <c r="M1856" s="409">
        <f t="shared" si="1983"/>
        <v>99601.32974298569</v>
      </c>
      <c r="N1856" s="409">
        <f t="shared" si="1983"/>
        <v>111560.75948219822</v>
      </c>
      <c r="O1856" s="409">
        <f t="shared" si="1983"/>
        <v>124956.19374119211</v>
      </c>
      <c r="P1856" s="463"/>
      <c r="Q1856" s="87">
        <f t="shared" si="1932"/>
        <v>70880.399999999994</v>
      </c>
      <c r="R1856" s="486">
        <f t="shared" si="1923"/>
        <v>0</v>
      </c>
      <c r="S1856" s="486">
        <f t="shared" si="1924"/>
        <v>0</v>
      </c>
      <c r="T1856" s="486">
        <f>IF(R1856=1,SUM($R$6:R1856),0)</f>
        <v>0</v>
      </c>
      <c r="U1856" s="486">
        <f>IF(S1856=1,SUM($S$6:S1856),0)</f>
        <v>0</v>
      </c>
      <c r="V1856" s="486">
        <f t="shared" si="1925"/>
        <v>0</v>
      </c>
      <c r="W1856" s="486">
        <f t="shared" si="1926"/>
        <v>0</v>
      </c>
      <c r="X1856" s="486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1994</v>
      </c>
      <c r="D1857" s="105" t="s">
        <v>1994</v>
      </c>
      <c r="E1857" s="212" t="s">
        <v>46</v>
      </c>
      <c r="F1857" s="213" t="s">
        <v>14</v>
      </c>
      <c r="G1857" s="409"/>
      <c r="H1857" s="409"/>
      <c r="I1857" s="409">
        <v>116910.59999999999</v>
      </c>
      <c r="J1857" s="447">
        <v>0.12007299270072992</v>
      </c>
      <c r="K1857" s="409">
        <f t="shared" si="1930"/>
        <v>130948.40562043796</v>
      </c>
      <c r="L1857" s="409">
        <f t="shared" ref="L1857:O1857" si="1984">IF($J1857&lt;0,(K1857*(1-$J1857)),(K1857*(1+$J1857)))</f>
        <v>146671.77257267304</v>
      </c>
      <c r="M1857" s="409">
        <f t="shared" si="1984"/>
        <v>164283.09125019473</v>
      </c>
      <c r="N1857" s="409">
        <f t="shared" si="1984"/>
        <v>184009.05366673274</v>
      </c>
      <c r="O1857" s="409">
        <f t="shared" si="1984"/>
        <v>206103.57142452657</v>
      </c>
      <c r="P1857" s="463"/>
      <c r="Q1857" s="87">
        <f t="shared" si="1932"/>
        <v>116910.59999999999</v>
      </c>
      <c r="R1857" s="486">
        <f t="shared" si="1923"/>
        <v>0</v>
      </c>
      <c r="S1857" s="486">
        <f t="shared" si="1924"/>
        <v>0</v>
      </c>
      <c r="T1857" s="486">
        <f>IF(R1857=1,SUM($R$6:R1857),0)</f>
        <v>0</v>
      </c>
      <c r="U1857" s="486">
        <f>IF(S1857=1,SUM($S$6:S1857),0)</f>
        <v>0</v>
      </c>
      <c r="V1857" s="486">
        <f t="shared" si="1925"/>
        <v>0</v>
      </c>
      <c r="W1857" s="486">
        <f t="shared" si="1926"/>
        <v>0</v>
      </c>
      <c r="X1857" s="486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1995</v>
      </c>
      <c r="D1858" s="105" t="s">
        <v>1995</v>
      </c>
      <c r="E1858" s="212" t="s">
        <v>46</v>
      </c>
      <c r="F1858" s="213" t="s">
        <v>14</v>
      </c>
      <c r="G1858" s="409"/>
      <c r="H1858" s="409"/>
      <c r="I1858" s="409">
        <v>116910.59999999999</v>
      </c>
      <c r="J1858" s="447">
        <v>0.12007299270072992</v>
      </c>
      <c r="K1858" s="409">
        <f t="shared" si="1930"/>
        <v>130948.40562043796</v>
      </c>
      <c r="L1858" s="409">
        <f t="shared" ref="L1858:O1858" si="1985">IF($J1858&lt;0,(K1858*(1-$J1858)),(K1858*(1+$J1858)))</f>
        <v>146671.77257267304</v>
      </c>
      <c r="M1858" s="409">
        <f t="shared" si="1985"/>
        <v>164283.09125019473</v>
      </c>
      <c r="N1858" s="409">
        <f t="shared" si="1985"/>
        <v>184009.05366673274</v>
      </c>
      <c r="O1858" s="409">
        <f t="shared" si="1985"/>
        <v>206103.57142452657</v>
      </c>
      <c r="P1858" s="463"/>
      <c r="Q1858" s="87">
        <f t="shared" si="1932"/>
        <v>116910.59999999999</v>
      </c>
      <c r="R1858" s="486">
        <f t="shared" si="1923"/>
        <v>0</v>
      </c>
      <c r="S1858" s="486">
        <f t="shared" si="1924"/>
        <v>0</v>
      </c>
      <c r="T1858" s="486">
        <f>IF(R1858=1,SUM($R$6:R1858),0)</f>
        <v>0</v>
      </c>
      <c r="U1858" s="486">
        <f>IF(S1858=1,SUM($S$6:S1858),0)</f>
        <v>0</v>
      </c>
      <c r="V1858" s="486">
        <f t="shared" si="1925"/>
        <v>0</v>
      </c>
      <c r="W1858" s="486">
        <f t="shared" si="1926"/>
        <v>0</v>
      </c>
      <c r="X1858" s="486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1996</v>
      </c>
      <c r="D1859" s="105" t="s">
        <v>1996</v>
      </c>
      <c r="E1859" s="212" t="s">
        <v>46</v>
      </c>
      <c r="F1859" s="213" t="s">
        <v>14</v>
      </c>
      <c r="G1859" s="409"/>
      <c r="H1859" s="409"/>
      <c r="I1859" s="409">
        <v>116910.59999999999</v>
      </c>
      <c r="J1859" s="447">
        <v>0.12007299270072992</v>
      </c>
      <c r="K1859" s="409">
        <f t="shared" si="1930"/>
        <v>130948.40562043796</v>
      </c>
      <c r="L1859" s="409">
        <f t="shared" ref="L1859:O1859" si="1986">IF($J1859&lt;0,(K1859*(1-$J1859)),(K1859*(1+$J1859)))</f>
        <v>146671.77257267304</v>
      </c>
      <c r="M1859" s="409">
        <f t="shared" si="1986"/>
        <v>164283.09125019473</v>
      </c>
      <c r="N1859" s="409">
        <f t="shared" si="1986"/>
        <v>184009.05366673274</v>
      </c>
      <c r="O1859" s="409">
        <f t="shared" si="1986"/>
        <v>206103.57142452657</v>
      </c>
      <c r="P1859" s="463"/>
      <c r="Q1859" s="87">
        <f t="shared" si="1932"/>
        <v>116910.59999999999</v>
      </c>
      <c r="R1859" s="486">
        <f t="shared" si="1923"/>
        <v>0</v>
      </c>
      <c r="S1859" s="486">
        <f t="shared" si="1924"/>
        <v>0</v>
      </c>
      <c r="T1859" s="486">
        <f>IF(R1859=1,SUM($R$6:R1859),0)</f>
        <v>0</v>
      </c>
      <c r="U1859" s="486">
        <f>IF(S1859=1,SUM($S$6:S1859),0)</f>
        <v>0</v>
      </c>
      <c r="V1859" s="486">
        <f t="shared" si="1925"/>
        <v>0</v>
      </c>
      <c r="W1859" s="486">
        <f t="shared" si="1926"/>
        <v>0</v>
      </c>
      <c r="X1859" s="486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1997</v>
      </c>
      <c r="D1860" s="105" t="s">
        <v>1997</v>
      </c>
      <c r="E1860" s="212" t="s">
        <v>46</v>
      </c>
      <c r="F1860" s="213" t="s">
        <v>14</v>
      </c>
      <c r="G1860" s="409"/>
      <c r="H1860" s="409"/>
      <c r="I1860" s="409">
        <v>106302.59999999999</v>
      </c>
      <c r="J1860" s="447">
        <v>0.12007299270072992</v>
      </c>
      <c r="K1860" s="409">
        <f t="shared" si="1930"/>
        <v>119066.67131386862</v>
      </c>
      <c r="L1860" s="409">
        <f t="shared" ref="L1860:O1860" si="1987">IF($J1860&lt;0,(K1860*(1-$J1860)),(K1860*(1+$J1860)))</f>
        <v>133363.36286943898</v>
      </c>
      <c r="M1860" s="409">
        <f t="shared" si="1987"/>
        <v>149376.70096580594</v>
      </c>
      <c r="N1860" s="409">
        <f t="shared" si="1987"/>
        <v>167312.80849053228</v>
      </c>
      <c r="O1860" s="409">
        <f t="shared" si="1987"/>
        <v>187402.55812315459</v>
      </c>
      <c r="P1860" s="463"/>
      <c r="Q1860" s="87">
        <f t="shared" si="1932"/>
        <v>106302.59999999999</v>
      </c>
      <c r="R1860" s="486">
        <f t="shared" si="1923"/>
        <v>0</v>
      </c>
      <c r="S1860" s="486">
        <f t="shared" si="1924"/>
        <v>0</v>
      </c>
      <c r="T1860" s="486">
        <f>IF(R1860=1,SUM($R$6:R1860),0)</f>
        <v>0</v>
      </c>
      <c r="U1860" s="486">
        <f>IF(S1860=1,SUM($S$6:S1860),0)</f>
        <v>0</v>
      </c>
      <c r="V1860" s="486">
        <f t="shared" si="1925"/>
        <v>0</v>
      </c>
      <c r="W1860" s="486">
        <f t="shared" si="1926"/>
        <v>0</v>
      </c>
      <c r="X1860" s="486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1998</v>
      </c>
      <c r="D1861" s="105" t="s">
        <v>1998</v>
      </c>
      <c r="E1861" s="212" t="s">
        <v>46</v>
      </c>
      <c r="F1861" s="213" t="s">
        <v>14</v>
      </c>
      <c r="G1861" s="409"/>
      <c r="H1861" s="409"/>
      <c r="I1861" s="409">
        <v>106302.59999999999</v>
      </c>
      <c r="J1861" s="447">
        <v>0.12007299270072992</v>
      </c>
      <c r="K1861" s="409">
        <f t="shared" si="1930"/>
        <v>119066.67131386862</v>
      </c>
      <c r="L1861" s="409">
        <f t="shared" ref="L1861:O1861" si="1988">IF($J1861&lt;0,(K1861*(1-$J1861)),(K1861*(1+$J1861)))</f>
        <v>133363.36286943898</v>
      </c>
      <c r="M1861" s="409">
        <f t="shared" si="1988"/>
        <v>149376.70096580594</v>
      </c>
      <c r="N1861" s="409">
        <f t="shared" si="1988"/>
        <v>167312.80849053228</v>
      </c>
      <c r="O1861" s="409">
        <f t="shared" si="1988"/>
        <v>187402.55812315459</v>
      </c>
      <c r="P1861" s="463"/>
      <c r="Q1861" s="87">
        <f t="shared" si="1932"/>
        <v>106302.59999999999</v>
      </c>
      <c r="R1861" s="486">
        <f t="shared" si="1923"/>
        <v>0</v>
      </c>
      <c r="S1861" s="486">
        <f t="shared" si="1924"/>
        <v>0</v>
      </c>
      <c r="T1861" s="486">
        <f>IF(R1861=1,SUM($R$6:R1861),0)</f>
        <v>0</v>
      </c>
      <c r="U1861" s="486">
        <f>IF(S1861=1,SUM($S$6:S1861),0)</f>
        <v>0</v>
      </c>
      <c r="V1861" s="486">
        <f t="shared" si="1925"/>
        <v>0</v>
      </c>
      <c r="W1861" s="486">
        <f t="shared" si="1926"/>
        <v>0</v>
      </c>
      <c r="X1861" s="486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1999</v>
      </c>
      <c r="D1862" s="105" t="s">
        <v>1999</v>
      </c>
      <c r="E1862" s="212" t="s">
        <v>46</v>
      </c>
      <c r="F1862" s="213" t="s">
        <v>14</v>
      </c>
      <c r="G1862" s="409"/>
      <c r="H1862" s="409"/>
      <c r="I1862" s="409">
        <v>106302.59999999999</v>
      </c>
      <c r="J1862" s="447">
        <v>0.12007299270072992</v>
      </c>
      <c r="K1862" s="409">
        <f t="shared" si="1930"/>
        <v>119066.67131386862</v>
      </c>
      <c r="L1862" s="409">
        <f t="shared" ref="L1862:O1862" si="1989">IF($J1862&lt;0,(K1862*(1-$J1862)),(K1862*(1+$J1862)))</f>
        <v>133363.36286943898</v>
      </c>
      <c r="M1862" s="409">
        <f t="shared" si="1989"/>
        <v>149376.70096580594</v>
      </c>
      <c r="N1862" s="409">
        <f t="shared" si="1989"/>
        <v>167312.80849053228</v>
      </c>
      <c r="O1862" s="409">
        <f t="shared" si="1989"/>
        <v>187402.55812315459</v>
      </c>
      <c r="P1862" s="463"/>
      <c r="Q1862" s="87">
        <f t="shared" si="1932"/>
        <v>106302.59999999999</v>
      </c>
      <c r="R1862" s="486">
        <f t="shared" si="1923"/>
        <v>0</v>
      </c>
      <c r="S1862" s="486">
        <f t="shared" si="1924"/>
        <v>0</v>
      </c>
      <c r="T1862" s="486">
        <f>IF(R1862=1,SUM($R$6:R1862),0)</f>
        <v>0</v>
      </c>
      <c r="U1862" s="486">
        <f>IF(S1862=1,SUM($S$6:S1862),0)</f>
        <v>0</v>
      </c>
      <c r="V1862" s="486">
        <f t="shared" si="1925"/>
        <v>0</v>
      </c>
      <c r="W1862" s="486">
        <f t="shared" si="1926"/>
        <v>0</v>
      </c>
      <c r="X1862" s="486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2000</v>
      </c>
      <c r="D1863" s="105" t="s">
        <v>2000</v>
      </c>
      <c r="E1863" s="212" t="s">
        <v>46</v>
      </c>
      <c r="F1863" s="213" t="s">
        <v>14</v>
      </c>
      <c r="G1863" s="409"/>
      <c r="H1863" s="409"/>
      <c r="I1863" s="409">
        <v>106302.59999999999</v>
      </c>
      <c r="J1863" s="447">
        <v>0.12007299270072992</v>
      </c>
      <c r="K1863" s="409">
        <f t="shared" si="1930"/>
        <v>119066.67131386862</v>
      </c>
      <c r="L1863" s="409">
        <f t="shared" ref="L1863:O1863" si="1990">IF($J1863&lt;0,(K1863*(1-$J1863)),(K1863*(1+$J1863)))</f>
        <v>133363.36286943898</v>
      </c>
      <c r="M1863" s="409">
        <f t="shared" si="1990"/>
        <v>149376.70096580594</v>
      </c>
      <c r="N1863" s="409">
        <f t="shared" si="1990"/>
        <v>167312.80849053228</v>
      </c>
      <c r="O1863" s="409">
        <f t="shared" si="1990"/>
        <v>187402.55812315459</v>
      </c>
      <c r="P1863" s="463"/>
      <c r="Q1863" s="87">
        <f t="shared" si="1932"/>
        <v>106302.59999999999</v>
      </c>
      <c r="R1863" s="486">
        <f t="shared" ref="R1863:R1924" si="1991">IF(E1863="MDU-KD",1,0)</f>
        <v>0</v>
      </c>
      <c r="S1863" s="486">
        <f t="shared" ref="S1863:S1924" si="1992">IF(E1863="HDW",1,0)</f>
        <v>0</v>
      </c>
      <c r="T1863" s="486">
        <f>IF(R1863=1,SUM($R$6:R1863),0)</f>
        <v>0</v>
      </c>
      <c r="U1863" s="486">
        <f>IF(S1863=1,SUM($S$6:S1863),0)</f>
        <v>0</v>
      </c>
      <c r="V1863" s="486">
        <f t="shared" ref="V1863:V1924" si="1993">IF(T1863=0,U1863,T1863)</f>
        <v>0</v>
      </c>
      <c r="W1863" s="486">
        <f t="shared" ref="W1863:W1924" si="1994">IF(F1863=0,0,IF(LEFT(C1863,11)="Tiang Beton",1,0))</f>
        <v>0</v>
      </c>
      <c r="X1863" s="486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2001</v>
      </c>
      <c r="D1864" s="105" t="s">
        <v>2001</v>
      </c>
      <c r="E1864" s="212" t="s">
        <v>46</v>
      </c>
      <c r="F1864" s="213" t="s">
        <v>14</v>
      </c>
      <c r="G1864" s="409"/>
      <c r="H1864" s="409"/>
      <c r="I1864" s="409">
        <v>109663.2</v>
      </c>
      <c r="J1864" s="447">
        <v>0.12007299270072992</v>
      </c>
      <c r="K1864" s="409">
        <f t="shared" si="1930"/>
        <v>122830.78861313869</v>
      </c>
      <c r="L1864" s="409">
        <f t="shared" ref="L1864:O1864" si="1995">IF($J1864&lt;0,(K1864*(1-$J1864)),(K1864*(1+$J1864)))</f>
        <v>137579.448997709</v>
      </c>
      <c r="M1864" s="409">
        <f t="shared" si="1995"/>
        <v>154099.02517298138</v>
      </c>
      <c r="N1864" s="409">
        <f t="shared" si="1995"/>
        <v>172602.15629776637</v>
      </c>
      <c r="O1864" s="409">
        <f t="shared" si="1995"/>
        <v>193327.01375103832</v>
      </c>
      <c r="P1864" s="463"/>
      <c r="Q1864" s="87">
        <f t="shared" si="1932"/>
        <v>109663.2</v>
      </c>
      <c r="R1864" s="486">
        <f t="shared" si="1991"/>
        <v>0</v>
      </c>
      <c r="S1864" s="486">
        <f t="shared" si="1992"/>
        <v>0</v>
      </c>
      <c r="T1864" s="486">
        <f>IF(R1864=1,SUM($R$6:R1864),0)</f>
        <v>0</v>
      </c>
      <c r="U1864" s="486">
        <f>IF(S1864=1,SUM($S$6:S1864),0)</f>
        <v>0</v>
      </c>
      <c r="V1864" s="486">
        <f t="shared" si="1993"/>
        <v>0</v>
      </c>
      <c r="W1864" s="486">
        <f t="shared" si="1994"/>
        <v>0</v>
      </c>
      <c r="X1864" s="486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2002</v>
      </c>
      <c r="D1865" s="105" t="s">
        <v>2002</v>
      </c>
      <c r="E1865" s="212" t="s">
        <v>46</v>
      </c>
      <c r="F1865" s="213" t="s">
        <v>14</v>
      </c>
      <c r="G1865" s="409"/>
      <c r="H1865" s="409"/>
      <c r="I1865" s="409">
        <v>109663.2</v>
      </c>
      <c r="J1865" s="447">
        <v>0.12007299270072992</v>
      </c>
      <c r="K1865" s="409">
        <f t="shared" si="1930"/>
        <v>122830.78861313869</v>
      </c>
      <c r="L1865" s="409">
        <f t="shared" ref="L1865:O1865" si="1996">IF($J1865&lt;0,(K1865*(1-$J1865)),(K1865*(1+$J1865)))</f>
        <v>137579.448997709</v>
      </c>
      <c r="M1865" s="409">
        <f t="shared" si="1996"/>
        <v>154099.02517298138</v>
      </c>
      <c r="N1865" s="409">
        <f t="shared" si="1996"/>
        <v>172602.15629776637</v>
      </c>
      <c r="O1865" s="409">
        <f t="shared" si="1996"/>
        <v>193327.01375103832</v>
      </c>
      <c r="P1865" s="463"/>
      <c r="Q1865" s="87">
        <f t="shared" si="1932"/>
        <v>109663.2</v>
      </c>
      <c r="R1865" s="486">
        <f t="shared" si="1991"/>
        <v>0</v>
      </c>
      <c r="S1865" s="486">
        <f t="shared" si="1992"/>
        <v>0</v>
      </c>
      <c r="T1865" s="486">
        <f>IF(R1865=1,SUM($R$6:R1865),0)</f>
        <v>0</v>
      </c>
      <c r="U1865" s="486">
        <f>IF(S1865=1,SUM($S$6:S1865),0)</f>
        <v>0</v>
      </c>
      <c r="V1865" s="486">
        <f t="shared" si="1993"/>
        <v>0</v>
      </c>
      <c r="W1865" s="486">
        <f t="shared" si="1994"/>
        <v>0</v>
      </c>
      <c r="X1865" s="486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2003</v>
      </c>
      <c r="D1866" s="105" t="s">
        <v>2003</v>
      </c>
      <c r="E1866" s="212" t="s">
        <v>46</v>
      </c>
      <c r="F1866" s="213" t="s">
        <v>14</v>
      </c>
      <c r="G1866" s="409"/>
      <c r="H1866" s="409"/>
      <c r="I1866" s="409">
        <v>147724.79999999999</v>
      </c>
      <c r="J1866" s="447">
        <v>0.12007299270072992</v>
      </c>
      <c r="K1866" s="409">
        <f t="shared" si="1930"/>
        <v>165462.5588321168</v>
      </c>
      <c r="L1866" s="409">
        <f t="shared" ref="L1866:O1866" si="1997">IF($J1866&lt;0,(K1866*(1-$J1866)),(K1866*(1+$J1866)))</f>
        <v>185330.14345100967</v>
      </c>
      <c r="M1866" s="409">
        <f t="shared" si="1997"/>
        <v>207583.288412828</v>
      </c>
      <c r="N1866" s="409">
        <f t="shared" si="1997"/>
        <v>232508.43508721504</v>
      </c>
      <c r="O1866" s="409">
        <f t="shared" si="1997"/>
        <v>260426.41871630037</v>
      </c>
      <c r="P1866" s="463"/>
      <c r="Q1866" s="87">
        <f t="shared" si="1932"/>
        <v>147724.79999999999</v>
      </c>
      <c r="R1866" s="486">
        <f t="shared" si="1991"/>
        <v>0</v>
      </c>
      <c r="S1866" s="486">
        <f t="shared" si="1992"/>
        <v>0</v>
      </c>
      <c r="T1866" s="486">
        <f>IF(R1866=1,SUM($R$6:R1866),0)</f>
        <v>0</v>
      </c>
      <c r="U1866" s="486">
        <f>IF(S1866=1,SUM($S$6:S1866),0)</f>
        <v>0</v>
      </c>
      <c r="V1866" s="486">
        <f t="shared" si="1993"/>
        <v>0</v>
      </c>
      <c r="W1866" s="486">
        <f t="shared" si="1994"/>
        <v>0</v>
      </c>
      <c r="X1866" s="486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2004</v>
      </c>
      <c r="D1867" s="105" t="s">
        <v>2004</v>
      </c>
      <c r="E1867" s="212" t="s">
        <v>46</v>
      </c>
      <c r="F1867" s="213" t="s">
        <v>14</v>
      </c>
      <c r="G1867" s="409"/>
      <c r="H1867" s="409"/>
      <c r="I1867" s="409">
        <v>151697.4</v>
      </c>
      <c r="J1867" s="447">
        <v>0.12007299270072992</v>
      </c>
      <c r="K1867" s="409">
        <f t="shared" ref="K1867:K1923" si="1998">IF($J1867&lt;0,(I1867*(1-$J1867)),(I1867*(1+$J1867)))</f>
        <v>169912.16080291971</v>
      </c>
      <c r="L1867" s="409">
        <f t="shared" ref="L1867:O1867" si="1999">IF($J1867&lt;0,(K1867*(1-$J1867)),(K1867*(1+$J1867)))</f>
        <v>190314.02244677395</v>
      </c>
      <c r="M1867" s="409">
        <f t="shared" si="1999"/>
        <v>213165.59667487201</v>
      </c>
      <c r="N1867" s="409">
        <f t="shared" si="1999"/>
        <v>238761.02780846067</v>
      </c>
      <c r="O1867" s="409">
        <f t="shared" si="1999"/>
        <v>267429.77895772475</v>
      </c>
      <c r="P1867" s="463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486">
        <f t="shared" si="1991"/>
        <v>0</v>
      </c>
      <c r="S1867" s="486">
        <f t="shared" si="1992"/>
        <v>0</v>
      </c>
      <c r="T1867" s="486">
        <f>IF(R1867=1,SUM($R$6:R1867),0)</f>
        <v>0</v>
      </c>
      <c r="U1867" s="486">
        <f>IF(S1867=1,SUM($S$6:S1867),0)</f>
        <v>0</v>
      </c>
      <c r="V1867" s="486">
        <f t="shared" si="1993"/>
        <v>0</v>
      </c>
      <c r="W1867" s="486">
        <f t="shared" si="1994"/>
        <v>0</v>
      </c>
      <c r="X1867" s="486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2005</v>
      </c>
      <c r="D1868" s="105" t="s">
        <v>2005</v>
      </c>
      <c r="E1868" s="212" t="s">
        <v>46</v>
      </c>
      <c r="F1868" s="213" t="s">
        <v>14</v>
      </c>
      <c r="G1868" s="409"/>
      <c r="H1868" s="409"/>
      <c r="I1868" s="409">
        <v>151697.4</v>
      </c>
      <c r="J1868" s="447">
        <v>0.12007299270072992</v>
      </c>
      <c r="K1868" s="409">
        <f t="shared" si="1998"/>
        <v>169912.16080291971</v>
      </c>
      <c r="L1868" s="409">
        <f t="shared" ref="L1868:O1868" si="2001">IF($J1868&lt;0,(K1868*(1-$J1868)),(K1868*(1+$J1868)))</f>
        <v>190314.02244677395</v>
      </c>
      <c r="M1868" s="409">
        <f t="shared" si="2001"/>
        <v>213165.59667487201</v>
      </c>
      <c r="N1868" s="409">
        <f t="shared" si="2001"/>
        <v>238761.02780846067</v>
      </c>
      <c r="O1868" s="409">
        <f t="shared" si="2001"/>
        <v>267429.77895772475</v>
      </c>
      <c r="P1868" s="463"/>
      <c r="Q1868" s="87">
        <f t="shared" si="2000"/>
        <v>151697.4</v>
      </c>
      <c r="R1868" s="486">
        <f t="shared" si="1991"/>
        <v>0</v>
      </c>
      <c r="S1868" s="486">
        <f t="shared" si="1992"/>
        <v>0</v>
      </c>
      <c r="T1868" s="486">
        <f>IF(R1868=1,SUM($R$6:R1868),0)</f>
        <v>0</v>
      </c>
      <c r="U1868" s="486">
        <f>IF(S1868=1,SUM($S$6:S1868),0)</f>
        <v>0</v>
      </c>
      <c r="V1868" s="486">
        <f t="shared" si="1993"/>
        <v>0</v>
      </c>
      <c r="W1868" s="486">
        <f t="shared" si="1994"/>
        <v>0</v>
      </c>
      <c r="X1868" s="486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2006</v>
      </c>
      <c r="D1869" s="105" t="s">
        <v>2006</v>
      </c>
      <c r="E1869" s="212" t="s">
        <v>46</v>
      </c>
      <c r="F1869" s="213" t="s">
        <v>14</v>
      </c>
      <c r="G1869" s="409"/>
      <c r="H1869" s="409"/>
      <c r="I1869" s="409">
        <v>180904.19999999998</v>
      </c>
      <c r="J1869" s="447">
        <v>0.12007299270072992</v>
      </c>
      <c r="K1869" s="409">
        <f t="shared" si="1998"/>
        <v>202625.90868613138</v>
      </c>
      <c r="L1869" s="409">
        <f t="shared" ref="L1869:O1869" si="2002">IF($J1869&lt;0,(K1869*(1-$J1869)),(K1869*(1+$J1869)))</f>
        <v>226955.80794078004</v>
      </c>
      <c r="M1869" s="409">
        <f t="shared" si="2002"/>
        <v>254207.07101104161</v>
      </c>
      <c r="N1869" s="409">
        <f t="shared" si="2002"/>
        <v>284730.47479302436</v>
      </c>
      <c r="O1869" s="409">
        <f t="shared" si="2002"/>
        <v>318918.91501452256</v>
      </c>
      <c r="P1869" s="463"/>
      <c r="Q1869" s="87">
        <f t="shared" si="2000"/>
        <v>180904.19999999998</v>
      </c>
      <c r="R1869" s="486">
        <f t="shared" si="1991"/>
        <v>0</v>
      </c>
      <c r="S1869" s="486">
        <f t="shared" si="1992"/>
        <v>0</v>
      </c>
      <c r="T1869" s="486">
        <f>IF(R1869=1,SUM($R$6:R1869),0)</f>
        <v>0</v>
      </c>
      <c r="U1869" s="486">
        <f>IF(S1869=1,SUM($S$6:S1869),0)</f>
        <v>0</v>
      </c>
      <c r="V1869" s="486">
        <f t="shared" si="1993"/>
        <v>0</v>
      </c>
      <c r="W1869" s="486">
        <f t="shared" si="1994"/>
        <v>0</v>
      </c>
      <c r="X1869" s="486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2007</v>
      </c>
      <c r="D1870" s="105" t="s">
        <v>2007</v>
      </c>
      <c r="E1870" s="212" t="s">
        <v>46</v>
      </c>
      <c r="F1870" s="213" t="s">
        <v>14</v>
      </c>
      <c r="G1870" s="409"/>
      <c r="H1870" s="409"/>
      <c r="I1870" s="409">
        <v>180904.19999999998</v>
      </c>
      <c r="J1870" s="447">
        <v>0.12007299270072992</v>
      </c>
      <c r="K1870" s="409">
        <f t="shared" si="1998"/>
        <v>202625.90868613138</v>
      </c>
      <c r="L1870" s="409">
        <f t="shared" ref="L1870:O1870" si="2003">IF($J1870&lt;0,(K1870*(1-$J1870)),(K1870*(1+$J1870)))</f>
        <v>226955.80794078004</v>
      </c>
      <c r="M1870" s="409">
        <f t="shared" si="2003"/>
        <v>254207.07101104161</v>
      </c>
      <c r="N1870" s="409">
        <f t="shared" si="2003"/>
        <v>284730.47479302436</v>
      </c>
      <c r="O1870" s="409">
        <f t="shared" si="2003"/>
        <v>318918.91501452256</v>
      </c>
      <c r="P1870" s="463"/>
      <c r="Q1870" s="87">
        <f t="shared" si="2000"/>
        <v>180904.19999999998</v>
      </c>
      <c r="R1870" s="486">
        <f t="shared" si="1991"/>
        <v>0</v>
      </c>
      <c r="S1870" s="486">
        <f t="shared" si="1992"/>
        <v>0</v>
      </c>
      <c r="T1870" s="486">
        <f>IF(R1870=1,SUM($R$6:R1870),0)</f>
        <v>0</v>
      </c>
      <c r="U1870" s="486">
        <f>IF(S1870=1,SUM($S$6:S1870),0)</f>
        <v>0</v>
      </c>
      <c r="V1870" s="486">
        <f t="shared" si="1993"/>
        <v>0</v>
      </c>
      <c r="W1870" s="486">
        <f t="shared" si="1994"/>
        <v>0</v>
      </c>
      <c r="X1870" s="486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2008</v>
      </c>
      <c r="D1871" s="105" t="s">
        <v>2008</v>
      </c>
      <c r="E1871" s="212" t="s">
        <v>46</v>
      </c>
      <c r="F1871" s="213" t="s">
        <v>14</v>
      </c>
      <c r="G1871" s="409"/>
      <c r="H1871" s="409"/>
      <c r="I1871" s="409">
        <v>196641</v>
      </c>
      <c r="J1871" s="447">
        <v>0.12007299270072992</v>
      </c>
      <c r="K1871" s="409">
        <f t="shared" si="1998"/>
        <v>220252.27335766426</v>
      </c>
      <c r="L1871" s="409">
        <f t="shared" ref="L1871:O1871" si="2004">IF($J1871&lt;0,(K1871*(1-$J1871)),(K1871*(1+$J1871)))</f>
        <v>246698.62296885828</v>
      </c>
      <c r="M1871" s="409">
        <f t="shared" si="2004"/>
        <v>276320.46492387814</v>
      </c>
      <c r="N1871" s="409">
        <f t="shared" si="2004"/>
        <v>309499.09009174531</v>
      </c>
      <c r="O1871" s="409">
        <f t="shared" si="2004"/>
        <v>346661.57207721402</v>
      </c>
      <c r="P1871" s="463"/>
      <c r="Q1871" s="87">
        <f t="shared" si="2000"/>
        <v>196641</v>
      </c>
      <c r="R1871" s="486">
        <f t="shared" si="1991"/>
        <v>0</v>
      </c>
      <c r="S1871" s="486">
        <f t="shared" si="1992"/>
        <v>0</v>
      </c>
      <c r="T1871" s="486">
        <f>IF(R1871=1,SUM($R$6:R1871),0)</f>
        <v>0</v>
      </c>
      <c r="U1871" s="486">
        <f>IF(S1871=1,SUM($S$6:S1871),0)</f>
        <v>0</v>
      </c>
      <c r="V1871" s="486">
        <f t="shared" si="1993"/>
        <v>0</v>
      </c>
      <c r="W1871" s="486">
        <f t="shared" si="1994"/>
        <v>0</v>
      </c>
      <c r="X1871" s="486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2009</v>
      </c>
      <c r="D1872" s="105" t="s">
        <v>2009</v>
      </c>
      <c r="E1872" s="212" t="s">
        <v>46</v>
      </c>
      <c r="F1872" s="213" t="s">
        <v>14</v>
      </c>
      <c r="G1872" s="409"/>
      <c r="H1872" s="409"/>
      <c r="I1872" s="409">
        <v>196641</v>
      </c>
      <c r="J1872" s="447">
        <v>0.12007299270072992</v>
      </c>
      <c r="K1872" s="409">
        <f t="shared" si="1998"/>
        <v>220252.27335766426</v>
      </c>
      <c r="L1872" s="409">
        <f t="shared" ref="L1872:O1872" si="2005">IF($J1872&lt;0,(K1872*(1-$J1872)),(K1872*(1+$J1872)))</f>
        <v>246698.62296885828</v>
      </c>
      <c r="M1872" s="409">
        <f t="shared" si="2005"/>
        <v>276320.46492387814</v>
      </c>
      <c r="N1872" s="409">
        <f t="shared" si="2005"/>
        <v>309499.09009174531</v>
      </c>
      <c r="O1872" s="409">
        <f t="shared" si="2005"/>
        <v>346661.57207721402</v>
      </c>
      <c r="P1872" s="463"/>
      <c r="Q1872" s="87">
        <f t="shared" si="2000"/>
        <v>196641</v>
      </c>
      <c r="R1872" s="486">
        <f t="shared" si="1991"/>
        <v>0</v>
      </c>
      <c r="S1872" s="486">
        <f t="shared" si="1992"/>
        <v>0</v>
      </c>
      <c r="T1872" s="486">
        <f>IF(R1872=1,SUM($R$6:R1872),0)</f>
        <v>0</v>
      </c>
      <c r="U1872" s="486">
        <f>IF(S1872=1,SUM($S$6:S1872),0)</f>
        <v>0</v>
      </c>
      <c r="V1872" s="486">
        <f t="shared" si="1993"/>
        <v>0</v>
      </c>
      <c r="W1872" s="486">
        <f t="shared" si="1994"/>
        <v>0</v>
      </c>
      <c r="X1872" s="486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2010</v>
      </c>
      <c r="D1873" s="105" t="s">
        <v>2010</v>
      </c>
      <c r="E1873" s="212" t="s">
        <v>46</v>
      </c>
      <c r="F1873" s="213" t="s">
        <v>14</v>
      </c>
      <c r="G1873" s="409"/>
      <c r="H1873" s="409"/>
      <c r="I1873" s="409">
        <v>196641</v>
      </c>
      <c r="J1873" s="447">
        <v>0.12007299270072992</v>
      </c>
      <c r="K1873" s="409">
        <f t="shared" si="1998"/>
        <v>220252.27335766426</v>
      </c>
      <c r="L1873" s="409">
        <f t="shared" ref="L1873:O1873" si="2006">IF($J1873&lt;0,(K1873*(1-$J1873)),(K1873*(1+$J1873)))</f>
        <v>246698.62296885828</v>
      </c>
      <c r="M1873" s="409">
        <f t="shared" si="2006"/>
        <v>276320.46492387814</v>
      </c>
      <c r="N1873" s="409">
        <f t="shared" si="2006"/>
        <v>309499.09009174531</v>
      </c>
      <c r="O1873" s="409">
        <f t="shared" si="2006"/>
        <v>346661.57207721402</v>
      </c>
      <c r="P1873" s="463"/>
      <c r="Q1873" s="87">
        <f t="shared" si="2000"/>
        <v>196641</v>
      </c>
      <c r="R1873" s="486">
        <f t="shared" si="1991"/>
        <v>0</v>
      </c>
      <c r="S1873" s="486">
        <f t="shared" si="1992"/>
        <v>0</v>
      </c>
      <c r="T1873" s="486">
        <f>IF(R1873=1,SUM($R$6:R1873),0)</f>
        <v>0</v>
      </c>
      <c r="U1873" s="486">
        <f>IF(S1873=1,SUM($S$6:S1873),0)</f>
        <v>0</v>
      </c>
      <c r="V1873" s="486">
        <f t="shared" si="1993"/>
        <v>0</v>
      </c>
      <c r="W1873" s="486">
        <f t="shared" si="1994"/>
        <v>0</v>
      </c>
      <c r="X1873" s="486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2011</v>
      </c>
      <c r="D1874" s="105" t="s">
        <v>2011</v>
      </c>
      <c r="E1874" s="212" t="s">
        <v>46</v>
      </c>
      <c r="F1874" s="213" t="s">
        <v>14</v>
      </c>
      <c r="G1874" s="409"/>
      <c r="H1874" s="409"/>
      <c r="I1874" s="409">
        <v>196641</v>
      </c>
      <c r="J1874" s="447">
        <v>0.12007299270072992</v>
      </c>
      <c r="K1874" s="409">
        <f t="shared" si="1998"/>
        <v>220252.27335766426</v>
      </c>
      <c r="L1874" s="409">
        <f t="shared" ref="L1874:O1874" si="2007">IF($J1874&lt;0,(K1874*(1-$J1874)),(K1874*(1+$J1874)))</f>
        <v>246698.62296885828</v>
      </c>
      <c r="M1874" s="409">
        <f t="shared" si="2007"/>
        <v>276320.46492387814</v>
      </c>
      <c r="N1874" s="409">
        <f t="shared" si="2007"/>
        <v>309499.09009174531</v>
      </c>
      <c r="O1874" s="409">
        <f t="shared" si="2007"/>
        <v>346661.57207721402</v>
      </c>
      <c r="P1874" s="463"/>
      <c r="Q1874" s="87">
        <f t="shared" si="2000"/>
        <v>196641</v>
      </c>
      <c r="R1874" s="486">
        <f t="shared" si="1991"/>
        <v>0</v>
      </c>
      <c r="S1874" s="486">
        <f t="shared" si="1992"/>
        <v>0</v>
      </c>
      <c r="T1874" s="486">
        <f>IF(R1874=1,SUM($R$6:R1874),0)</f>
        <v>0</v>
      </c>
      <c r="U1874" s="486">
        <f>IF(S1874=1,SUM($S$6:S1874),0)</f>
        <v>0</v>
      </c>
      <c r="V1874" s="486">
        <f t="shared" si="1993"/>
        <v>0</v>
      </c>
      <c r="W1874" s="486">
        <f t="shared" si="1994"/>
        <v>0</v>
      </c>
      <c r="X1874" s="486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47</v>
      </c>
      <c r="D1875" s="105"/>
      <c r="E1875" s="212" t="s">
        <v>47</v>
      </c>
      <c r="F1875" s="213"/>
      <c r="G1875" s="167"/>
      <c r="H1875" s="167"/>
      <c r="I1875" s="167"/>
      <c r="J1875" s="445"/>
      <c r="K1875" s="167"/>
      <c r="L1875" s="167"/>
      <c r="M1875" s="167"/>
      <c r="N1875" s="167"/>
      <c r="O1875" s="167"/>
      <c r="P1875" s="463"/>
      <c r="Q1875" s="87">
        <f t="shared" si="2000"/>
        <v>0</v>
      </c>
      <c r="R1875" s="486">
        <f t="shared" si="1991"/>
        <v>0</v>
      </c>
      <c r="S1875" s="486">
        <f t="shared" si="1992"/>
        <v>0</v>
      </c>
      <c r="T1875" s="486">
        <f>IF(R1875=1,SUM($R$6:R1875),0)</f>
        <v>0</v>
      </c>
      <c r="U1875" s="486">
        <f>IF(S1875=1,SUM($S$6:S1875),0)</f>
        <v>0</v>
      </c>
      <c r="V1875" s="486">
        <f t="shared" si="1993"/>
        <v>0</v>
      </c>
      <c r="W1875" s="486">
        <f t="shared" si="1994"/>
        <v>0</v>
      </c>
      <c r="X1875" s="486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5" t="s">
        <v>719</v>
      </c>
      <c r="C1876" s="426" t="s">
        <v>1681</v>
      </c>
      <c r="D1876" s="426"/>
      <c r="E1876" s="212" t="s">
        <v>47</v>
      </c>
      <c r="F1876" s="213"/>
      <c r="G1876" s="167"/>
      <c r="H1876" s="167"/>
      <c r="I1876" s="167"/>
      <c r="J1876" s="445"/>
      <c r="K1876" s="167"/>
      <c r="L1876" s="167"/>
      <c r="M1876" s="167"/>
      <c r="N1876" s="167"/>
      <c r="O1876" s="167"/>
      <c r="P1876" s="463"/>
      <c r="Q1876" s="87">
        <f t="shared" si="2000"/>
        <v>0</v>
      </c>
      <c r="R1876" s="486">
        <f t="shared" si="1991"/>
        <v>0</v>
      </c>
      <c r="S1876" s="486">
        <f t="shared" si="1992"/>
        <v>0</v>
      </c>
      <c r="T1876" s="486">
        <f>IF(R1876=1,SUM($R$6:R1876),0)</f>
        <v>0</v>
      </c>
      <c r="U1876" s="486">
        <f>IF(S1876=1,SUM($S$6:S1876),0)</f>
        <v>0</v>
      </c>
      <c r="V1876" s="486">
        <f t="shared" si="1993"/>
        <v>0</v>
      </c>
      <c r="W1876" s="486">
        <f t="shared" si="1994"/>
        <v>0</v>
      </c>
      <c r="X1876" s="486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765</v>
      </c>
      <c r="D1877" s="105" t="s">
        <v>765</v>
      </c>
      <c r="E1877" s="212" t="s">
        <v>46</v>
      </c>
      <c r="F1877" s="213" t="s">
        <v>688</v>
      </c>
      <c r="G1877" s="436">
        <v>2.5000000000000001E-2</v>
      </c>
      <c r="H1877" s="436">
        <v>2.5000000000000001E-2</v>
      </c>
      <c r="I1877" s="436">
        <v>2.5000000000000001E-2</v>
      </c>
      <c r="J1877" s="445"/>
      <c r="K1877" s="436">
        <f t="shared" si="1998"/>
        <v>2.5000000000000001E-2</v>
      </c>
      <c r="L1877" s="436">
        <f t="shared" ref="L1877:O1877" si="2008">IF($J1877&lt;0,(K1877*(1-$J1877)),(K1877*(1+$J1877)))</f>
        <v>2.5000000000000001E-2</v>
      </c>
      <c r="M1877" s="436">
        <f t="shared" si="2008"/>
        <v>2.5000000000000001E-2</v>
      </c>
      <c r="N1877" s="436">
        <f t="shared" si="2008"/>
        <v>2.5000000000000001E-2</v>
      </c>
      <c r="O1877" s="436">
        <f t="shared" si="2008"/>
        <v>2.5000000000000001E-2</v>
      </c>
      <c r="P1877" s="463"/>
      <c r="Q1877" s="87">
        <f t="shared" si="2000"/>
        <v>2.5000000000000001E-2</v>
      </c>
      <c r="R1877" s="486">
        <f t="shared" si="1991"/>
        <v>0</v>
      </c>
      <c r="S1877" s="486">
        <f t="shared" si="1992"/>
        <v>0</v>
      </c>
      <c r="T1877" s="486">
        <f>IF(R1877=1,SUM($R$6:R1877),0)</f>
        <v>0</v>
      </c>
      <c r="U1877" s="486">
        <f>IF(S1877=1,SUM($S$6:S1877),0)</f>
        <v>0</v>
      </c>
      <c r="V1877" s="486">
        <f t="shared" si="1993"/>
        <v>0</v>
      </c>
      <c r="W1877" s="486">
        <f t="shared" si="1994"/>
        <v>0</v>
      </c>
      <c r="X1877" s="486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690</v>
      </c>
      <c r="D1878" s="105"/>
      <c r="E1878" s="212" t="s">
        <v>46</v>
      </c>
      <c r="F1878" s="213" t="s">
        <v>689</v>
      </c>
      <c r="G1878" s="167">
        <v>800000</v>
      </c>
      <c r="H1878" s="167">
        <v>800000</v>
      </c>
      <c r="I1878" s="443" t="e">
        <v>#N/A</v>
      </c>
      <c r="J1878" s="446">
        <v>0.12007299270072992</v>
      </c>
      <c r="K1878" s="443" t="e">
        <f t="shared" si="1998"/>
        <v>#N/A</v>
      </c>
      <c r="L1878" s="443" t="e">
        <f t="shared" ref="L1878:O1878" si="2009">IF($J1878&lt;0,(K1878*(1-$J1878)),(K1878*(1+$J1878)))</f>
        <v>#N/A</v>
      </c>
      <c r="M1878" s="443" t="e">
        <f t="shared" si="2009"/>
        <v>#N/A</v>
      </c>
      <c r="N1878" s="443" t="e">
        <f t="shared" si="2009"/>
        <v>#N/A</v>
      </c>
      <c r="O1878" s="443" t="e">
        <f t="shared" si="2009"/>
        <v>#N/A</v>
      </c>
      <c r="P1878" s="463"/>
      <c r="Q1878" s="87" t="e">
        <f t="shared" si="2000"/>
        <v>#N/A</v>
      </c>
      <c r="R1878" s="486">
        <f t="shared" si="1991"/>
        <v>0</v>
      </c>
      <c r="S1878" s="486">
        <f t="shared" si="1992"/>
        <v>0</v>
      </c>
      <c r="T1878" s="486">
        <f>IF(R1878=1,SUM($R$6:R1878),0)</f>
        <v>0</v>
      </c>
      <c r="U1878" s="486">
        <f>IF(S1878=1,SUM($S$6:S1878),0)</f>
        <v>0</v>
      </c>
      <c r="V1878" s="486">
        <f t="shared" si="1993"/>
        <v>0</v>
      </c>
      <c r="W1878" s="486">
        <f t="shared" si="1994"/>
        <v>0</v>
      </c>
      <c r="X1878" s="486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1682</v>
      </c>
      <c r="D1879" s="105" t="s">
        <v>1682</v>
      </c>
      <c r="E1879" s="212" t="s">
        <v>46</v>
      </c>
      <c r="F1879" s="213" t="s">
        <v>1684</v>
      </c>
      <c r="G1879" s="409"/>
      <c r="H1879" s="409"/>
      <c r="I1879" s="409">
        <v>1688</v>
      </c>
      <c r="J1879" s="447">
        <v>0.12007299270072992</v>
      </c>
      <c r="K1879" s="409">
        <f t="shared" si="1998"/>
        <v>1890.6832116788323</v>
      </c>
      <c r="L1879" s="409">
        <f t="shared" ref="L1879:O1879" si="2010">IF($J1879&lt;0,(K1879*(1-$J1879)),(K1879*(1+$J1879)))</f>
        <v>2117.7032031541376</v>
      </c>
      <c r="M1879" s="409">
        <f t="shared" si="2010"/>
        <v>2371.982164408777</v>
      </c>
      <c r="N1879" s="409">
        <f t="shared" si="2010"/>
        <v>2656.7931615220937</v>
      </c>
      <c r="O1879" s="409">
        <f t="shared" si="2010"/>
        <v>2975.8022674128856</v>
      </c>
      <c r="P1879" s="463"/>
      <c r="Q1879" s="87">
        <f t="shared" si="2000"/>
        <v>1688</v>
      </c>
      <c r="R1879" s="486">
        <f t="shared" si="1991"/>
        <v>0</v>
      </c>
      <c r="S1879" s="486">
        <f t="shared" si="1992"/>
        <v>0</v>
      </c>
      <c r="T1879" s="486">
        <f>IF(R1879=1,SUM($R$6:R1879),0)</f>
        <v>0</v>
      </c>
      <c r="U1879" s="486">
        <f>IF(S1879=1,SUM($S$6:S1879),0)</f>
        <v>0</v>
      </c>
      <c r="V1879" s="486">
        <f t="shared" si="1993"/>
        <v>0</v>
      </c>
      <c r="W1879" s="486">
        <f t="shared" si="1994"/>
        <v>0</v>
      </c>
      <c r="X1879" s="486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1683</v>
      </c>
      <c r="D1880" s="105" t="s">
        <v>1683</v>
      </c>
      <c r="E1880" s="212" t="s">
        <v>46</v>
      </c>
      <c r="F1880" s="213" t="s">
        <v>1684</v>
      </c>
      <c r="G1880" s="409"/>
      <c r="H1880" s="409"/>
      <c r="I1880" s="409">
        <v>7037</v>
      </c>
      <c r="J1880" s="447">
        <v>0.12007299270072992</v>
      </c>
      <c r="K1880" s="409">
        <f t="shared" si="1998"/>
        <v>7881.9536496350374</v>
      </c>
      <c r="L1880" s="409">
        <f t="shared" ref="L1880:O1880" si="2011">IF($J1880&lt;0,(K1880*(1-$J1880)),(K1880*(1+$J1880)))</f>
        <v>8828.3634126751567</v>
      </c>
      <c r="M1880" s="409">
        <f t="shared" si="2011"/>
        <v>9888.4114282846931</v>
      </c>
      <c r="N1880" s="409">
        <f t="shared" si="2011"/>
        <v>11075.742581534936</v>
      </c>
      <c r="O1880" s="409">
        <f t="shared" si="2011"/>
        <v>12405.640139682746</v>
      </c>
      <c r="P1880" s="463"/>
      <c r="Q1880" s="87">
        <f t="shared" si="2000"/>
        <v>7037</v>
      </c>
      <c r="R1880" s="486">
        <f t="shared" si="1991"/>
        <v>0</v>
      </c>
      <c r="S1880" s="486">
        <f t="shared" si="1992"/>
        <v>0</v>
      </c>
      <c r="T1880" s="486">
        <f>IF(R1880=1,SUM($R$6:R1880),0)</f>
        <v>0</v>
      </c>
      <c r="U1880" s="486">
        <f>IF(S1880=1,SUM($S$6:S1880),0)</f>
        <v>0</v>
      </c>
      <c r="V1880" s="486">
        <f t="shared" si="1993"/>
        <v>0</v>
      </c>
      <c r="W1880" s="486">
        <f t="shared" si="1994"/>
        <v>0</v>
      </c>
      <c r="X1880" s="486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691</v>
      </c>
      <c r="D1881" s="105" t="s">
        <v>691</v>
      </c>
      <c r="E1881" s="212" t="s">
        <v>46</v>
      </c>
      <c r="F1881" s="213" t="s">
        <v>39</v>
      </c>
      <c r="G1881" s="167">
        <v>300000</v>
      </c>
      <c r="H1881" s="167">
        <v>300000</v>
      </c>
      <c r="I1881" s="167">
        <v>298643</v>
      </c>
      <c r="J1881" s="445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3"/>
      <c r="Q1881" s="87">
        <f t="shared" si="2000"/>
        <v>298643</v>
      </c>
      <c r="R1881" s="486">
        <f t="shared" si="1991"/>
        <v>0</v>
      </c>
      <c r="S1881" s="486">
        <f t="shared" si="1992"/>
        <v>0</v>
      </c>
      <c r="T1881" s="486">
        <f>IF(R1881=1,SUM($R$6:R1881),0)</f>
        <v>0</v>
      </c>
      <c r="U1881" s="486">
        <f>IF(S1881=1,SUM($S$6:S1881),0)</f>
        <v>0</v>
      </c>
      <c r="V1881" s="486">
        <f t="shared" si="1993"/>
        <v>0</v>
      </c>
      <c r="W1881" s="486">
        <f t="shared" si="1994"/>
        <v>0</v>
      </c>
      <c r="X1881" s="486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2368</v>
      </c>
      <c r="D1882" s="172" t="s">
        <v>1685</v>
      </c>
      <c r="E1882" s="212" t="s">
        <v>46</v>
      </c>
      <c r="F1882" s="213" t="s">
        <v>774</v>
      </c>
      <c r="G1882" s="167">
        <v>300000</v>
      </c>
      <c r="H1882" s="167">
        <v>300000</v>
      </c>
      <c r="I1882" s="167">
        <v>187500</v>
      </c>
      <c r="J1882" s="445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3"/>
      <c r="Q1882" s="87">
        <f t="shared" si="2000"/>
        <v>187500</v>
      </c>
      <c r="R1882" s="486">
        <f t="shared" si="1991"/>
        <v>0</v>
      </c>
      <c r="S1882" s="486">
        <f t="shared" si="1992"/>
        <v>0</v>
      </c>
      <c r="T1882" s="486">
        <f>IF(R1882=1,SUM($R$6:R1882),0)</f>
        <v>0</v>
      </c>
      <c r="U1882" s="486">
        <f>IF(S1882=1,SUM($S$6:S1882),0)</f>
        <v>0</v>
      </c>
      <c r="V1882" s="486">
        <f t="shared" si="1993"/>
        <v>0</v>
      </c>
      <c r="W1882" s="486">
        <f t="shared" si="1994"/>
        <v>0</v>
      </c>
      <c r="X1882" s="486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769</v>
      </c>
      <c r="D1883" s="172" t="s">
        <v>769</v>
      </c>
      <c r="E1883" s="212" t="s">
        <v>46</v>
      </c>
      <c r="F1883" s="213" t="s">
        <v>774</v>
      </c>
      <c r="G1883" s="167">
        <v>57250</v>
      </c>
      <c r="H1883" s="167">
        <v>57250</v>
      </c>
      <c r="I1883" s="167">
        <v>56990</v>
      </c>
      <c r="J1883" s="445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3"/>
      <c r="Q1883" s="87">
        <f t="shared" si="2000"/>
        <v>56990</v>
      </c>
      <c r="R1883" s="486">
        <f t="shared" si="1991"/>
        <v>0</v>
      </c>
      <c r="S1883" s="486">
        <f t="shared" si="1992"/>
        <v>0</v>
      </c>
      <c r="T1883" s="486">
        <f>IF(R1883=1,SUM($R$6:R1883),0)</f>
        <v>0</v>
      </c>
      <c r="U1883" s="486">
        <f>IF(S1883=1,SUM($S$6:S1883),0)</f>
        <v>0</v>
      </c>
      <c r="V1883" s="486">
        <f t="shared" si="1993"/>
        <v>0</v>
      </c>
      <c r="W1883" s="486">
        <f t="shared" si="1994"/>
        <v>0</v>
      </c>
      <c r="X1883" s="486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770</v>
      </c>
      <c r="D1884" s="172"/>
      <c r="E1884" s="212" t="s">
        <v>46</v>
      </c>
      <c r="F1884" s="213" t="s">
        <v>8</v>
      </c>
      <c r="G1884" s="167">
        <v>13770</v>
      </c>
      <c r="H1884" s="167">
        <v>13770</v>
      </c>
      <c r="I1884" s="443">
        <v>13770</v>
      </c>
      <c r="J1884" s="446">
        <v>0.12007299270072992</v>
      </c>
      <c r="K1884" s="443">
        <f t="shared" si="1998"/>
        <v>15423.405109489053</v>
      </c>
      <c r="L1884" s="443">
        <f t="shared" ref="L1884:O1884" si="2016">IF($J1884&lt;0,(K1884*(1-$J1884)),(K1884*(1+$J1884)))</f>
        <v>17275.339518621135</v>
      </c>
      <c r="M1884" s="443">
        <f t="shared" si="2016"/>
        <v>19349.641234543164</v>
      </c>
      <c r="N1884" s="443">
        <f t="shared" si="2016"/>
        <v>21673.010565260211</v>
      </c>
      <c r="O1884" s="443">
        <f t="shared" si="2016"/>
        <v>24275.353804665545</v>
      </c>
      <c r="P1884" s="463"/>
      <c r="Q1884" s="87">
        <f t="shared" si="2000"/>
        <v>13770</v>
      </c>
      <c r="R1884" s="486">
        <f t="shared" si="1991"/>
        <v>0</v>
      </c>
      <c r="S1884" s="486">
        <f t="shared" si="1992"/>
        <v>0</v>
      </c>
      <c r="T1884" s="486">
        <f>IF(R1884=1,SUM($R$6:R1884),0)</f>
        <v>0</v>
      </c>
      <c r="U1884" s="486">
        <f>IF(S1884=1,SUM($S$6:S1884),0)</f>
        <v>0</v>
      </c>
      <c r="V1884" s="486">
        <f t="shared" si="1993"/>
        <v>0</v>
      </c>
      <c r="W1884" s="486">
        <f t="shared" si="1994"/>
        <v>0</v>
      </c>
      <c r="X1884" s="486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771</v>
      </c>
      <c r="D1885" s="172"/>
      <c r="E1885" s="212" t="s">
        <v>46</v>
      </c>
      <c r="F1885" s="213" t="s">
        <v>8</v>
      </c>
      <c r="G1885" s="167">
        <v>29730</v>
      </c>
      <c r="H1885" s="167">
        <v>29730</v>
      </c>
      <c r="I1885" s="443">
        <v>29730</v>
      </c>
      <c r="J1885" s="446">
        <v>0.12007299270072992</v>
      </c>
      <c r="K1885" s="443">
        <f t="shared" si="1998"/>
        <v>33299.770072992702</v>
      </c>
      <c r="L1885" s="443">
        <f t="shared" ref="L1885:O1885" si="2017">IF($J1885&lt;0,(K1885*(1-$J1885)),(K1885*(1+$J1885)))</f>
        <v>37298.173121903143</v>
      </c>
      <c r="M1885" s="443">
        <f t="shared" si="2017"/>
        <v>41776.67639091998</v>
      </c>
      <c r="N1885" s="443">
        <f t="shared" si="2017"/>
        <v>46792.926950267676</v>
      </c>
      <c r="O1885" s="443">
        <f t="shared" si="2017"/>
        <v>52411.493726412962</v>
      </c>
      <c r="P1885" s="463"/>
      <c r="Q1885" s="87">
        <f t="shared" si="2000"/>
        <v>29730</v>
      </c>
      <c r="R1885" s="486">
        <f t="shared" si="1991"/>
        <v>0</v>
      </c>
      <c r="S1885" s="486">
        <f t="shared" si="1992"/>
        <v>0</v>
      </c>
      <c r="T1885" s="486">
        <f>IF(R1885=1,SUM($R$6:R1885),0)</f>
        <v>0</v>
      </c>
      <c r="U1885" s="486">
        <f>IF(S1885=1,SUM($S$6:S1885),0)</f>
        <v>0</v>
      </c>
      <c r="V1885" s="486">
        <f t="shared" si="1993"/>
        <v>0</v>
      </c>
      <c r="W1885" s="486">
        <f t="shared" si="1994"/>
        <v>0</v>
      </c>
      <c r="X1885" s="486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772</v>
      </c>
      <c r="D1886" s="172"/>
      <c r="E1886" s="212" t="s">
        <v>46</v>
      </c>
      <c r="F1886" s="213" t="s">
        <v>8</v>
      </c>
      <c r="G1886" s="167">
        <v>250000</v>
      </c>
      <c r="H1886" s="167">
        <v>250000</v>
      </c>
      <c r="I1886" s="443">
        <v>250000</v>
      </c>
      <c r="J1886" s="446">
        <v>0.12007299270072992</v>
      </c>
      <c r="K1886" s="443">
        <f t="shared" si="1998"/>
        <v>280018.2481751825</v>
      </c>
      <c r="L1886" s="443">
        <f t="shared" ref="L1886:O1886" si="2018">IF($J1886&lt;0,(K1886*(1-$J1886)),(K1886*(1+$J1886)))</f>
        <v>313640.87724439241</v>
      </c>
      <c r="M1886" s="443">
        <f t="shared" si="2018"/>
        <v>351300.67600840889</v>
      </c>
      <c r="N1886" s="443">
        <f t="shared" si="2018"/>
        <v>393482.39951452811</v>
      </c>
      <c r="O1886" s="443">
        <f t="shared" si="2018"/>
        <v>440729.00879930175</v>
      </c>
      <c r="P1886" s="463"/>
      <c r="Q1886" s="87">
        <f t="shared" si="2000"/>
        <v>250000</v>
      </c>
      <c r="R1886" s="486">
        <f t="shared" si="1991"/>
        <v>0</v>
      </c>
      <c r="S1886" s="486">
        <f t="shared" si="1992"/>
        <v>0</v>
      </c>
      <c r="T1886" s="486">
        <f>IF(R1886=1,SUM($R$6:R1886),0)</f>
        <v>0</v>
      </c>
      <c r="U1886" s="486">
        <f>IF(S1886=1,SUM($S$6:S1886),0)</f>
        <v>0</v>
      </c>
      <c r="V1886" s="486">
        <f t="shared" si="1993"/>
        <v>0</v>
      </c>
      <c r="W1886" s="486">
        <f t="shared" si="1994"/>
        <v>0</v>
      </c>
      <c r="X1886" s="486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1034</v>
      </c>
      <c r="D1887" s="174"/>
      <c r="E1887" s="212" t="s">
        <v>46</v>
      </c>
      <c r="F1887" s="213" t="s">
        <v>8</v>
      </c>
      <c r="G1887" s="167">
        <v>54500</v>
      </c>
      <c r="H1887" s="167">
        <v>54500</v>
      </c>
      <c r="I1887" s="443">
        <v>54500</v>
      </c>
      <c r="J1887" s="446">
        <v>0.12007299270072992</v>
      </c>
      <c r="K1887" s="443">
        <f t="shared" si="1998"/>
        <v>61043.978102189787</v>
      </c>
      <c r="L1887" s="443">
        <f t="shared" ref="L1887:O1887" si="2019">IF($J1887&lt;0,(K1887*(1-$J1887)),(K1887*(1+$J1887)))</f>
        <v>68373.711239277545</v>
      </c>
      <c r="M1887" s="443">
        <f t="shared" si="2019"/>
        <v>76583.547369833133</v>
      </c>
      <c r="N1887" s="443">
        <f t="shared" si="2019"/>
        <v>85779.163094167117</v>
      </c>
      <c r="O1887" s="443">
        <f t="shared" si="2019"/>
        <v>96078.923918247776</v>
      </c>
      <c r="P1887" s="463"/>
      <c r="Q1887" s="87">
        <f t="shared" si="2000"/>
        <v>54500</v>
      </c>
      <c r="R1887" s="486">
        <f t="shared" si="1991"/>
        <v>0</v>
      </c>
      <c r="S1887" s="486">
        <f t="shared" si="1992"/>
        <v>0</v>
      </c>
      <c r="T1887" s="486">
        <f>IF(R1887=1,SUM($R$6:R1887),0)</f>
        <v>0</v>
      </c>
      <c r="U1887" s="486">
        <f>IF(S1887=1,SUM($S$6:S1887),0)</f>
        <v>0</v>
      </c>
      <c r="V1887" s="486">
        <f t="shared" si="1993"/>
        <v>0</v>
      </c>
      <c r="W1887" s="486">
        <f t="shared" si="1994"/>
        <v>0</v>
      </c>
      <c r="X1887" s="486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1035</v>
      </c>
      <c r="D1888" s="175"/>
      <c r="E1888" s="212" t="s">
        <v>44</v>
      </c>
      <c r="F1888" s="213" t="s">
        <v>8</v>
      </c>
      <c r="G1888" s="167">
        <v>51475</v>
      </c>
      <c r="H1888" s="167">
        <v>51475</v>
      </c>
      <c r="I1888" s="443">
        <v>51475</v>
      </c>
      <c r="J1888" s="446">
        <v>0.12007299270072992</v>
      </c>
      <c r="K1888" s="443">
        <f t="shared" si="1998"/>
        <v>57655.757299270081</v>
      </c>
      <c r="L1888" s="443">
        <f t="shared" ref="L1888:O1888" si="2020">IF($J1888&lt;0,(K1888*(1-$J1888)),(K1888*(1+$J1888)))</f>
        <v>64578.656624620402</v>
      </c>
      <c r="M1888" s="443">
        <f t="shared" si="2020"/>
        <v>72332.809190131404</v>
      </c>
      <c r="N1888" s="443">
        <f t="shared" si="2020"/>
        <v>81018.026060041346</v>
      </c>
      <c r="O1888" s="443">
        <f t="shared" si="2020"/>
        <v>90746.102911776252</v>
      </c>
      <c r="P1888" s="464"/>
      <c r="Q1888" s="87">
        <f t="shared" si="2000"/>
        <v>51475</v>
      </c>
      <c r="R1888" s="486">
        <f t="shared" si="1991"/>
        <v>0</v>
      </c>
      <c r="S1888" s="486">
        <f t="shared" si="1992"/>
        <v>1</v>
      </c>
      <c r="T1888" s="486">
        <f>IF(R1888=1,SUM($R$6:R1888),0)</f>
        <v>0</v>
      </c>
      <c r="U1888" s="486">
        <f>IF(S1888=1,SUM($S$6:S1888),0)</f>
        <v>667</v>
      </c>
      <c r="V1888" s="486">
        <f t="shared" si="1993"/>
        <v>667</v>
      </c>
      <c r="W1888" s="486">
        <f t="shared" si="1994"/>
        <v>0</v>
      </c>
      <c r="X1888" s="486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1036</v>
      </c>
      <c r="D1889" s="174"/>
      <c r="E1889" s="212" t="s">
        <v>46</v>
      </c>
      <c r="F1889" s="213" t="s">
        <v>95</v>
      </c>
      <c r="G1889" s="219">
        <v>750000</v>
      </c>
      <c r="H1889" s="219">
        <v>750000</v>
      </c>
      <c r="I1889" s="443">
        <v>750000</v>
      </c>
      <c r="J1889" s="446">
        <v>0.12007299270072992</v>
      </c>
      <c r="K1889" s="443">
        <f t="shared" si="1998"/>
        <v>840054.74452554749</v>
      </c>
      <c r="L1889" s="443">
        <f t="shared" ref="L1889:O1889" si="2021">IF($J1889&lt;0,(K1889*(1-$J1889)),(K1889*(1+$J1889)))</f>
        <v>940922.63173317723</v>
      </c>
      <c r="M1889" s="443">
        <f t="shared" si="2021"/>
        <v>1053902.0280252267</v>
      </c>
      <c r="N1889" s="443">
        <f t="shared" si="2021"/>
        <v>1180447.1985435842</v>
      </c>
      <c r="O1889" s="443">
        <f t="shared" si="2021"/>
        <v>1322187.0263979051</v>
      </c>
      <c r="Q1889" s="87">
        <f t="shared" si="2000"/>
        <v>750000</v>
      </c>
      <c r="R1889" s="481">
        <f t="shared" si="1991"/>
        <v>0</v>
      </c>
      <c r="S1889" s="481">
        <f t="shared" si="1992"/>
        <v>0</v>
      </c>
      <c r="T1889" s="481">
        <f>IF(R1889=1,SUM($R$6:R1889),0)</f>
        <v>0</v>
      </c>
      <c r="U1889" s="481">
        <f>IF(S1889=1,SUM($S$6:S1889),0)</f>
        <v>0</v>
      </c>
      <c r="V1889" s="481">
        <f t="shared" si="1993"/>
        <v>0</v>
      </c>
      <c r="W1889" s="481">
        <f t="shared" si="1994"/>
        <v>0</v>
      </c>
      <c r="X1889" s="481">
        <f>IF(W1889=1,SUM($W$6:W1889),0)</f>
        <v>0</v>
      </c>
    </row>
    <row r="1890" spans="1:48" ht="15" customHeight="1">
      <c r="B1890" s="173"/>
      <c r="C1890" s="174" t="s">
        <v>47</v>
      </c>
      <c r="D1890" s="174"/>
      <c r="E1890" s="212" t="s">
        <v>47</v>
      </c>
      <c r="F1890" s="213"/>
      <c r="G1890" s="167" t="s">
        <v>47</v>
      </c>
      <c r="H1890" s="167" t="s">
        <v>47</v>
      </c>
      <c r="I1890" s="167"/>
      <c r="J1890" s="445"/>
      <c r="K1890" s="167"/>
      <c r="L1890" s="167"/>
      <c r="M1890" s="167"/>
      <c r="N1890" s="167"/>
      <c r="O1890" s="167"/>
      <c r="Q1890" s="87">
        <f t="shared" si="2000"/>
        <v>0</v>
      </c>
      <c r="R1890" s="481">
        <f t="shared" si="1991"/>
        <v>0</v>
      </c>
      <c r="S1890" s="481">
        <f t="shared" si="1992"/>
        <v>0</v>
      </c>
      <c r="T1890" s="481">
        <f>IF(R1890=1,SUM($R$6:R1890),0)</f>
        <v>0</v>
      </c>
      <c r="U1890" s="481">
        <f>IF(S1890=1,SUM($S$6:S1890),0)</f>
        <v>0</v>
      </c>
      <c r="V1890" s="481">
        <f t="shared" si="1993"/>
        <v>0</v>
      </c>
      <c r="W1890" s="481">
        <f t="shared" si="1994"/>
        <v>0</v>
      </c>
      <c r="X1890" s="481">
        <f>IF(W1890=1,SUM($W$6:W1890),0)</f>
        <v>0</v>
      </c>
    </row>
    <row r="1891" spans="1:48" ht="15" customHeight="1">
      <c r="A1891" s="16"/>
      <c r="B1891" s="437" t="s">
        <v>719</v>
      </c>
      <c r="C1891" s="438" t="s">
        <v>1686</v>
      </c>
      <c r="D1891" s="438"/>
      <c r="E1891" s="212"/>
      <c r="F1891" s="213"/>
      <c r="G1891" s="167"/>
      <c r="H1891" s="167"/>
      <c r="I1891" s="167"/>
      <c r="J1891" s="445"/>
      <c r="K1891" s="167"/>
      <c r="L1891" s="167"/>
      <c r="M1891" s="167"/>
      <c r="N1891" s="167"/>
      <c r="O1891" s="167"/>
      <c r="Q1891" s="87">
        <f t="shared" si="2000"/>
        <v>0</v>
      </c>
      <c r="R1891" s="488">
        <f t="shared" si="1991"/>
        <v>0</v>
      </c>
      <c r="S1891" s="488">
        <f t="shared" si="1992"/>
        <v>0</v>
      </c>
      <c r="T1891" s="488">
        <f>IF(R1891=1,SUM($R$6:R1891),0)</f>
        <v>0</v>
      </c>
      <c r="U1891" s="488">
        <f>IF(S1891=1,SUM($S$6:S1891),0)</f>
        <v>0</v>
      </c>
      <c r="V1891" s="488">
        <f t="shared" si="1993"/>
        <v>0</v>
      </c>
      <c r="W1891" s="488">
        <f t="shared" si="1994"/>
        <v>0</v>
      </c>
      <c r="X1891" s="488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1037</v>
      </c>
      <c r="D1892" s="174"/>
      <c r="E1892" s="212" t="s">
        <v>44</v>
      </c>
      <c r="F1892" s="185" t="s">
        <v>8</v>
      </c>
      <c r="G1892" s="167">
        <v>85000</v>
      </c>
      <c r="H1892" s="167">
        <v>85000</v>
      </c>
      <c r="I1892" s="443">
        <v>85000</v>
      </c>
      <c r="J1892" s="446">
        <v>0.12007299270072992</v>
      </c>
      <c r="K1892" s="443">
        <f t="shared" si="1998"/>
        <v>95206.204379562056</v>
      </c>
      <c r="L1892" s="443">
        <f t="shared" ref="L1892:O1892" si="2022">IF($J1892&lt;0,(K1892*(1-$J1892)),(K1892*(1+$J1892)))</f>
        <v>106637.89826309342</v>
      </c>
      <c r="M1892" s="443">
        <f t="shared" si="2022"/>
        <v>119442.22984285903</v>
      </c>
      <c r="N1892" s="443">
        <f t="shared" si="2022"/>
        <v>133784.01583493955</v>
      </c>
      <c r="O1892" s="443">
        <f t="shared" si="2022"/>
        <v>149847.86299176261</v>
      </c>
      <c r="Q1892" s="87">
        <f t="shared" si="2000"/>
        <v>85000</v>
      </c>
      <c r="R1892" s="488">
        <f t="shared" si="1991"/>
        <v>0</v>
      </c>
      <c r="S1892" s="488">
        <f t="shared" si="1992"/>
        <v>1</v>
      </c>
      <c r="T1892" s="488">
        <f>IF(R1892=1,SUM($R$6:R1892),0)</f>
        <v>0</v>
      </c>
      <c r="U1892" s="488">
        <f>IF(S1892=1,SUM($S$6:S1892),0)</f>
        <v>668</v>
      </c>
      <c r="V1892" s="488">
        <f t="shared" si="1993"/>
        <v>668</v>
      </c>
      <c r="W1892" s="488">
        <f t="shared" si="1994"/>
        <v>0</v>
      </c>
      <c r="X1892" s="488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1038</v>
      </c>
      <c r="D1893" s="174"/>
      <c r="E1893" s="212" t="s">
        <v>46</v>
      </c>
      <c r="F1893" s="213" t="s">
        <v>23</v>
      </c>
      <c r="G1893" s="167">
        <v>15000</v>
      </c>
      <c r="H1893" s="167">
        <v>15000</v>
      </c>
      <c r="I1893" s="443">
        <v>15000</v>
      </c>
      <c r="J1893" s="446">
        <v>0.12007299270072992</v>
      </c>
      <c r="K1893" s="443">
        <f t="shared" si="1998"/>
        <v>16801.094890510951</v>
      </c>
      <c r="L1893" s="443">
        <f t="shared" ref="L1893:O1893" si="2023">IF($J1893&lt;0,(K1893*(1-$J1893)),(K1893*(1+$J1893)))</f>
        <v>18818.452634663543</v>
      </c>
      <c r="M1893" s="443">
        <f t="shared" si="2023"/>
        <v>21078.040560504531</v>
      </c>
      <c r="N1893" s="443">
        <f t="shared" si="2023"/>
        <v>23608.943970871682</v>
      </c>
      <c r="O1893" s="443">
        <f t="shared" si="2023"/>
        <v>26443.7405279581</v>
      </c>
      <c r="Q1893" s="87">
        <f t="shared" si="2000"/>
        <v>15000</v>
      </c>
      <c r="R1893" s="488">
        <f t="shared" si="1991"/>
        <v>0</v>
      </c>
      <c r="S1893" s="488">
        <f t="shared" si="1992"/>
        <v>0</v>
      </c>
      <c r="T1893" s="488">
        <f>IF(R1893=1,SUM($R$6:R1893),0)</f>
        <v>0</v>
      </c>
      <c r="U1893" s="488">
        <f>IF(S1893=1,SUM($S$6:S1893),0)</f>
        <v>0</v>
      </c>
      <c r="V1893" s="488">
        <f t="shared" si="1993"/>
        <v>0</v>
      </c>
      <c r="W1893" s="488">
        <f t="shared" si="1994"/>
        <v>0</v>
      </c>
      <c r="X1893" s="488">
        <f>IF(W1893=1,SUM($W$6:W1893),0)</f>
        <v>0</v>
      </c>
      <c r="Y1893" s="164"/>
      <c r="Z1893" s="164"/>
      <c r="AA1893" s="164"/>
      <c r="AB1893" s="164"/>
      <c r="AC1893" s="164"/>
      <c r="AD1893" s="164"/>
      <c r="AE1893" s="430"/>
      <c r="AF1893" s="431"/>
    </row>
    <row r="1894" spans="1:48" s="1" customFormat="1" ht="15" customHeight="1">
      <c r="A1894" s="16"/>
      <c r="B1894" s="173">
        <v>3</v>
      </c>
      <c r="C1894" s="174" t="s">
        <v>1039</v>
      </c>
      <c r="D1894" s="174"/>
      <c r="E1894" s="212" t="s">
        <v>46</v>
      </c>
      <c r="F1894" s="213" t="s">
        <v>23</v>
      </c>
      <c r="G1894" s="167">
        <v>71636</v>
      </c>
      <c r="H1894" s="167">
        <v>71636</v>
      </c>
      <c r="I1894" s="443">
        <v>71636</v>
      </c>
      <c r="J1894" s="446">
        <v>0.12007299270072992</v>
      </c>
      <c r="K1894" s="443">
        <f t="shared" si="1998"/>
        <v>80237.548905109492</v>
      </c>
      <c r="L1894" s="443">
        <f t="shared" ref="L1894:O1894" si="2024">IF($J1894&lt;0,(K1894*(1-$J1894)),(K1894*(1+$J1894)))</f>
        <v>89871.911529117177</v>
      </c>
      <c r="M1894" s="443">
        <f t="shared" si="2024"/>
        <v>100663.10090615352</v>
      </c>
      <c r="N1894" s="443">
        <f t="shared" si="2024"/>
        <v>112750.02068649094</v>
      </c>
      <c r="O1894" s="443">
        <f t="shared" si="2024"/>
        <v>126288.25309738713</v>
      </c>
      <c r="P1894" s="90"/>
      <c r="Q1894" s="87">
        <f t="shared" si="2000"/>
        <v>71636</v>
      </c>
      <c r="R1894" s="481">
        <f t="shared" si="1991"/>
        <v>0</v>
      </c>
      <c r="S1894" s="481">
        <f t="shared" si="1992"/>
        <v>0</v>
      </c>
      <c r="T1894" s="481">
        <f>IF(R1894=1,SUM($R$6:R1894),0)</f>
        <v>0</v>
      </c>
      <c r="U1894" s="481">
        <f>IF(S1894=1,SUM($S$6:S1894),0)</f>
        <v>0</v>
      </c>
      <c r="V1894" s="481">
        <f t="shared" si="1993"/>
        <v>0</v>
      </c>
      <c r="W1894" s="481">
        <f t="shared" si="1994"/>
        <v>0</v>
      </c>
      <c r="X1894" s="481">
        <f>IF(W1894=1,SUM($W$6:W1894),0)</f>
        <v>0</v>
      </c>
      <c r="Y1894" s="150"/>
      <c r="Z1894" s="150"/>
      <c r="AA1894" s="150"/>
      <c r="AB1894" s="150"/>
      <c r="AC1894" s="150"/>
      <c r="AD1894" s="150"/>
      <c r="AE1894" s="431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1040</v>
      </c>
      <c r="D1895" s="174"/>
      <c r="E1895" s="212" t="s">
        <v>46</v>
      </c>
      <c r="F1895" s="213" t="s">
        <v>23</v>
      </c>
      <c r="G1895" s="167">
        <v>115253</v>
      </c>
      <c r="H1895" s="167">
        <v>115253</v>
      </c>
      <c r="I1895" s="443">
        <v>115253</v>
      </c>
      <c r="J1895" s="446">
        <v>0.12007299270072992</v>
      </c>
      <c r="K1895" s="443">
        <f t="shared" si="1998"/>
        <v>129091.77262773724</v>
      </c>
      <c r="L1895" s="443">
        <f t="shared" ref="L1895:O1895" si="2025">IF($J1895&lt;0,(K1895*(1-$J1895)),(K1895*(1+$J1895)))</f>
        <v>144592.20810019184</v>
      </c>
      <c r="M1895" s="443">
        <f t="shared" si="2025"/>
        <v>161953.82724798861</v>
      </c>
      <c r="N1895" s="443">
        <f t="shared" si="2025"/>
        <v>181400.10796499162</v>
      </c>
      <c r="O1895" s="443">
        <f t="shared" si="2025"/>
        <v>203181.36180458369</v>
      </c>
      <c r="P1895" s="90"/>
      <c r="Q1895" s="87">
        <f t="shared" si="2000"/>
        <v>115253</v>
      </c>
      <c r="R1895" s="481">
        <f t="shared" si="1991"/>
        <v>0</v>
      </c>
      <c r="S1895" s="481">
        <f t="shared" si="1992"/>
        <v>0</v>
      </c>
      <c r="T1895" s="481">
        <f>IF(R1895=1,SUM($R$6:R1895),0)</f>
        <v>0</v>
      </c>
      <c r="U1895" s="481">
        <f>IF(S1895=1,SUM($S$6:S1895),0)</f>
        <v>0</v>
      </c>
      <c r="V1895" s="481">
        <f t="shared" si="1993"/>
        <v>0</v>
      </c>
      <c r="W1895" s="481">
        <f t="shared" si="1994"/>
        <v>0</v>
      </c>
      <c r="X1895" s="481">
        <f>IF(W1895=1,SUM($W$6:W1895),0)</f>
        <v>0</v>
      </c>
      <c r="Y1895" s="150"/>
      <c r="Z1895" s="150"/>
      <c r="AA1895" s="150"/>
      <c r="AB1895" s="150"/>
      <c r="AC1895" s="150"/>
      <c r="AD1895" s="150"/>
      <c r="AE1895" s="431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5"/>
      <c r="K1896" s="167"/>
      <c r="L1896" s="167"/>
      <c r="M1896" s="167"/>
      <c r="N1896" s="167"/>
      <c r="O1896" s="167"/>
      <c r="Q1896" s="87">
        <f t="shared" si="2000"/>
        <v>0</v>
      </c>
      <c r="R1896" s="481">
        <f t="shared" si="1991"/>
        <v>0</v>
      </c>
      <c r="S1896" s="481">
        <f t="shared" si="1992"/>
        <v>0</v>
      </c>
      <c r="T1896" s="481">
        <f>IF(R1896=1,SUM($R$6:R1896),0)</f>
        <v>0</v>
      </c>
      <c r="U1896" s="481">
        <f>IF(S1896=1,SUM($S$6:S1896),0)</f>
        <v>0</v>
      </c>
      <c r="V1896" s="481">
        <f t="shared" si="1993"/>
        <v>0</v>
      </c>
      <c r="W1896" s="481">
        <f t="shared" si="1994"/>
        <v>0</v>
      </c>
      <c r="X1896" s="481">
        <f>IF(W1896=1,SUM($W$6:W1896),0)</f>
        <v>0</v>
      </c>
      <c r="AE1896" s="431"/>
      <c r="AF1896" s="431"/>
    </row>
    <row r="1897" spans="1:48" s="1" customFormat="1" ht="15" customHeight="1">
      <c r="A1897" s="16"/>
      <c r="B1897" s="173" t="s">
        <v>715</v>
      </c>
      <c r="C1897" s="174" t="s">
        <v>1041</v>
      </c>
      <c r="D1897" s="174"/>
      <c r="E1897" s="212"/>
      <c r="F1897" s="213"/>
      <c r="G1897" s="167"/>
      <c r="H1897" s="167"/>
      <c r="I1897" s="167"/>
      <c r="J1897" s="445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481">
        <f t="shared" si="1991"/>
        <v>0</v>
      </c>
      <c r="S1897" s="481">
        <f t="shared" si="1992"/>
        <v>0</v>
      </c>
      <c r="T1897" s="481">
        <f>IF(R1897=1,SUM($R$6:R1897),0)</f>
        <v>0</v>
      </c>
      <c r="U1897" s="481">
        <f>IF(S1897=1,SUM($S$6:S1897),0)</f>
        <v>0</v>
      </c>
      <c r="V1897" s="481">
        <f t="shared" si="1993"/>
        <v>0</v>
      </c>
      <c r="W1897" s="481">
        <f t="shared" si="1994"/>
        <v>0</v>
      </c>
      <c r="X1897" s="481">
        <f>IF(W1897=1,SUM($W$6:W1897),0)</f>
        <v>0</v>
      </c>
      <c r="Y1897" s="150"/>
      <c r="Z1897" s="150"/>
      <c r="AA1897" s="150"/>
      <c r="AB1897" s="150"/>
      <c r="AC1897" s="150"/>
      <c r="AD1897" s="150"/>
      <c r="AE1897" s="431"/>
      <c r="AF1897" s="431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1042</v>
      </c>
      <c r="D1898" s="174"/>
      <c r="E1898" s="212" t="s">
        <v>44</v>
      </c>
      <c r="F1898" s="213" t="s">
        <v>7</v>
      </c>
      <c r="G1898" s="167">
        <v>235000</v>
      </c>
      <c r="H1898" s="167">
        <v>235000</v>
      </c>
      <c r="I1898" s="443">
        <v>235000</v>
      </c>
      <c r="J1898" s="446">
        <v>0.12007299270072992</v>
      </c>
      <c r="K1898" s="443">
        <f t="shared" si="1998"/>
        <v>263217.15328467154</v>
      </c>
      <c r="L1898" s="443">
        <f t="shared" ref="L1898:O1898" si="2026">IF($J1898&lt;0,(K1898*(1-$J1898)),(K1898*(1+$J1898)))</f>
        <v>294822.42460972886</v>
      </c>
      <c r="M1898" s="443">
        <f t="shared" si="2026"/>
        <v>330222.63544790435</v>
      </c>
      <c r="N1898" s="443">
        <f t="shared" si="2026"/>
        <v>369873.45554365643</v>
      </c>
      <c r="O1898" s="443">
        <f t="shared" si="2026"/>
        <v>414285.26827134367</v>
      </c>
      <c r="Q1898" s="87">
        <f t="shared" si="2000"/>
        <v>235000</v>
      </c>
      <c r="R1898" s="481">
        <f t="shared" si="1991"/>
        <v>0</v>
      </c>
      <c r="S1898" s="481">
        <f t="shared" si="1992"/>
        <v>1</v>
      </c>
      <c r="T1898" s="481">
        <f>IF(R1898=1,SUM($R$6:R1898),0)</f>
        <v>0</v>
      </c>
      <c r="U1898" s="481">
        <f>IF(S1898=1,SUM($S$6:S1898),0)</f>
        <v>669</v>
      </c>
      <c r="V1898" s="481">
        <f t="shared" si="1993"/>
        <v>669</v>
      </c>
      <c r="W1898" s="481">
        <f t="shared" si="1994"/>
        <v>0</v>
      </c>
      <c r="X1898" s="481">
        <f>IF(W1898=1,SUM($W$6:W1898),0)</f>
        <v>0</v>
      </c>
      <c r="AE1898" s="431"/>
      <c r="AF1898" s="431"/>
    </row>
    <row r="1899" spans="1:48" ht="15" customHeight="1">
      <c r="B1899" s="173">
        <v>2</v>
      </c>
      <c r="C1899" s="174" t="s">
        <v>1043</v>
      </c>
      <c r="D1899" s="174"/>
      <c r="E1899" s="212" t="s">
        <v>46</v>
      </c>
      <c r="F1899" s="213" t="s">
        <v>23</v>
      </c>
      <c r="G1899" s="167">
        <v>15000</v>
      </c>
      <c r="H1899" s="167">
        <v>15000</v>
      </c>
      <c r="I1899" s="443">
        <v>15000</v>
      </c>
      <c r="J1899" s="446">
        <v>0.12007299270072992</v>
      </c>
      <c r="K1899" s="443">
        <f t="shared" si="1998"/>
        <v>16801.094890510951</v>
      </c>
      <c r="L1899" s="443">
        <f t="shared" ref="L1899:O1899" si="2027">IF($J1899&lt;0,(K1899*(1-$J1899)),(K1899*(1+$J1899)))</f>
        <v>18818.452634663543</v>
      </c>
      <c r="M1899" s="443">
        <f t="shared" si="2027"/>
        <v>21078.040560504531</v>
      </c>
      <c r="N1899" s="443">
        <f t="shared" si="2027"/>
        <v>23608.943970871682</v>
      </c>
      <c r="O1899" s="443">
        <f t="shared" si="2027"/>
        <v>26443.7405279581</v>
      </c>
      <c r="Q1899" s="87">
        <f t="shared" si="2000"/>
        <v>15000</v>
      </c>
      <c r="R1899" s="481">
        <f t="shared" si="1991"/>
        <v>0</v>
      </c>
      <c r="S1899" s="481">
        <f t="shared" si="1992"/>
        <v>0</v>
      </c>
      <c r="T1899" s="481">
        <f>IF(R1899=1,SUM($R$6:R1899),0)</f>
        <v>0</v>
      </c>
      <c r="U1899" s="481">
        <f>IF(S1899=1,SUM($S$6:S1899),0)</f>
        <v>0</v>
      </c>
      <c r="V1899" s="481">
        <f t="shared" si="1993"/>
        <v>0</v>
      </c>
      <c r="W1899" s="481">
        <f t="shared" si="1994"/>
        <v>0</v>
      </c>
      <c r="X1899" s="481">
        <f>IF(W1899=1,SUM($W$6:W1899),0)</f>
        <v>0</v>
      </c>
    </row>
    <row r="1900" spans="1:48" ht="15" customHeight="1">
      <c r="B1900" s="173"/>
      <c r="C1900" s="174" t="s">
        <v>47</v>
      </c>
      <c r="D1900" s="174"/>
      <c r="E1900" s="212" t="s">
        <v>47</v>
      </c>
      <c r="F1900" s="213"/>
      <c r="G1900" s="167" t="s">
        <v>47</v>
      </c>
      <c r="H1900" s="167" t="s">
        <v>47</v>
      </c>
      <c r="I1900" s="167" t="s">
        <v>47</v>
      </c>
      <c r="J1900" s="445"/>
      <c r="K1900" s="167"/>
      <c r="L1900" s="167"/>
      <c r="M1900" s="167"/>
      <c r="N1900" s="167"/>
      <c r="O1900" s="167"/>
      <c r="Q1900" s="87" t="str">
        <f t="shared" si="2000"/>
        <v/>
      </c>
      <c r="R1900" s="481">
        <f t="shared" si="1991"/>
        <v>0</v>
      </c>
      <c r="S1900" s="481">
        <f t="shared" si="1992"/>
        <v>0</v>
      </c>
      <c r="T1900" s="481">
        <f>IF(R1900=1,SUM($R$6:R1900),0)</f>
        <v>0</v>
      </c>
      <c r="U1900" s="481">
        <f>IF(S1900=1,SUM($S$6:S1900),0)</f>
        <v>0</v>
      </c>
      <c r="V1900" s="481">
        <f t="shared" si="1993"/>
        <v>0</v>
      </c>
      <c r="W1900" s="481">
        <f t="shared" si="1994"/>
        <v>0</v>
      </c>
      <c r="X1900" s="481">
        <f>IF(W1900=1,SUM($W$6:W1900),0)</f>
        <v>0</v>
      </c>
    </row>
    <row r="1901" spans="1:48" ht="15" customHeight="1">
      <c r="B1901" s="173" t="s">
        <v>715</v>
      </c>
      <c r="C1901" s="174" t="s">
        <v>1044</v>
      </c>
      <c r="D1901" s="174"/>
      <c r="E1901" s="212"/>
      <c r="F1901" s="213"/>
      <c r="G1901" s="167"/>
      <c r="H1901" s="167"/>
      <c r="I1901" s="167"/>
      <c r="J1901" s="445"/>
      <c r="K1901" s="167"/>
      <c r="L1901" s="167"/>
      <c r="M1901" s="167"/>
      <c r="N1901" s="167"/>
      <c r="O1901" s="167"/>
      <c r="Q1901" s="87">
        <f t="shared" si="2000"/>
        <v>0</v>
      </c>
      <c r="R1901" s="481">
        <f t="shared" si="1991"/>
        <v>0</v>
      </c>
      <c r="S1901" s="481">
        <f t="shared" si="1992"/>
        <v>0</v>
      </c>
      <c r="T1901" s="481">
        <f>IF(R1901=1,SUM($R$6:R1901),0)</f>
        <v>0</v>
      </c>
      <c r="U1901" s="481">
        <f>IF(S1901=1,SUM($S$6:S1901),0)</f>
        <v>0</v>
      </c>
      <c r="V1901" s="481">
        <f t="shared" si="1993"/>
        <v>0</v>
      </c>
      <c r="W1901" s="481">
        <f t="shared" si="1994"/>
        <v>0</v>
      </c>
      <c r="X1901" s="481">
        <f>IF(W1901=1,SUM($W$6:W1901),0)</f>
        <v>0</v>
      </c>
    </row>
    <row r="1902" spans="1:48" ht="15" customHeight="1">
      <c r="B1902" s="173">
        <v>1</v>
      </c>
      <c r="C1902" s="174" t="s">
        <v>1045</v>
      </c>
      <c r="D1902" s="174"/>
      <c r="E1902" s="212" t="s">
        <v>44</v>
      </c>
      <c r="F1902" s="213" t="s">
        <v>8</v>
      </c>
      <c r="G1902" s="167">
        <v>105000</v>
      </c>
      <c r="H1902" s="167">
        <v>105000</v>
      </c>
      <c r="I1902" s="443">
        <v>105000</v>
      </c>
      <c r="J1902" s="446">
        <v>0.12007299270072992</v>
      </c>
      <c r="K1902" s="443">
        <f t="shared" si="1998"/>
        <v>117607.66423357665</v>
      </c>
      <c r="L1902" s="443">
        <f t="shared" ref="L1902:O1902" si="2028">IF($J1902&lt;0,(K1902*(1-$J1902)),(K1902*(1+$J1902)))</f>
        <v>131729.16844264482</v>
      </c>
      <c r="M1902" s="443">
        <f t="shared" si="2028"/>
        <v>147546.28392353174</v>
      </c>
      <c r="N1902" s="443">
        <f t="shared" si="2028"/>
        <v>165262.6077961018</v>
      </c>
      <c r="O1902" s="443">
        <f t="shared" si="2028"/>
        <v>185106.18369570674</v>
      </c>
      <c r="Q1902" s="87">
        <f t="shared" si="2000"/>
        <v>105000</v>
      </c>
      <c r="R1902" s="481">
        <f t="shared" si="1991"/>
        <v>0</v>
      </c>
      <c r="S1902" s="481">
        <f t="shared" si="1992"/>
        <v>1</v>
      </c>
      <c r="T1902" s="481">
        <f>IF(R1902=1,SUM($R$6:R1902),0)</f>
        <v>0</v>
      </c>
      <c r="U1902" s="481">
        <f>IF(S1902=1,SUM($S$6:S1902),0)</f>
        <v>670</v>
      </c>
      <c r="V1902" s="481">
        <f t="shared" si="1993"/>
        <v>670</v>
      </c>
      <c r="W1902" s="481">
        <f t="shared" si="1994"/>
        <v>0</v>
      </c>
      <c r="X1902" s="481">
        <f>IF(W1902=1,SUM($W$6:W1902),0)</f>
        <v>0</v>
      </c>
    </row>
    <row r="1903" spans="1:48" ht="15" customHeight="1">
      <c r="B1903" s="173">
        <v>2</v>
      </c>
      <c r="C1903" s="174" t="s">
        <v>1046</v>
      </c>
      <c r="D1903" s="174"/>
      <c r="E1903" s="212" t="s">
        <v>46</v>
      </c>
      <c r="F1903" s="213" t="s">
        <v>14</v>
      </c>
      <c r="G1903" s="167">
        <v>15000</v>
      </c>
      <c r="H1903" s="167">
        <v>15000</v>
      </c>
      <c r="I1903" s="443">
        <v>15000</v>
      </c>
      <c r="J1903" s="446">
        <v>0.12007299270072992</v>
      </c>
      <c r="K1903" s="443">
        <f t="shared" si="1998"/>
        <v>16801.094890510951</v>
      </c>
      <c r="L1903" s="443">
        <f t="shared" ref="L1903:O1903" si="2029">IF($J1903&lt;0,(K1903*(1-$J1903)),(K1903*(1+$J1903)))</f>
        <v>18818.452634663543</v>
      </c>
      <c r="M1903" s="443">
        <f t="shared" si="2029"/>
        <v>21078.040560504531</v>
      </c>
      <c r="N1903" s="443">
        <f t="shared" si="2029"/>
        <v>23608.943970871682</v>
      </c>
      <c r="O1903" s="443">
        <f t="shared" si="2029"/>
        <v>26443.7405279581</v>
      </c>
      <c r="Q1903" s="87">
        <f t="shared" si="2000"/>
        <v>15000</v>
      </c>
      <c r="R1903" s="481">
        <f t="shared" si="1991"/>
        <v>0</v>
      </c>
      <c r="S1903" s="481">
        <f t="shared" si="1992"/>
        <v>0</v>
      </c>
      <c r="T1903" s="481">
        <f>IF(R1903=1,SUM($R$6:R1903),0)</f>
        <v>0</v>
      </c>
      <c r="U1903" s="481">
        <f>IF(S1903=1,SUM($S$6:S1903),0)</f>
        <v>0</v>
      </c>
      <c r="V1903" s="481">
        <f t="shared" si="1993"/>
        <v>0</v>
      </c>
      <c r="W1903" s="481">
        <f t="shared" si="1994"/>
        <v>0</v>
      </c>
      <c r="X1903" s="481">
        <f>IF(W1903=1,SUM($W$6:W1903),0)</f>
        <v>0</v>
      </c>
    </row>
    <row r="1904" spans="1:48" ht="15" customHeight="1">
      <c r="B1904" s="173"/>
      <c r="C1904" s="174" t="s">
        <v>47</v>
      </c>
      <c r="D1904" s="174"/>
      <c r="E1904" s="212" t="s">
        <v>47</v>
      </c>
      <c r="F1904" s="213"/>
      <c r="G1904" s="167" t="s">
        <v>47</v>
      </c>
      <c r="H1904" s="167" t="s">
        <v>47</v>
      </c>
      <c r="I1904" s="167" t="s">
        <v>47</v>
      </c>
      <c r="J1904" s="445"/>
      <c r="K1904" s="167"/>
      <c r="L1904" s="167"/>
      <c r="M1904" s="167"/>
      <c r="N1904" s="167"/>
      <c r="O1904" s="167"/>
      <c r="Q1904" s="87" t="str">
        <f t="shared" si="2000"/>
        <v/>
      </c>
      <c r="R1904" s="481">
        <f t="shared" si="1991"/>
        <v>0</v>
      </c>
      <c r="S1904" s="481">
        <f t="shared" si="1992"/>
        <v>0</v>
      </c>
      <c r="T1904" s="481">
        <f>IF(R1904=1,SUM($R$6:R1904),0)</f>
        <v>0</v>
      </c>
      <c r="U1904" s="481">
        <f>IF(S1904=1,SUM($S$6:S1904),0)</f>
        <v>0</v>
      </c>
      <c r="V1904" s="481">
        <f t="shared" si="1993"/>
        <v>0</v>
      </c>
      <c r="W1904" s="481">
        <f t="shared" si="1994"/>
        <v>0</v>
      </c>
      <c r="X1904" s="481">
        <f>IF(W1904=1,SUM($W$6:W1904),0)</f>
        <v>0</v>
      </c>
    </row>
    <row r="1905" spans="2:24" ht="15" customHeight="1">
      <c r="B1905" s="173">
        <v>1</v>
      </c>
      <c r="C1905" s="174" t="s">
        <v>1047</v>
      </c>
      <c r="D1905" s="174"/>
      <c r="E1905" s="212" t="s">
        <v>44</v>
      </c>
      <c r="F1905" s="213" t="s">
        <v>8</v>
      </c>
      <c r="G1905" s="167">
        <v>180000</v>
      </c>
      <c r="H1905" s="167">
        <v>180000</v>
      </c>
      <c r="I1905" s="443">
        <v>180000</v>
      </c>
      <c r="J1905" s="446">
        <v>0.12007299270072992</v>
      </c>
      <c r="K1905" s="443">
        <f t="shared" si="1998"/>
        <v>201613.13868613139</v>
      </c>
      <c r="L1905" s="443">
        <f t="shared" ref="L1905:O1905" si="2030">IF($J1905&lt;0,(K1905*(1-$J1905)),(K1905*(1+$J1905)))</f>
        <v>225821.43161596253</v>
      </c>
      <c r="M1905" s="443">
        <f t="shared" si="2030"/>
        <v>252936.4867260544</v>
      </c>
      <c r="N1905" s="443">
        <f t="shared" si="2030"/>
        <v>283307.32765046024</v>
      </c>
      <c r="O1905" s="443">
        <f t="shared" si="2030"/>
        <v>317324.88633549726</v>
      </c>
      <c r="Q1905" s="87">
        <f t="shared" si="2000"/>
        <v>180000</v>
      </c>
      <c r="R1905" s="481">
        <f t="shared" si="1991"/>
        <v>0</v>
      </c>
      <c r="S1905" s="481">
        <f t="shared" si="1992"/>
        <v>1</v>
      </c>
      <c r="T1905" s="481">
        <f>IF(R1905=1,SUM($R$6:R1905),0)</f>
        <v>0</v>
      </c>
      <c r="U1905" s="481">
        <f>IF(S1905=1,SUM($S$6:S1905),0)</f>
        <v>671</v>
      </c>
      <c r="V1905" s="481">
        <f t="shared" si="1993"/>
        <v>671</v>
      </c>
      <c r="W1905" s="481">
        <f t="shared" si="1994"/>
        <v>0</v>
      </c>
      <c r="X1905" s="481">
        <f>IF(W1905=1,SUM($W$6:W1905),0)</f>
        <v>0</v>
      </c>
    </row>
    <row r="1906" spans="2:24" ht="15" customHeight="1">
      <c r="B1906" s="173">
        <v>2</v>
      </c>
      <c r="C1906" s="174" t="s">
        <v>1048</v>
      </c>
      <c r="D1906" s="174"/>
      <c r="E1906" s="212" t="s">
        <v>46</v>
      </c>
      <c r="F1906" s="213" t="s">
        <v>23</v>
      </c>
      <c r="G1906" s="167">
        <v>15000</v>
      </c>
      <c r="H1906" s="167">
        <v>15000</v>
      </c>
      <c r="I1906" s="443">
        <v>15000</v>
      </c>
      <c r="J1906" s="446">
        <v>0.12007299270072992</v>
      </c>
      <c r="K1906" s="443">
        <f t="shared" si="1998"/>
        <v>16801.094890510951</v>
      </c>
      <c r="L1906" s="443">
        <f t="shared" ref="L1906:O1906" si="2031">IF($J1906&lt;0,(K1906*(1-$J1906)),(K1906*(1+$J1906)))</f>
        <v>18818.452634663543</v>
      </c>
      <c r="M1906" s="443">
        <f t="shared" si="2031"/>
        <v>21078.040560504531</v>
      </c>
      <c r="N1906" s="443">
        <f t="shared" si="2031"/>
        <v>23608.943970871682</v>
      </c>
      <c r="O1906" s="443">
        <f t="shared" si="2031"/>
        <v>26443.7405279581</v>
      </c>
      <c r="Q1906" s="87">
        <f t="shared" si="2000"/>
        <v>15000</v>
      </c>
      <c r="R1906" s="481">
        <f t="shared" si="1991"/>
        <v>0</v>
      </c>
      <c r="S1906" s="481">
        <f t="shared" si="1992"/>
        <v>0</v>
      </c>
      <c r="T1906" s="481">
        <f>IF(R1906=1,SUM($R$6:R1906),0)</f>
        <v>0</v>
      </c>
      <c r="U1906" s="481">
        <f>IF(S1906=1,SUM($S$6:S1906),0)</f>
        <v>0</v>
      </c>
      <c r="V1906" s="481">
        <f t="shared" si="1993"/>
        <v>0</v>
      </c>
      <c r="W1906" s="481">
        <f t="shared" si="1994"/>
        <v>0</v>
      </c>
      <c r="X1906" s="481">
        <f>IF(W1906=1,SUM($W$6:W1906),0)</f>
        <v>0</v>
      </c>
    </row>
    <row r="1907" spans="2:24" ht="15" customHeight="1">
      <c r="B1907" s="173"/>
      <c r="C1907" s="174" t="s">
        <v>47</v>
      </c>
      <c r="D1907" s="174"/>
      <c r="E1907" s="212" t="s">
        <v>47</v>
      </c>
      <c r="F1907" s="213"/>
      <c r="G1907" s="167" t="s">
        <v>47</v>
      </c>
      <c r="H1907" s="167" t="s">
        <v>47</v>
      </c>
      <c r="I1907" s="167" t="s">
        <v>47</v>
      </c>
      <c r="J1907" s="445"/>
      <c r="K1907" s="167"/>
      <c r="L1907" s="167"/>
      <c r="M1907" s="167"/>
      <c r="N1907" s="167"/>
      <c r="O1907" s="167"/>
      <c r="Q1907" s="87" t="str">
        <f t="shared" si="2000"/>
        <v/>
      </c>
      <c r="R1907" s="481">
        <f t="shared" si="1991"/>
        <v>0</v>
      </c>
      <c r="S1907" s="481">
        <f t="shared" si="1992"/>
        <v>0</v>
      </c>
      <c r="T1907" s="481">
        <f>IF(R1907=1,SUM($R$6:R1907),0)</f>
        <v>0</v>
      </c>
      <c r="U1907" s="481">
        <f>IF(S1907=1,SUM($S$6:S1907),0)</f>
        <v>0</v>
      </c>
      <c r="V1907" s="481">
        <f t="shared" si="1993"/>
        <v>0</v>
      </c>
      <c r="W1907" s="481">
        <f t="shared" si="1994"/>
        <v>0</v>
      </c>
      <c r="X1907" s="481">
        <f>IF(W1907=1,SUM($W$6:W1907),0)</f>
        <v>0</v>
      </c>
    </row>
    <row r="1908" spans="2:24" ht="15" customHeight="1">
      <c r="B1908" s="173">
        <v>1</v>
      </c>
      <c r="C1908" s="174" t="s">
        <v>1049</v>
      </c>
      <c r="D1908" s="174"/>
      <c r="E1908" s="212" t="s">
        <v>46</v>
      </c>
      <c r="F1908" s="213" t="s">
        <v>23</v>
      </c>
      <c r="G1908" s="167">
        <v>115253</v>
      </c>
      <c r="H1908" s="167">
        <v>115253</v>
      </c>
      <c r="I1908" s="443">
        <v>115253</v>
      </c>
      <c r="J1908" s="446">
        <v>0.12007299270072992</v>
      </c>
      <c r="K1908" s="443">
        <f t="shared" si="1998"/>
        <v>129091.77262773724</v>
      </c>
      <c r="L1908" s="443">
        <f t="shared" ref="L1908:O1908" si="2032">IF($J1908&lt;0,(K1908*(1-$J1908)),(K1908*(1+$J1908)))</f>
        <v>144592.20810019184</v>
      </c>
      <c r="M1908" s="443">
        <f t="shared" si="2032"/>
        <v>161953.82724798861</v>
      </c>
      <c r="N1908" s="443">
        <f t="shared" si="2032"/>
        <v>181400.10796499162</v>
      </c>
      <c r="O1908" s="443">
        <f t="shared" si="2032"/>
        <v>203181.36180458369</v>
      </c>
      <c r="Q1908" s="87">
        <f t="shared" si="2000"/>
        <v>115253</v>
      </c>
      <c r="R1908" s="481">
        <f t="shared" si="1991"/>
        <v>0</v>
      </c>
      <c r="S1908" s="481">
        <f t="shared" si="1992"/>
        <v>0</v>
      </c>
      <c r="T1908" s="481">
        <f>IF(R1908=1,SUM($R$6:R1908),0)</f>
        <v>0</v>
      </c>
      <c r="U1908" s="481">
        <f>IF(S1908=1,SUM($S$6:S1908),0)</f>
        <v>0</v>
      </c>
      <c r="V1908" s="481">
        <f t="shared" si="1993"/>
        <v>0</v>
      </c>
      <c r="W1908" s="481">
        <f t="shared" si="1994"/>
        <v>0</v>
      </c>
      <c r="X1908" s="481">
        <f>IF(W1908=1,SUM($W$6:W1908),0)</f>
        <v>0</v>
      </c>
    </row>
    <row r="1909" spans="2:24" ht="15" customHeight="1">
      <c r="B1909" s="173">
        <v>2</v>
      </c>
      <c r="C1909" s="398" t="s">
        <v>1050</v>
      </c>
      <c r="D1909" s="398"/>
      <c r="E1909" s="212" t="s">
        <v>46</v>
      </c>
      <c r="F1909" s="213" t="s">
        <v>23</v>
      </c>
      <c r="G1909" s="167">
        <v>115253</v>
      </c>
      <c r="H1909" s="167">
        <v>115253</v>
      </c>
      <c r="I1909" s="443">
        <v>115253</v>
      </c>
      <c r="J1909" s="446">
        <v>0.12007299270072992</v>
      </c>
      <c r="K1909" s="443">
        <f t="shared" si="1998"/>
        <v>129091.77262773724</v>
      </c>
      <c r="L1909" s="443">
        <f t="shared" ref="L1909:O1909" si="2033">IF($J1909&lt;0,(K1909*(1-$J1909)),(K1909*(1+$J1909)))</f>
        <v>144592.20810019184</v>
      </c>
      <c r="M1909" s="443">
        <f t="shared" si="2033"/>
        <v>161953.82724798861</v>
      </c>
      <c r="N1909" s="443">
        <f t="shared" si="2033"/>
        <v>181400.10796499162</v>
      </c>
      <c r="O1909" s="443">
        <f t="shared" si="2033"/>
        <v>203181.36180458369</v>
      </c>
      <c r="Q1909" s="87">
        <f t="shared" si="2000"/>
        <v>115253</v>
      </c>
      <c r="R1909" s="481">
        <f t="shared" si="1991"/>
        <v>0</v>
      </c>
      <c r="S1909" s="481">
        <f t="shared" si="1992"/>
        <v>0</v>
      </c>
      <c r="T1909" s="481">
        <f>IF(R1909=1,SUM($R$6:R1909),0)</f>
        <v>0</v>
      </c>
      <c r="U1909" s="481">
        <f>IF(S1909=1,SUM($S$6:S1909),0)</f>
        <v>0</v>
      </c>
      <c r="V1909" s="481">
        <f t="shared" si="1993"/>
        <v>0</v>
      </c>
      <c r="W1909" s="481">
        <f t="shared" si="1994"/>
        <v>0</v>
      </c>
      <c r="X1909" s="481">
        <f>IF(W1909=1,SUM($W$6:W1909),0)</f>
        <v>0</v>
      </c>
    </row>
    <row r="1910" spans="2:24" ht="15" customHeight="1">
      <c r="B1910" s="173">
        <v>3</v>
      </c>
      <c r="C1910" s="398" t="s">
        <v>1051</v>
      </c>
      <c r="D1910" s="398"/>
      <c r="E1910" s="212" t="s">
        <v>46</v>
      </c>
      <c r="F1910" s="213" t="s">
        <v>23</v>
      </c>
      <c r="G1910" s="167">
        <v>115253</v>
      </c>
      <c r="H1910" s="167">
        <v>115253</v>
      </c>
      <c r="I1910" s="443">
        <v>115253</v>
      </c>
      <c r="J1910" s="446">
        <v>0.12007299270072992</v>
      </c>
      <c r="K1910" s="443">
        <f t="shared" si="1998"/>
        <v>129091.77262773724</v>
      </c>
      <c r="L1910" s="443">
        <f t="shared" ref="L1910:O1910" si="2034">IF($J1910&lt;0,(K1910*(1-$J1910)),(K1910*(1+$J1910)))</f>
        <v>144592.20810019184</v>
      </c>
      <c r="M1910" s="443">
        <f t="shared" si="2034"/>
        <v>161953.82724798861</v>
      </c>
      <c r="N1910" s="443">
        <f t="shared" si="2034"/>
        <v>181400.10796499162</v>
      </c>
      <c r="O1910" s="443">
        <f t="shared" si="2034"/>
        <v>203181.36180458369</v>
      </c>
      <c r="Q1910" s="87">
        <f t="shared" si="2000"/>
        <v>115253</v>
      </c>
      <c r="R1910" s="481">
        <f t="shared" si="1991"/>
        <v>0</v>
      </c>
      <c r="S1910" s="481">
        <f t="shared" si="1992"/>
        <v>0</v>
      </c>
      <c r="T1910" s="481">
        <f>IF(R1910=1,SUM($R$6:R1910),0)</f>
        <v>0</v>
      </c>
      <c r="U1910" s="481">
        <f>IF(S1910=1,SUM($S$6:S1910),0)</f>
        <v>0</v>
      </c>
      <c r="V1910" s="481">
        <f t="shared" si="1993"/>
        <v>0</v>
      </c>
      <c r="W1910" s="481">
        <f t="shared" si="1994"/>
        <v>0</v>
      </c>
      <c r="X1910" s="481">
        <f>IF(W1910=1,SUM($W$6:W1910),0)</f>
        <v>0</v>
      </c>
    </row>
    <row r="1911" spans="2:24" ht="15" customHeight="1">
      <c r="B1911" s="173">
        <v>4</v>
      </c>
      <c r="C1911" s="398" t="s">
        <v>1052</v>
      </c>
      <c r="D1911" s="398"/>
      <c r="E1911" s="212" t="s">
        <v>46</v>
      </c>
      <c r="F1911" s="213" t="s">
        <v>23</v>
      </c>
      <c r="G1911" s="167">
        <v>115253</v>
      </c>
      <c r="H1911" s="167">
        <v>115253</v>
      </c>
      <c r="I1911" s="443">
        <v>115253</v>
      </c>
      <c r="J1911" s="446">
        <v>0.12007299270072992</v>
      </c>
      <c r="K1911" s="443">
        <f t="shared" si="1998"/>
        <v>129091.77262773724</v>
      </c>
      <c r="L1911" s="443">
        <f t="shared" ref="L1911:O1911" si="2035">IF($J1911&lt;0,(K1911*(1-$J1911)),(K1911*(1+$J1911)))</f>
        <v>144592.20810019184</v>
      </c>
      <c r="M1911" s="443">
        <f t="shared" si="2035"/>
        <v>161953.82724798861</v>
      </c>
      <c r="N1911" s="443">
        <f t="shared" si="2035"/>
        <v>181400.10796499162</v>
      </c>
      <c r="O1911" s="443">
        <f t="shared" si="2035"/>
        <v>203181.36180458369</v>
      </c>
      <c r="Q1911" s="87">
        <f t="shared" si="2000"/>
        <v>115253</v>
      </c>
      <c r="R1911" s="481">
        <f t="shared" si="1991"/>
        <v>0</v>
      </c>
      <c r="S1911" s="481">
        <f t="shared" si="1992"/>
        <v>0</v>
      </c>
      <c r="T1911" s="481">
        <f>IF(R1911=1,SUM($R$6:R1911),0)</f>
        <v>0</v>
      </c>
      <c r="U1911" s="481">
        <f>IF(S1911=1,SUM($S$6:S1911),0)</f>
        <v>0</v>
      </c>
      <c r="V1911" s="481">
        <f t="shared" si="1993"/>
        <v>0</v>
      </c>
      <c r="W1911" s="481">
        <f t="shared" si="1994"/>
        <v>0</v>
      </c>
      <c r="X1911" s="481">
        <f>IF(W1911=1,SUM($W$6:W1911),0)</f>
        <v>0</v>
      </c>
    </row>
    <row r="1912" spans="2:24" ht="15" customHeight="1">
      <c r="B1912" s="173">
        <v>5</v>
      </c>
      <c r="C1912" s="398" t="s">
        <v>1053</v>
      </c>
      <c r="D1912" s="398"/>
      <c r="E1912" s="212" t="s">
        <v>46</v>
      </c>
      <c r="F1912" s="213" t="s">
        <v>23</v>
      </c>
      <c r="G1912" s="167">
        <v>115253</v>
      </c>
      <c r="H1912" s="167">
        <v>115253</v>
      </c>
      <c r="I1912" s="443">
        <v>115253</v>
      </c>
      <c r="J1912" s="446">
        <v>0.12007299270072992</v>
      </c>
      <c r="K1912" s="443">
        <f t="shared" si="1998"/>
        <v>129091.77262773724</v>
      </c>
      <c r="L1912" s="443">
        <f t="shared" ref="L1912:O1912" si="2036">IF($J1912&lt;0,(K1912*(1-$J1912)),(K1912*(1+$J1912)))</f>
        <v>144592.20810019184</v>
      </c>
      <c r="M1912" s="443">
        <f t="shared" si="2036"/>
        <v>161953.82724798861</v>
      </c>
      <c r="N1912" s="443">
        <f t="shared" si="2036"/>
        <v>181400.10796499162</v>
      </c>
      <c r="O1912" s="443">
        <f t="shared" si="2036"/>
        <v>203181.36180458369</v>
      </c>
      <c r="Q1912" s="87">
        <f t="shared" si="2000"/>
        <v>115253</v>
      </c>
      <c r="R1912" s="481">
        <f t="shared" si="1991"/>
        <v>0</v>
      </c>
      <c r="S1912" s="481">
        <f t="shared" si="1992"/>
        <v>0</v>
      </c>
      <c r="T1912" s="481">
        <f>IF(R1912=1,SUM($R$6:R1912),0)</f>
        <v>0</v>
      </c>
      <c r="U1912" s="481">
        <f>IF(S1912=1,SUM($S$6:S1912),0)</f>
        <v>0</v>
      </c>
      <c r="V1912" s="481">
        <f t="shared" si="1993"/>
        <v>0</v>
      </c>
      <c r="W1912" s="481">
        <f t="shared" si="1994"/>
        <v>0</v>
      </c>
      <c r="X1912" s="481">
        <f>IF(W1912=1,SUM($W$6:W1912),0)</f>
        <v>0</v>
      </c>
    </row>
    <row r="1913" spans="2:24" ht="15" customHeight="1">
      <c r="B1913" s="173">
        <v>6</v>
      </c>
      <c r="C1913" s="174" t="s">
        <v>1054</v>
      </c>
      <c r="D1913" s="174"/>
      <c r="E1913" s="212" t="s">
        <v>46</v>
      </c>
      <c r="F1913" s="213" t="s">
        <v>23</v>
      </c>
      <c r="G1913" s="167">
        <v>115253</v>
      </c>
      <c r="H1913" s="167">
        <v>115253</v>
      </c>
      <c r="I1913" s="443">
        <v>115253</v>
      </c>
      <c r="J1913" s="446">
        <v>0.12007299270072992</v>
      </c>
      <c r="K1913" s="443">
        <f t="shared" si="1998"/>
        <v>129091.77262773724</v>
      </c>
      <c r="L1913" s="443">
        <f t="shared" ref="L1913:O1913" si="2037">IF($J1913&lt;0,(K1913*(1-$J1913)),(K1913*(1+$J1913)))</f>
        <v>144592.20810019184</v>
      </c>
      <c r="M1913" s="443">
        <f t="shared" si="2037"/>
        <v>161953.82724798861</v>
      </c>
      <c r="N1913" s="443">
        <f t="shared" si="2037"/>
        <v>181400.10796499162</v>
      </c>
      <c r="O1913" s="443">
        <f t="shared" si="2037"/>
        <v>203181.36180458369</v>
      </c>
      <c r="Q1913" s="87">
        <f t="shared" si="2000"/>
        <v>115253</v>
      </c>
      <c r="R1913" s="481">
        <f t="shared" si="1991"/>
        <v>0</v>
      </c>
      <c r="S1913" s="481">
        <f t="shared" si="1992"/>
        <v>0</v>
      </c>
      <c r="T1913" s="481">
        <f>IF(R1913=1,SUM($R$6:R1913),0)</f>
        <v>0</v>
      </c>
      <c r="U1913" s="481">
        <f>IF(S1913=1,SUM($S$6:S1913),0)</f>
        <v>0</v>
      </c>
      <c r="V1913" s="481">
        <f t="shared" si="1993"/>
        <v>0</v>
      </c>
      <c r="W1913" s="481">
        <f t="shared" si="1994"/>
        <v>0</v>
      </c>
      <c r="X1913" s="481">
        <f>IF(W1913=1,SUM($W$6:W1913),0)</f>
        <v>0</v>
      </c>
    </row>
    <row r="1914" spans="2:24" ht="15" customHeight="1">
      <c r="B1914" s="173">
        <v>7</v>
      </c>
      <c r="C1914" s="174" t="s">
        <v>1055</v>
      </c>
      <c r="D1914" s="174"/>
      <c r="E1914" s="212" t="s">
        <v>46</v>
      </c>
      <c r="F1914" s="213" t="s">
        <v>23</v>
      </c>
      <c r="G1914" s="167">
        <v>115253</v>
      </c>
      <c r="H1914" s="167">
        <v>115253</v>
      </c>
      <c r="I1914" s="443">
        <v>115253</v>
      </c>
      <c r="J1914" s="446">
        <v>0.12007299270072992</v>
      </c>
      <c r="K1914" s="443">
        <f t="shared" si="1998"/>
        <v>129091.77262773724</v>
      </c>
      <c r="L1914" s="443">
        <f t="shared" ref="L1914:O1914" si="2038">IF($J1914&lt;0,(K1914*(1-$J1914)),(K1914*(1+$J1914)))</f>
        <v>144592.20810019184</v>
      </c>
      <c r="M1914" s="443">
        <f t="shared" si="2038"/>
        <v>161953.82724798861</v>
      </c>
      <c r="N1914" s="443">
        <f t="shared" si="2038"/>
        <v>181400.10796499162</v>
      </c>
      <c r="O1914" s="443">
        <f t="shared" si="2038"/>
        <v>203181.36180458369</v>
      </c>
      <c r="Q1914" s="87">
        <f t="shared" si="2000"/>
        <v>115253</v>
      </c>
      <c r="R1914" s="481">
        <f t="shared" si="1991"/>
        <v>0</v>
      </c>
      <c r="S1914" s="481">
        <f t="shared" si="1992"/>
        <v>0</v>
      </c>
      <c r="T1914" s="481">
        <f>IF(R1914=1,SUM($R$6:R1914),0)</f>
        <v>0</v>
      </c>
      <c r="U1914" s="481">
        <f>IF(S1914=1,SUM($S$6:S1914),0)</f>
        <v>0</v>
      </c>
      <c r="V1914" s="481">
        <f t="shared" si="1993"/>
        <v>0</v>
      </c>
      <c r="W1914" s="481">
        <f t="shared" si="1994"/>
        <v>0</v>
      </c>
      <c r="X1914" s="481">
        <f>IF(W1914=1,SUM($W$6:W1914),0)</f>
        <v>0</v>
      </c>
    </row>
    <row r="1915" spans="2:24" ht="15" customHeight="1">
      <c r="B1915" s="173">
        <v>8</v>
      </c>
      <c r="C1915" s="398" t="s">
        <v>1055</v>
      </c>
      <c r="D1915" s="398"/>
      <c r="E1915" s="212" t="s">
        <v>46</v>
      </c>
      <c r="F1915" s="213" t="s">
        <v>23</v>
      </c>
      <c r="G1915" s="167">
        <v>115253</v>
      </c>
      <c r="H1915" s="167">
        <v>115253</v>
      </c>
      <c r="I1915" s="443">
        <v>115253</v>
      </c>
      <c r="J1915" s="446">
        <v>0.12007299270072992</v>
      </c>
      <c r="K1915" s="443">
        <f t="shared" si="1998"/>
        <v>129091.77262773724</v>
      </c>
      <c r="L1915" s="443">
        <f t="shared" ref="L1915:O1915" si="2039">IF($J1915&lt;0,(K1915*(1-$J1915)),(K1915*(1+$J1915)))</f>
        <v>144592.20810019184</v>
      </c>
      <c r="M1915" s="443">
        <f t="shared" si="2039"/>
        <v>161953.82724798861</v>
      </c>
      <c r="N1915" s="443">
        <f t="shared" si="2039"/>
        <v>181400.10796499162</v>
      </c>
      <c r="O1915" s="443">
        <f t="shared" si="2039"/>
        <v>203181.36180458369</v>
      </c>
      <c r="Q1915" s="87">
        <f t="shared" si="2000"/>
        <v>115253</v>
      </c>
      <c r="R1915" s="481">
        <f t="shared" si="1991"/>
        <v>0</v>
      </c>
      <c r="S1915" s="481">
        <f t="shared" si="1992"/>
        <v>0</v>
      </c>
      <c r="T1915" s="481">
        <f>IF(R1915=1,SUM($R$6:R1915),0)</f>
        <v>0</v>
      </c>
      <c r="U1915" s="481">
        <f>IF(S1915=1,SUM($S$6:S1915),0)</f>
        <v>0</v>
      </c>
      <c r="V1915" s="481">
        <f t="shared" si="1993"/>
        <v>0</v>
      </c>
      <c r="W1915" s="481">
        <f t="shared" si="1994"/>
        <v>0</v>
      </c>
      <c r="X1915" s="481">
        <f>IF(W1915=1,SUM($W$6:W1915),0)</f>
        <v>0</v>
      </c>
    </row>
    <row r="1916" spans="2:24" ht="15" customHeight="1">
      <c r="B1916" s="173"/>
      <c r="C1916" s="174" t="s">
        <v>47</v>
      </c>
      <c r="D1916" s="174"/>
      <c r="E1916" s="212" t="s">
        <v>47</v>
      </c>
      <c r="F1916" s="213"/>
      <c r="G1916" s="167">
        <v>0</v>
      </c>
      <c r="H1916" s="167">
        <v>0</v>
      </c>
      <c r="I1916" s="167">
        <v>0</v>
      </c>
      <c r="J1916" s="445"/>
      <c r="K1916" s="167"/>
      <c r="L1916" s="167"/>
      <c r="M1916" s="167"/>
      <c r="N1916" s="167"/>
      <c r="O1916" s="167"/>
      <c r="Q1916" s="87">
        <f t="shared" si="2000"/>
        <v>0</v>
      </c>
      <c r="R1916" s="481">
        <f t="shared" si="1991"/>
        <v>0</v>
      </c>
      <c r="S1916" s="481">
        <f t="shared" si="1992"/>
        <v>0</v>
      </c>
      <c r="T1916" s="481">
        <f>IF(R1916=1,SUM($R$6:R1916),0)</f>
        <v>0</v>
      </c>
      <c r="U1916" s="481">
        <f>IF(S1916=1,SUM($S$6:S1916),0)</f>
        <v>0</v>
      </c>
      <c r="V1916" s="481">
        <f t="shared" si="1993"/>
        <v>0</v>
      </c>
      <c r="W1916" s="481">
        <f t="shared" si="1994"/>
        <v>0</v>
      </c>
      <c r="X1916" s="481">
        <f>IF(W1916=1,SUM($W$6:W1916),0)</f>
        <v>0</v>
      </c>
    </row>
    <row r="1917" spans="2:24" ht="15" customHeight="1">
      <c r="B1917" s="173" t="s">
        <v>719</v>
      </c>
      <c r="C1917" s="174" t="s">
        <v>1056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5"/>
      <c r="K1917" s="167"/>
      <c r="L1917" s="167"/>
      <c r="M1917" s="167"/>
      <c r="N1917" s="167"/>
      <c r="O1917" s="167"/>
      <c r="Q1917" s="87">
        <f t="shared" si="2000"/>
        <v>0</v>
      </c>
      <c r="R1917" s="481">
        <f t="shared" si="1991"/>
        <v>0</v>
      </c>
      <c r="S1917" s="481">
        <f t="shared" si="1992"/>
        <v>0</v>
      </c>
      <c r="T1917" s="481">
        <f>IF(R1917=1,SUM($R$6:R1917),0)</f>
        <v>0</v>
      </c>
      <c r="U1917" s="481">
        <f>IF(S1917=1,SUM($S$6:S1917),0)</f>
        <v>0</v>
      </c>
      <c r="V1917" s="481">
        <f t="shared" si="1993"/>
        <v>0</v>
      </c>
      <c r="W1917" s="481">
        <f t="shared" si="1994"/>
        <v>0</v>
      </c>
      <c r="X1917" s="481">
        <f>IF(W1917=1,SUM($W$6:W1917),0)</f>
        <v>0</v>
      </c>
    </row>
    <row r="1918" spans="2:24" ht="15" customHeight="1">
      <c r="B1918" s="173">
        <v>1</v>
      </c>
      <c r="C1918" s="174" t="s">
        <v>1057</v>
      </c>
      <c r="D1918" s="174"/>
      <c r="E1918" s="212" t="s">
        <v>44</v>
      </c>
      <c r="F1918" s="213" t="s">
        <v>8</v>
      </c>
      <c r="G1918" s="167">
        <v>60000</v>
      </c>
      <c r="H1918" s="167">
        <v>60000</v>
      </c>
      <c r="I1918" s="443">
        <v>60000</v>
      </c>
      <c r="J1918" s="446">
        <v>0.12007299270072992</v>
      </c>
      <c r="K1918" s="443">
        <f t="shared" si="1998"/>
        <v>67204.379562043803</v>
      </c>
      <c r="L1918" s="443">
        <f t="shared" ref="L1918:O1918" si="2040">IF($J1918&lt;0,(K1918*(1-$J1918)),(K1918*(1+$J1918)))</f>
        <v>75273.810538654172</v>
      </c>
      <c r="M1918" s="443">
        <f t="shared" si="2040"/>
        <v>84312.162242018123</v>
      </c>
      <c r="N1918" s="443">
        <f t="shared" si="2040"/>
        <v>94435.775883486727</v>
      </c>
      <c r="O1918" s="443">
        <f t="shared" si="2040"/>
        <v>105774.9621118324</v>
      </c>
      <c r="Q1918" s="87">
        <f t="shared" si="2000"/>
        <v>60000</v>
      </c>
      <c r="R1918" s="481">
        <f t="shared" si="1991"/>
        <v>0</v>
      </c>
      <c r="S1918" s="481">
        <f t="shared" si="1992"/>
        <v>1</v>
      </c>
      <c r="T1918" s="481">
        <f>IF(R1918=1,SUM($R$6:R1918),0)</f>
        <v>0</v>
      </c>
      <c r="U1918" s="481">
        <f>IF(S1918=1,SUM($S$6:S1918),0)</f>
        <v>672</v>
      </c>
      <c r="V1918" s="481">
        <f t="shared" si="1993"/>
        <v>672</v>
      </c>
      <c r="W1918" s="481">
        <f t="shared" si="1994"/>
        <v>0</v>
      </c>
      <c r="X1918" s="481">
        <f>IF(W1918=1,SUM($W$6:W1918),0)</f>
        <v>0</v>
      </c>
    </row>
    <row r="1919" spans="2:24" ht="15" customHeight="1">
      <c r="B1919" s="173">
        <v>2</v>
      </c>
      <c r="C1919" s="174" t="s">
        <v>1058</v>
      </c>
      <c r="D1919" s="174"/>
      <c r="E1919" s="212" t="s">
        <v>44</v>
      </c>
      <c r="F1919" s="213" t="s">
        <v>8</v>
      </c>
      <c r="G1919" s="167">
        <v>25000</v>
      </c>
      <c r="H1919" s="167">
        <v>25000</v>
      </c>
      <c r="I1919" s="443">
        <v>25000</v>
      </c>
      <c r="J1919" s="446">
        <v>0.12007299270072992</v>
      </c>
      <c r="K1919" s="443">
        <f t="shared" si="1998"/>
        <v>28001.824817518249</v>
      </c>
      <c r="L1919" s="443">
        <f t="shared" ref="L1919:O1919" si="2041">IF($J1919&lt;0,(K1919*(1-$J1919)),(K1919*(1+$J1919)))</f>
        <v>31364.08772443924</v>
      </c>
      <c r="M1919" s="443">
        <f t="shared" si="2041"/>
        <v>35130.067600840892</v>
      </c>
      <c r="N1919" s="443">
        <f t="shared" si="2041"/>
        <v>39348.239951452815</v>
      </c>
      <c r="O1919" s="443">
        <f t="shared" si="2041"/>
        <v>44072.900879930181</v>
      </c>
      <c r="Q1919" s="87">
        <f t="shared" si="2000"/>
        <v>25000</v>
      </c>
      <c r="R1919" s="481">
        <f t="shared" si="1991"/>
        <v>0</v>
      </c>
      <c r="S1919" s="481">
        <f t="shared" si="1992"/>
        <v>1</v>
      </c>
      <c r="T1919" s="481">
        <f>IF(R1919=1,SUM($R$6:R1919),0)</f>
        <v>0</v>
      </c>
      <c r="U1919" s="481">
        <f>IF(S1919=1,SUM($S$6:S1919),0)</f>
        <v>673</v>
      </c>
      <c r="V1919" s="481">
        <f t="shared" si="1993"/>
        <v>673</v>
      </c>
      <c r="W1919" s="481">
        <f t="shared" si="1994"/>
        <v>0</v>
      </c>
      <c r="X1919" s="481">
        <f>IF(W1919=1,SUM($W$6:W1919),0)</f>
        <v>0</v>
      </c>
    </row>
    <row r="1920" spans="2:24" ht="15" customHeight="1">
      <c r="B1920" s="173">
        <v>3</v>
      </c>
      <c r="C1920" s="174" t="s">
        <v>1059</v>
      </c>
      <c r="D1920" s="174"/>
      <c r="E1920" s="212" t="s">
        <v>44</v>
      </c>
      <c r="F1920" s="213" t="s">
        <v>8</v>
      </c>
      <c r="G1920" s="167">
        <v>50000</v>
      </c>
      <c r="H1920" s="167">
        <v>50000</v>
      </c>
      <c r="I1920" s="443">
        <v>50000</v>
      </c>
      <c r="J1920" s="446">
        <v>0.12007299270072992</v>
      </c>
      <c r="K1920" s="443">
        <f t="shared" si="1998"/>
        <v>56003.649635036498</v>
      </c>
      <c r="L1920" s="443">
        <f t="shared" ref="L1920:O1920" si="2042">IF($J1920&lt;0,(K1920*(1-$J1920)),(K1920*(1+$J1920)))</f>
        <v>62728.175448878479</v>
      </c>
      <c r="M1920" s="443">
        <f t="shared" si="2042"/>
        <v>70260.135201681784</v>
      </c>
      <c r="N1920" s="443">
        <f t="shared" si="2042"/>
        <v>78696.47990290563</v>
      </c>
      <c r="O1920" s="443">
        <f t="shared" si="2042"/>
        <v>88145.801759860362</v>
      </c>
      <c r="Q1920" s="87">
        <f t="shared" si="2000"/>
        <v>50000</v>
      </c>
      <c r="R1920" s="481">
        <f t="shared" si="1991"/>
        <v>0</v>
      </c>
      <c r="S1920" s="481">
        <f t="shared" si="1992"/>
        <v>1</v>
      </c>
      <c r="T1920" s="481">
        <f>IF(R1920=1,SUM($R$6:R1920),0)</f>
        <v>0</v>
      </c>
      <c r="U1920" s="481">
        <f>IF(S1920=1,SUM($S$6:S1920),0)</f>
        <v>674</v>
      </c>
      <c r="V1920" s="481">
        <f t="shared" si="1993"/>
        <v>674</v>
      </c>
      <c r="W1920" s="481">
        <f t="shared" si="1994"/>
        <v>0</v>
      </c>
      <c r="X1920" s="481">
        <f>IF(W1920=1,SUM($W$6:W1920),0)</f>
        <v>0</v>
      </c>
    </row>
    <row r="1921" spans="2:24" ht="15" customHeight="1">
      <c r="B1921" s="173" t="s">
        <v>711</v>
      </c>
      <c r="C1921" s="174" t="s">
        <v>1060</v>
      </c>
      <c r="D1921" s="174"/>
      <c r="E1921" s="212" t="s">
        <v>46</v>
      </c>
      <c r="F1921" s="213" t="s">
        <v>14</v>
      </c>
      <c r="G1921" s="167">
        <v>12000</v>
      </c>
      <c r="H1921" s="167">
        <v>12000</v>
      </c>
      <c r="I1921" s="443">
        <v>12000</v>
      </c>
      <c r="J1921" s="446">
        <v>0.12007299270072992</v>
      </c>
      <c r="K1921" s="443">
        <f t="shared" si="1998"/>
        <v>13440.875912408761</v>
      </c>
      <c r="L1921" s="443">
        <f t="shared" ref="L1921:O1921" si="2043">IF($J1921&lt;0,(K1921*(1-$J1921)),(K1921*(1+$J1921)))</f>
        <v>15054.762107730836</v>
      </c>
      <c r="M1921" s="443">
        <f t="shared" si="2043"/>
        <v>16862.432448403626</v>
      </c>
      <c r="N1921" s="443">
        <f t="shared" si="2043"/>
        <v>18887.155176697346</v>
      </c>
      <c r="O1921" s="443">
        <f t="shared" si="2043"/>
        <v>21154.992422366482</v>
      </c>
      <c r="Q1921" s="87">
        <f t="shared" si="2000"/>
        <v>12000</v>
      </c>
      <c r="R1921" s="481">
        <f t="shared" si="1991"/>
        <v>0</v>
      </c>
      <c r="S1921" s="481">
        <f t="shared" si="1992"/>
        <v>0</v>
      </c>
      <c r="T1921" s="481">
        <f>IF(R1921=1,SUM($R$6:R1921),0)</f>
        <v>0</v>
      </c>
      <c r="U1921" s="481">
        <f>IF(S1921=1,SUM($S$6:S1921),0)</f>
        <v>0</v>
      </c>
      <c r="V1921" s="481">
        <f t="shared" si="1993"/>
        <v>0</v>
      </c>
      <c r="W1921" s="481">
        <f t="shared" si="1994"/>
        <v>0</v>
      </c>
      <c r="X1921" s="481">
        <f>IF(W1921=1,SUM($W$6:W1921),0)</f>
        <v>0</v>
      </c>
    </row>
    <row r="1922" spans="2:24" ht="15" customHeight="1">
      <c r="B1922" s="173">
        <v>5</v>
      </c>
      <c r="C1922" s="174" t="s">
        <v>1061</v>
      </c>
      <c r="D1922" s="174"/>
      <c r="E1922" s="212" t="s">
        <v>46</v>
      </c>
      <c r="F1922" s="213" t="s">
        <v>14</v>
      </c>
      <c r="G1922" s="167">
        <v>12000</v>
      </c>
      <c r="H1922" s="167">
        <v>12000</v>
      </c>
      <c r="I1922" s="443">
        <v>12000</v>
      </c>
      <c r="J1922" s="446">
        <v>0.12007299270072992</v>
      </c>
      <c r="K1922" s="443">
        <f t="shared" si="1998"/>
        <v>13440.875912408761</v>
      </c>
      <c r="L1922" s="443">
        <f t="shared" ref="L1922:O1922" si="2044">IF($J1922&lt;0,(K1922*(1-$J1922)),(K1922*(1+$J1922)))</f>
        <v>15054.762107730836</v>
      </c>
      <c r="M1922" s="443">
        <f t="shared" si="2044"/>
        <v>16862.432448403626</v>
      </c>
      <c r="N1922" s="443">
        <f t="shared" si="2044"/>
        <v>18887.155176697346</v>
      </c>
      <c r="O1922" s="443">
        <f t="shared" si="2044"/>
        <v>21154.992422366482</v>
      </c>
      <c r="Q1922" s="87">
        <f t="shared" si="2000"/>
        <v>12000</v>
      </c>
      <c r="R1922" s="481">
        <f t="shared" si="1991"/>
        <v>0</v>
      </c>
      <c r="S1922" s="481">
        <f t="shared" si="1992"/>
        <v>0</v>
      </c>
      <c r="T1922" s="481">
        <f>IF(R1922=1,SUM($R$6:R1922),0)</f>
        <v>0</v>
      </c>
      <c r="U1922" s="481">
        <f>IF(S1922=1,SUM($S$6:S1922),0)</f>
        <v>0</v>
      </c>
      <c r="V1922" s="481">
        <f t="shared" si="1993"/>
        <v>0</v>
      </c>
      <c r="W1922" s="481">
        <f t="shared" si="1994"/>
        <v>0</v>
      </c>
      <c r="X1922" s="481">
        <f>IF(W1922=1,SUM($W$6:W1922),0)</f>
        <v>0</v>
      </c>
    </row>
    <row r="1923" spans="2:24" ht="15" customHeight="1">
      <c r="B1923" s="173">
        <v>6</v>
      </c>
      <c r="C1923" s="174" t="s">
        <v>1062</v>
      </c>
      <c r="D1923" s="174"/>
      <c r="E1923" s="212" t="s">
        <v>46</v>
      </c>
      <c r="F1923" s="213" t="s">
        <v>14</v>
      </c>
      <c r="G1923" s="167">
        <v>12000</v>
      </c>
      <c r="H1923" s="167">
        <v>12000</v>
      </c>
      <c r="I1923" s="443">
        <v>12000</v>
      </c>
      <c r="J1923" s="446">
        <v>0.12007299270072992</v>
      </c>
      <c r="K1923" s="443">
        <f t="shared" si="1998"/>
        <v>13440.875912408761</v>
      </c>
      <c r="L1923" s="443">
        <f t="shared" ref="L1923:O1923" si="2045">IF($J1923&lt;0,(K1923*(1-$J1923)),(K1923*(1+$J1923)))</f>
        <v>15054.762107730836</v>
      </c>
      <c r="M1923" s="443">
        <f t="shared" si="2045"/>
        <v>16862.432448403626</v>
      </c>
      <c r="N1923" s="443">
        <f t="shared" si="2045"/>
        <v>18887.155176697346</v>
      </c>
      <c r="O1923" s="443">
        <f t="shared" si="2045"/>
        <v>21154.992422366482</v>
      </c>
      <c r="Q1923" s="87">
        <f t="shared" si="2000"/>
        <v>12000</v>
      </c>
      <c r="R1923" s="481">
        <f t="shared" si="1991"/>
        <v>0</v>
      </c>
      <c r="S1923" s="481">
        <f t="shared" si="1992"/>
        <v>0</v>
      </c>
      <c r="T1923" s="481">
        <f>IF(R1923=1,SUM($R$6:R1923),0)</f>
        <v>0</v>
      </c>
      <c r="U1923" s="481">
        <f>IF(S1923=1,SUM($S$6:S1923),0)</f>
        <v>0</v>
      </c>
      <c r="V1923" s="481">
        <f t="shared" si="1993"/>
        <v>0</v>
      </c>
      <c r="W1923" s="481">
        <f t="shared" si="1994"/>
        <v>0</v>
      </c>
      <c r="X1923" s="481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481">
        <f t="shared" si="1991"/>
        <v>0</v>
      </c>
      <c r="S1924" s="481">
        <f t="shared" si="1992"/>
        <v>0</v>
      </c>
      <c r="T1924" s="481">
        <f>IF(R1924=1,SUM($R$6:R1924),0)</f>
        <v>0</v>
      </c>
      <c r="U1924" s="481">
        <f>IF(S1924=1,SUM($S$6:S1924),0)</f>
        <v>0</v>
      </c>
      <c r="V1924" s="481">
        <f t="shared" si="1993"/>
        <v>0</v>
      </c>
      <c r="W1924" s="481">
        <f t="shared" si="1994"/>
        <v>0</v>
      </c>
      <c r="X1924" s="481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1" priority="193" operator="equal">
      <formula>0</formula>
    </cfRule>
  </conditionalFormatting>
  <conditionalFormatting sqref="A770:D837">
    <cfRule type="cellIs" dxfId="20" priority="1" operator="equal">
      <formula>0</formula>
    </cfRule>
  </conditionalFormatting>
  <conditionalFormatting sqref="B227:B228 E227:O228">
    <cfRule type="cellIs" dxfId="19" priority="26" operator="equal">
      <formula>0</formula>
    </cfRule>
  </conditionalFormatting>
  <conditionalFormatting sqref="B8:D142">
    <cfRule type="cellIs" dxfId="18" priority="8" operator="equal">
      <formula>0</formula>
    </cfRule>
  </conditionalFormatting>
  <conditionalFormatting sqref="C1190">
    <cfRule type="cellIs" dxfId="17" priority="3" operator="equal">
      <formula>0</formula>
    </cfRule>
  </conditionalFormatting>
  <conditionalFormatting sqref="C143:D149 B143:B158 B222:B225 E222:O225">
    <cfRule type="cellIs" dxfId="16" priority="92" operator="equal">
      <formula>0</formula>
    </cfRule>
  </conditionalFormatting>
  <conditionalFormatting sqref="C1188:D1189">
    <cfRule type="cellIs" dxfId="15" priority="4" operator="equal">
      <formula>0</formula>
    </cfRule>
  </conditionalFormatting>
  <conditionalFormatting sqref="E311:O319 E320:H329">
    <cfRule type="cellIs" dxfId="14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3" priority="19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AE6:JN6">
    <cfRule type="cellIs" dxfId="11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40" t="s">
        <v>1078</v>
      </c>
      <c r="C2" s="640"/>
      <c r="D2" s="640"/>
      <c r="E2" s="640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45" t="s">
        <v>1116</v>
      </c>
      <c r="C4" s="646"/>
      <c r="D4" s="646"/>
      <c r="E4" s="647"/>
      <c r="F4" s="356"/>
      <c r="G4" s="356"/>
      <c r="H4" s="357"/>
      <c r="I4" s="609" t="s">
        <v>1117</v>
      </c>
      <c r="J4" s="610"/>
      <c r="K4" s="610"/>
      <c r="L4" s="611"/>
    </row>
    <row r="5" spans="1:12" ht="34.5" customHeight="1">
      <c r="A5" s="179"/>
      <c r="B5" s="359" t="s">
        <v>1019</v>
      </c>
      <c r="C5" s="210" t="s">
        <v>9</v>
      </c>
      <c r="D5" s="641" t="str">
        <f>DATA!D14</f>
        <v>PB An. PERUM GRIYA PUTRA MANGUNJIWAN ASRI 8</v>
      </c>
      <c r="E5" s="642"/>
      <c r="F5" s="183"/>
      <c r="G5" s="183"/>
      <c r="I5" s="360" t="s">
        <v>1019</v>
      </c>
      <c r="J5" s="210" t="s">
        <v>9</v>
      </c>
      <c r="K5" s="612" t="str">
        <f>D5</f>
        <v>PB An. PERUM GRIYA PUTRA MANGUNJIWAN ASRI 8</v>
      </c>
      <c r="L5" s="613"/>
    </row>
    <row r="6" spans="1:12" ht="31.5" customHeight="1">
      <c r="A6" s="179"/>
      <c r="B6" s="359" t="s">
        <v>1113</v>
      </c>
      <c r="C6" s="210" t="s">
        <v>9</v>
      </c>
      <c r="D6" s="650">
        <f>DATA!D17*1000</f>
        <v>0</v>
      </c>
      <c r="E6" s="651"/>
      <c r="F6" s="183"/>
      <c r="G6" s="183"/>
      <c r="I6" s="360" t="s">
        <v>1114</v>
      </c>
      <c r="J6" s="210" t="s">
        <v>9</v>
      </c>
      <c r="K6" s="614">
        <f>DATA!D20*1000</f>
        <v>92300</v>
      </c>
      <c r="L6" s="615"/>
    </row>
    <row r="7" spans="1:12" ht="30.75" customHeight="1">
      <c r="A7" s="179"/>
      <c r="B7" s="359" t="s">
        <v>1065</v>
      </c>
      <c r="C7" s="210" t="s">
        <v>9</v>
      </c>
      <c r="D7" s="648">
        <f>DATA!D18</f>
        <v>1</v>
      </c>
      <c r="E7" s="649"/>
      <c r="F7" s="358" t="s">
        <v>1077</v>
      </c>
      <c r="I7" s="360" t="s">
        <v>1065</v>
      </c>
      <c r="J7" s="210" t="s">
        <v>9</v>
      </c>
      <c r="K7" s="616">
        <f>DATA!D21</f>
        <v>3</v>
      </c>
      <c r="L7" s="617"/>
    </row>
    <row r="8" spans="1:12" ht="51" customHeight="1">
      <c r="A8" s="179"/>
      <c r="B8" s="359" t="s">
        <v>1066</v>
      </c>
      <c r="C8" s="210" t="s">
        <v>9</v>
      </c>
      <c r="D8" s="648">
        <f>DATA!D19</f>
        <v>220</v>
      </c>
      <c r="E8" s="649"/>
      <c r="F8" s="358" t="s">
        <v>1077</v>
      </c>
      <c r="G8" s="353">
        <v>220</v>
      </c>
      <c r="I8" s="360" t="s">
        <v>1066</v>
      </c>
      <c r="J8" s="210" t="s">
        <v>9</v>
      </c>
      <c r="K8" s="616">
        <f>DATA!D22</f>
        <v>380</v>
      </c>
      <c r="L8" s="617"/>
    </row>
    <row r="9" spans="1:12" ht="30" customHeight="1" thickBot="1">
      <c r="A9" s="179"/>
      <c r="B9" s="365" t="s">
        <v>1125</v>
      </c>
      <c r="C9" s="355" t="s">
        <v>9</v>
      </c>
      <c r="D9" s="643">
        <f>IF(D7=1,D6/(380/3^0.5),(D6/(380*3^0.5)))</f>
        <v>0</v>
      </c>
      <c r="E9" s="644"/>
      <c r="F9" s="182"/>
      <c r="G9" s="354">
        <v>380</v>
      </c>
      <c r="I9" s="366" t="s">
        <v>1125</v>
      </c>
      <c r="J9" s="355" t="s">
        <v>9</v>
      </c>
      <c r="K9" s="620">
        <f>IF(K7=1,K6/(380/3^0.5),(K6/(380*3^0.5)))</f>
        <v>140.23534170053279</v>
      </c>
      <c r="L9" s="621"/>
    </row>
    <row r="10" spans="1:12" ht="24.75" customHeight="1">
      <c r="B10" s="367"/>
      <c r="C10" s="364"/>
      <c r="D10" s="368"/>
      <c r="E10" s="368"/>
      <c r="F10" s="182"/>
      <c r="G10" s="354"/>
      <c r="I10" s="367"/>
      <c r="J10" s="364"/>
      <c r="K10" s="368"/>
      <c r="L10" s="368"/>
    </row>
    <row r="11" spans="1:12" ht="16.2" thickBot="1">
      <c r="B11" s="361" t="s">
        <v>1126</v>
      </c>
      <c r="I11" s="361" t="s">
        <v>1120</v>
      </c>
    </row>
    <row r="12" spans="1:12" ht="34.5" customHeight="1">
      <c r="A12" s="179"/>
      <c r="B12" s="389" t="s">
        <v>1118</v>
      </c>
      <c r="C12" s="383" t="s">
        <v>9</v>
      </c>
      <c r="D12" s="652"/>
      <c r="E12" s="653"/>
      <c r="F12" s="183"/>
      <c r="G12" s="183"/>
      <c r="I12" s="382" t="s">
        <v>1118</v>
      </c>
      <c r="J12" s="383" t="s">
        <v>9</v>
      </c>
      <c r="K12" s="652" t="s">
        <v>1149</v>
      </c>
      <c r="L12" s="653"/>
    </row>
    <row r="13" spans="1:12" ht="31.5" customHeight="1">
      <c r="A13" s="179"/>
      <c r="B13" s="390" t="s">
        <v>1020</v>
      </c>
      <c r="C13" s="370" t="s">
        <v>9</v>
      </c>
      <c r="D13" s="618"/>
      <c r="E13" s="619"/>
      <c r="F13" s="183"/>
      <c r="G13" s="183"/>
      <c r="I13" s="384" t="s">
        <v>1020</v>
      </c>
      <c r="J13" s="370" t="s">
        <v>9</v>
      </c>
      <c r="K13" s="618" t="s">
        <v>1150</v>
      </c>
      <c r="L13" s="619"/>
    </row>
    <row r="14" spans="1:12" ht="30.75" customHeight="1">
      <c r="A14" s="179"/>
      <c r="B14" s="390" t="s">
        <v>1119</v>
      </c>
      <c r="C14" s="370" t="s">
        <v>9</v>
      </c>
      <c r="D14" s="622"/>
      <c r="E14" s="623"/>
      <c r="F14" s="358" t="s">
        <v>1077</v>
      </c>
      <c r="G14" s="362">
        <v>50</v>
      </c>
      <c r="I14" s="384" t="s">
        <v>1119</v>
      </c>
      <c r="J14" s="370" t="s">
        <v>9</v>
      </c>
      <c r="K14" s="624">
        <v>160</v>
      </c>
      <c r="L14" s="625"/>
    </row>
    <row r="15" spans="1:12" ht="57" customHeight="1">
      <c r="A15" s="179"/>
      <c r="B15" s="390" t="s">
        <v>1065</v>
      </c>
      <c r="C15" s="370" t="s">
        <v>9</v>
      </c>
      <c r="D15" s="376"/>
      <c r="E15" s="385"/>
      <c r="F15" s="358" t="s">
        <v>1077</v>
      </c>
      <c r="G15" s="362">
        <v>100</v>
      </c>
      <c r="I15" s="384" t="s">
        <v>1065</v>
      </c>
      <c r="J15" s="370" t="s">
        <v>9</v>
      </c>
      <c r="K15" s="376">
        <v>3</v>
      </c>
      <c r="L15" s="385"/>
    </row>
    <row r="16" spans="1:12" ht="44.25" customHeight="1">
      <c r="A16" s="179"/>
      <c r="B16" s="390" t="s">
        <v>1129</v>
      </c>
      <c r="C16" s="370"/>
      <c r="D16" s="626">
        <v>0</v>
      </c>
      <c r="E16" s="627"/>
      <c r="F16" s="358"/>
      <c r="G16" s="362">
        <v>160</v>
      </c>
      <c r="I16" s="384" t="s">
        <v>1121</v>
      </c>
      <c r="J16" s="370" t="s">
        <v>9</v>
      </c>
      <c r="K16" s="630">
        <f>K9</f>
        <v>140.23534170053279</v>
      </c>
      <c r="L16" s="631"/>
    </row>
    <row r="17" spans="1:12" ht="34.5" customHeight="1">
      <c r="A17" s="179"/>
      <c r="B17" s="390" t="s">
        <v>1122</v>
      </c>
      <c r="C17" s="370" t="s">
        <v>9</v>
      </c>
      <c r="D17" s="628">
        <f>IF(D15=1,D14/(20/3^0.5),(D14/(20*3^0.5)))</f>
        <v>0</v>
      </c>
      <c r="E17" s="629"/>
      <c r="F17" s="358" t="s">
        <v>1077</v>
      </c>
      <c r="G17" s="363">
        <v>200</v>
      </c>
      <c r="I17" s="384" t="s">
        <v>1122</v>
      </c>
      <c r="J17" s="370" t="s">
        <v>9</v>
      </c>
      <c r="K17" s="634">
        <f>IF(K15=1,K14/(20/3^0.5),(K14/(20*3^0.5)))</f>
        <v>4.6188021535170067</v>
      </c>
      <c r="L17" s="635"/>
    </row>
    <row r="18" spans="1:12" ht="34.5" customHeight="1">
      <c r="A18" s="179"/>
      <c r="B18" s="390" t="s">
        <v>1123</v>
      </c>
      <c r="C18" s="370" t="s">
        <v>9</v>
      </c>
      <c r="D18" s="628">
        <f>IF(D15=1,D14/(380/3^0.5),(D14/(380*3^0.5)))*1000</f>
        <v>0</v>
      </c>
      <c r="E18" s="629"/>
      <c r="F18" s="358" t="s">
        <v>1077</v>
      </c>
      <c r="G18" s="363">
        <v>250</v>
      </c>
      <c r="I18" s="384" t="s">
        <v>1123</v>
      </c>
      <c r="J18" s="370" t="s">
        <v>9</v>
      </c>
      <c r="K18" s="634">
        <f>IF(K15=1,K14/(380/3^0.5),(K14/(380*3^0.5)))*1000</f>
        <v>243.0948501851056</v>
      </c>
      <c r="L18" s="635"/>
    </row>
    <row r="19" spans="1:12" ht="30" customHeight="1">
      <c r="A19" s="179"/>
      <c r="B19" s="391" t="s">
        <v>1115</v>
      </c>
      <c r="C19" s="369" t="s">
        <v>9</v>
      </c>
      <c r="D19" s="628">
        <f>IF(D15=1,D14/(380/3^0.5),(D14/(380*3^0.5)))</f>
        <v>0</v>
      </c>
      <c r="E19" s="629"/>
      <c r="F19" s="182"/>
      <c r="G19" s="354"/>
      <c r="I19" s="386" t="s">
        <v>1115</v>
      </c>
      <c r="J19" s="369" t="s">
        <v>9</v>
      </c>
      <c r="K19" s="634">
        <f>IF(K15=1,K14/(380/3^0.5),(K14/(380*3^0.5)))</f>
        <v>0.2430948501851056</v>
      </c>
      <c r="L19" s="635"/>
    </row>
    <row r="20" spans="1:12" ht="30" customHeight="1" thickBot="1">
      <c r="A20" s="179"/>
      <c r="B20" s="392" t="s">
        <v>1124</v>
      </c>
      <c r="C20" s="388" t="s">
        <v>9</v>
      </c>
      <c r="D20" s="654" t="e">
        <f>D16/D18</f>
        <v>#DIV/0!</v>
      </c>
      <c r="E20" s="655"/>
      <c r="F20" s="182"/>
      <c r="G20" s="354"/>
      <c r="I20" s="387" t="s">
        <v>1115</v>
      </c>
      <c r="J20" s="388" t="s">
        <v>9</v>
      </c>
      <c r="K20" s="632">
        <f>K16/K18</f>
        <v>0.57687499999999992</v>
      </c>
      <c r="L20" s="633"/>
    </row>
    <row r="21" spans="1:12" ht="9.75" customHeight="1">
      <c r="A21" s="179"/>
      <c r="B21" s="377" t="s">
        <v>1124</v>
      </c>
      <c r="C21" s="378" t="s">
        <v>9</v>
      </c>
      <c r="D21" s="639">
        <v>1</v>
      </c>
      <c r="E21" s="639"/>
      <c r="F21" s="379"/>
      <c r="G21" s="380"/>
      <c r="H21" s="381"/>
      <c r="I21" s="377" t="s">
        <v>1115</v>
      </c>
      <c r="J21" s="378" t="s">
        <v>9</v>
      </c>
      <c r="K21" s="639">
        <v>1</v>
      </c>
      <c r="L21" s="639"/>
    </row>
    <row r="22" spans="1:12" ht="6.75" customHeight="1">
      <c r="B22" s="367"/>
      <c r="C22" s="364"/>
      <c r="D22" s="375"/>
      <c r="E22" s="375"/>
      <c r="F22" s="182"/>
      <c r="G22" s="354"/>
      <c r="J22" s="364"/>
      <c r="K22" s="375"/>
      <c r="L22" s="375"/>
    </row>
    <row r="23" spans="1:12" ht="15" thickBot="1"/>
    <row r="24" spans="1:12" ht="200.25" customHeight="1" thickBot="1">
      <c r="B24" s="636"/>
      <c r="C24" s="637"/>
      <c r="D24" s="637"/>
      <c r="E24" s="638"/>
      <c r="I24" s="636"/>
      <c r="J24" s="637"/>
      <c r="K24" s="637"/>
      <c r="L24" s="638"/>
    </row>
    <row r="26" spans="1:12">
      <c r="D26" s="372"/>
    </row>
    <row r="27" spans="1:12">
      <c r="D27" s="37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D9" sqref="D9:D10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56"/>
      <c r="C1" s="656"/>
      <c r="D1" s="656"/>
    </row>
    <row r="2" spans="2:11" ht="15.75" customHeight="1">
      <c r="B2" s="221" t="s">
        <v>1067</v>
      </c>
      <c r="C2" s="222"/>
      <c r="D2" s="223"/>
    </row>
    <row r="3" spans="2:11" ht="20.100000000000001" customHeight="1">
      <c r="B3" s="224" t="s">
        <v>989</v>
      </c>
      <c r="C3" s="225" t="s">
        <v>9</v>
      </c>
      <c r="D3" s="226">
        <v>2022</v>
      </c>
    </row>
    <row r="4" spans="2:11" ht="20.100000000000001" customHeight="1">
      <c r="B4" s="224" t="s">
        <v>714</v>
      </c>
      <c r="C4" s="225" t="s">
        <v>9</v>
      </c>
      <c r="D4" s="227">
        <v>0.12</v>
      </c>
    </row>
    <row r="5" spans="2:11" ht="20.100000000000001" customHeight="1">
      <c r="B5" s="224" t="s">
        <v>990</v>
      </c>
      <c r="C5" s="225" t="s">
        <v>9</v>
      </c>
      <c r="D5" s="399">
        <v>1084.1250458865841</v>
      </c>
      <c r="F5" s="396" t="s">
        <v>1148</v>
      </c>
      <c r="K5" s="395"/>
    </row>
    <row r="6" spans="2:11" ht="20.100000000000001" customHeight="1">
      <c r="B6" s="224" t="s">
        <v>991</v>
      </c>
      <c r="C6" s="225" t="s">
        <v>9</v>
      </c>
      <c r="D6" s="229">
        <v>25</v>
      </c>
      <c r="F6" s="396"/>
    </row>
    <row r="7" spans="2:11" ht="20.100000000000001" customHeight="1">
      <c r="B7" s="224" t="s">
        <v>992</v>
      </c>
      <c r="C7" s="225" t="s">
        <v>9</v>
      </c>
      <c r="D7" s="230">
        <v>2.2499999999999999E-2</v>
      </c>
    </row>
    <row r="8" spans="2:11" ht="20.100000000000001" customHeight="1">
      <c r="B8" s="224" t="s">
        <v>1068</v>
      </c>
      <c r="C8" s="225" t="s">
        <v>9</v>
      </c>
      <c r="D8" s="231">
        <f>D20-D17</f>
        <v>92.3</v>
      </c>
    </row>
    <row r="9" spans="2:11" ht="20.100000000000001" customHeight="1">
      <c r="B9" s="224" t="s">
        <v>1069</v>
      </c>
      <c r="C9" s="225" t="s">
        <v>9</v>
      </c>
      <c r="D9" s="231">
        <f>(D8*D25)*1000</f>
        <v>86478000</v>
      </c>
    </row>
    <row r="10" spans="2:11" ht="20.100000000000001" customHeight="1">
      <c r="B10" s="224" t="s">
        <v>1070</v>
      </c>
      <c r="C10" s="225" t="s">
        <v>9</v>
      </c>
      <c r="D10" s="231">
        <f ca="1">RAB!K197</f>
        <v>208867244.69842499</v>
      </c>
    </row>
    <row r="11" spans="2:11" ht="20.100000000000001" customHeight="1">
      <c r="B11" s="224" t="s">
        <v>996</v>
      </c>
      <c r="C11" s="225" t="s">
        <v>9</v>
      </c>
      <c r="D11" s="228">
        <f ca="1">2%*D10</f>
        <v>4177344.8939685002</v>
      </c>
    </row>
    <row r="12" spans="2:11" ht="9" customHeight="1">
      <c r="B12" s="657"/>
      <c r="C12" s="657"/>
      <c r="D12" s="657"/>
    </row>
    <row r="13" spans="2:11" ht="15.75" customHeight="1">
      <c r="B13" s="232"/>
      <c r="C13" s="232"/>
      <c r="D13" s="232"/>
    </row>
    <row r="14" spans="2:11" ht="33.75" customHeight="1">
      <c r="B14" s="343" t="s">
        <v>1019</v>
      </c>
      <c r="C14" s="344" t="s">
        <v>9</v>
      </c>
      <c r="D14" s="349" t="str">
        <f>RAB!G6</f>
        <v>PB An. PERUM GRIYA PUTRA MANGUNJIWAN ASRI 8</v>
      </c>
      <c r="E14" s="233" t="s">
        <v>1077</v>
      </c>
    </row>
    <row r="15" spans="2:11" ht="20.100000000000001" customHeight="1">
      <c r="B15" s="345" t="s">
        <v>1071</v>
      </c>
      <c r="C15" s="346" t="s">
        <v>9</v>
      </c>
      <c r="D15" s="350" t="s">
        <v>2581</v>
      </c>
      <c r="E15" s="233" t="s">
        <v>1077</v>
      </c>
    </row>
    <row r="16" spans="2:11" ht="20.100000000000001" customHeight="1">
      <c r="B16" s="345" t="s">
        <v>1072</v>
      </c>
      <c r="C16" s="346" t="s">
        <v>9</v>
      </c>
      <c r="D16" s="350" t="s">
        <v>1075</v>
      </c>
      <c r="E16" s="233" t="s">
        <v>1077</v>
      </c>
      <c r="F16" s="470" t="s">
        <v>2531</v>
      </c>
      <c r="I16" s="470" t="s">
        <v>2595</v>
      </c>
    </row>
    <row r="17" spans="2:9" ht="20.100000000000001" customHeight="1">
      <c r="B17" s="345" t="s">
        <v>1073</v>
      </c>
      <c r="C17" s="346" t="s">
        <v>9</v>
      </c>
      <c r="D17" s="350">
        <v>0</v>
      </c>
      <c r="E17" s="233" t="s">
        <v>1077</v>
      </c>
      <c r="F17" s="407">
        <f>D17/(20*SQRT(3))</f>
        <v>0</v>
      </c>
    </row>
    <row r="18" spans="2:9" ht="20.100000000000001" hidden="1" customHeight="1">
      <c r="B18" s="345" t="s">
        <v>1127</v>
      </c>
      <c r="C18" s="346"/>
      <c r="D18" s="351">
        <f>IF((D17&lt;=11),1,3)</f>
        <v>1</v>
      </c>
      <c r="E18" s="233"/>
    </row>
    <row r="19" spans="2:9" ht="20.100000000000001" hidden="1" customHeight="1">
      <c r="B19" s="345" t="s">
        <v>1128</v>
      </c>
      <c r="C19" s="346"/>
      <c r="D19" s="351">
        <f>IF((D17&lt;=11),220,380)</f>
        <v>220</v>
      </c>
      <c r="E19" s="233"/>
    </row>
    <row r="20" spans="2:9" ht="20.100000000000001" customHeight="1">
      <c r="B20" s="345" t="s">
        <v>1074</v>
      </c>
      <c r="C20" s="346" t="s">
        <v>9</v>
      </c>
      <c r="D20" s="350">
        <f>(71*1300)/1000</f>
        <v>92.3</v>
      </c>
      <c r="E20" s="233" t="s">
        <v>1077</v>
      </c>
      <c r="F20" s="407">
        <f>D20/(20*SQRT(3))</f>
        <v>2.6644714923101231</v>
      </c>
      <c r="I20" s="407">
        <f>D20/(50*80%)</f>
        <v>2.3075000000000001</v>
      </c>
    </row>
    <row r="21" spans="2:9" ht="20.100000000000001" hidden="1" customHeight="1">
      <c r="B21" s="345" t="s">
        <v>1127</v>
      </c>
      <c r="C21" s="346"/>
      <c r="D21" s="351">
        <f>IF((D20&lt;=11),1,3)</f>
        <v>3</v>
      </c>
      <c r="E21" s="233"/>
    </row>
    <row r="22" spans="2:9" ht="20.100000000000001" hidden="1" customHeight="1">
      <c r="B22" s="345" t="s">
        <v>1128</v>
      </c>
      <c r="C22" s="346"/>
      <c r="D22" s="351">
        <f>IF((D20&lt;=11),220,380)</f>
        <v>380</v>
      </c>
      <c r="E22" s="233"/>
    </row>
    <row r="23" spans="2:9" ht="20.100000000000001" customHeight="1">
      <c r="B23" s="345" t="s">
        <v>993</v>
      </c>
      <c r="C23" s="346" t="s">
        <v>9</v>
      </c>
      <c r="D23" s="350">
        <v>1444.7</v>
      </c>
      <c r="E23" s="233" t="s">
        <v>1077</v>
      </c>
    </row>
    <row r="24" spans="2:9" ht="20.100000000000001" customHeight="1">
      <c r="B24" s="345" t="s">
        <v>994</v>
      </c>
      <c r="C24" s="346" t="s">
        <v>9</v>
      </c>
      <c r="D24" s="350">
        <v>1444.7</v>
      </c>
      <c r="E24" s="233" t="s">
        <v>1077</v>
      </c>
    </row>
    <row r="25" spans="2:9" ht="20.100000000000001" customHeight="1">
      <c r="B25" s="345" t="s">
        <v>1076</v>
      </c>
      <c r="C25" s="346" t="s">
        <v>9</v>
      </c>
      <c r="D25" s="351">
        <f>1218000/1300</f>
        <v>936.92307692307691</v>
      </c>
      <c r="E25" s="233" t="s">
        <v>1077</v>
      </c>
    </row>
    <row r="26" spans="2:9" ht="20.100000000000001" customHeight="1">
      <c r="B26" s="347" t="s">
        <v>995</v>
      </c>
      <c r="C26" s="348" t="s">
        <v>9</v>
      </c>
      <c r="D26" s="352">
        <v>40</v>
      </c>
      <c r="E26" s="233" t="s">
        <v>1077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70" workbookViewId="0">
      <pane ySplit="6" topLeftCell="A7" activePane="bottomLeft" state="frozen"/>
      <selection activeCell="Q14" sqref="Q14"/>
      <selection pane="bottomLeft" activeCell="Q14" sqref="Q14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64" t="s">
        <v>997</v>
      </c>
      <c r="C3" s="664"/>
      <c r="D3" s="664"/>
      <c r="E3" s="664"/>
      <c r="F3" s="238" t="str">
        <f>DATA!D14</f>
        <v>PB An. PERUM GRIYA PUTRA MANGUNJIWAN ASRI 8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58" t="s">
        <v>989</v>
      </c>
      <c r="C5" s="658" t="s">
        <v>998</v>
      </c>
      <c r="D5" s="663" t="s">
        <v>999</v>
      </c>
      <c r="E5" s="663" t="s">
        <v>1000</v>
      </c>
      <c r="F5" s="658" t="s">
        <v>1001</v>
      </c>
      <c r="G5" s="658"/>
      <c r="H5" s="658"/>
      <c r="I5" s="658"/>
      <c r="J5" s="658"/>
      <c r="K5" s="658" t="s">
        <v>1002</v>
      </c>
      <c r="L5" s="658"/>
      <c r="M5" s="240"/>
      <c r="N5" s="661" t="s">
        <v>1003</v>
      </c>
      <c r="O5" s="663" t="s">
        <v>1004</v>
      </c>
      <c r="P5" s="663" t="s">
        <v>1005</v>
      </c>
      <c r="Q5" s="663" t="s">
        <v>1006</v>
      </c>
      <c r="R5" s="241"/>
      <c r="S5" s="242"/>
      <c r="T5" s="659" t="s">
        <v>1007</v>
      </c>
      <c r="U5" s="243"/>
    </row>
    <row r="6" spans="1:21" ht="20.100000000000001" customHeight="1">
      <c r="B6" s="658"/>
      <c r="C6" s="658"/>
      <c r="D6" s="658"/>
      <c r="E6" s="658"/>
      <c r="F6" s="244" t="s">
        <v>1008</v>
      </c>
      <c r="G6" s="244" t="s">
        <v>1009</v>
      </c>
      <c r="H6" s="244" t="s">
        <v>1010</v>
      </c>
      <c r="I6" s="244" t="s">
        <v>1011</v>
      </c>
      <c r="J6" s="244" t="s">
        <v>716</v>
      </c>
      <c r="K6" s="244" t="s">
        <v>1012</v>
      </c>
      <c r="L6" s="244" t="s">
        <v>1013</v>
      </c>
      <c r="M6" s="244" t="s">
        <v>716</v>
      </c>
      <c r="N6" s="662"/>
      <c r="O6" s="658"/>
      <c r="P6" s="658"/>
      <c r="Q6" s="658"/>
      <c r="R6" s="241"/>
      <c r="S6" s="242"/>
      <c r="T6" s="658"/>
      <c r="U6" s="245"/>
    </row>
    <row r="7" spans="1:21" ht="20.100000000000001" customHeight="1">
      <c r="A7" s="246">
        <v>0</v>
      </c>
      <c r="B7" s="247">
        <v>2023</v>
      </c>
      <c r="C7" s="393">
        <f>DATA!D8*DATA!D26*6</f>
        <v>22152</v>
      </c>
      <c r="D7" s="249">
        <f>C7*4/24</f>
        <v>3692</v>
      </c>
      <c r="E7" s="249">
        <f>C7-D7</f>
        <v>18460</v>
      </c>
      <c r="F7" s="250">
        <f ca="1">DATA!D10/1000000</f>
        <v>208.867244698425</v>
      </c>
      <c r="G7" s="251">
        <f ca="1">DATA!$D$11/1000000</f>
        <v>4.1773448939684998</v>
      </c>
      <c r="H7" s="251">
        <f>C7*DATA!$D$5/1000000</f>
        <v>24.01553801647961</v>
      </c>
      <c r="I7" s="251">
        <f>(C7*DATA!$D$5*DATA!$D$7)/1000000</f>
        <v>0.54034960537079124</v>
      </c>
      <c r="J7" s="249">
        <f ca="1">SUM(F7:I7)</f>
        <v>237.60047721424388</v>
      </c>
      <c r="K7" s="252">
        <f>DATA!D9/1000000</f>
        <v>86.477999999999994</v>
      </c>
      <c r="L7" s="249">
        <f>((D7*DATA!$D$23)/1000000)+((E7*DATA!$D$24)/1000000)</f>
        <v>32.002994399999999</v>
      </c>
      <c r="M7" s="249">
        <f>K7+L7</f>
        <v>118.48099439999999</v>
      </c>
      <c r="N7" s="249">
        <f ca="1">M7-J7</f>
        <v>-119.1194828142439</v>
      </c>
      <c r="O7" s="247">
        <v>1</v>
      </c>
      <c r="P7" s="249">
        <f ca="1">O7*N7</f>
        <v>-119.1194828142439</v>
      </c>
      <c r="Q7" s="249">
        <f ca="1">P7</f>
        <v>-119.1194828142439</v>
      </c>
      <c r="S7" s="237" t="str">
        <f ca="1">IF(Q7&lt;0,"a","")</f>
        <v>a</v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44304</v>
      </c>
      <c r="D8" s="249">
        <f>C8*4/24</f>
        <v>7384</v>
      </c>
      <c r="E8" s="249">
        <f t="shared" ref="E8:E32" si="0">C8-D8</f>
        <v>36920</v>
      </c>
      <c r="F8" s="247"/>
      <c r="G8" s="251">
        <f ca="1">DATA!$D$11/1000000</f>
        <v>4.1773448939684998</v>
      </c>
      <c r="H8" s="251">
        <f>C8*DATA!$D$5/1000000</f>
        <v>48.03107603295922</v>
      </c>
      <c r="I8" s="251">
        <f>(C8*DATA!$D$5*DATA!$D$7)/1000000</f>
        <v>1.0806992107415825</v>
      </c>
      <c r="J8" s="249">
        <f t="shared" ref="J8:J32" ca="1" si="1">SUM(F8:I8)</f>
        <v>53.289120137669308</v>
      </c>
      <c r="K8" s="254"/>
      <c r="L8" s="249">
        <f>((D8*DATA!$D$23)/1000000)+((E8*DATA!$D$24)/1000000)</f>
        <v>64.005988799999997</v>
      </c>
      <c r="M8" s="249">
        <f t="shared" ref="M8:M32" si="2">K8+L8</f>
        <v>64.005988799999997</v>
      </c>
      <c r="N8" s="249">
        <f ca="1">M8-J8</f>
        <v>10.71686866233069</v>
      </c>
      <c r="O8" s="248">
        <f>1/(1+'[123]Asumsi I'!$C$3)^(KKF!A8)</f>
        <v>0.89285714285714279</v>
      </c>
      <c r="P8" s="249">
        <f ca="1">O8*N8</f>
        <v>9.5686327342238293</v>
      </c>
      <c r="Q8" s="249">
        <f ca="1">Q7+P8</f>
        <v>-109.55085008002007</v>
      </c>
      <c r="S8" s="237" t="str">
        <f t="shared" ref="S8:S32" ca="1" si="3">IF(Q8&lt;0,"a","")</f>
        <v>a</v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44304</v>
      </c>
      <c r="D9" s="249">
        <f t="shared" ref="D9:D32" si="5">C9*4/24</f>
        <v>7384</v>
      </c>
      <c r="E9" s="249">
        <f t="shared" si="0"/>
        <v>36920</v>
      </c>
      <c r="F9" s="247"/>
      <c r="G9" s="251">
        <f ca="1">DATA!$D$11/1000000</f>
        <v>4.1773448939684998</v>
      </c>
      <c r="H9" s="251">
        <f>C9*DATA!$D$5/1000000</f>
        <v>48.03107603295922</v>
      </c>
      <c r="I9" s="251">
        <f>(C9*DATA!$D$5*DATA!$D$7)/1000000</f>
        <v>1.0806992107415825</v>
      </c>
      <c r="J9" s="249">
        <f t="shared" ca="1" si="1"/>
        <v>53.289120137669308</v>
      </c>
      <c r="K9" s="249"/>
      <c r="L9" s="249">
        <f>((D9*DATA!$D$23)/1000000)+((E9*DATA!$D$24)/1000000)</f>
        <v>64.005988799999997</v>
      </c>
      <c r="M9" s="249">
        <f t="shared" si="2"/>
        <v>64.005988799999997</v>
      </c>
      <c r="N9" s="249">
        <f t="shared" ref="N9:N32" ca="1" si="6">M9-J9</f>
        <v>10.71686866233069</v>
      </c>
      <c r="O9" s="255">
        <f>1/(1+'[123]Asumsi I'!$C$3)^(KKF!A9)</f>
        <v>0.79719387755102034</v>
      </c>
      <c r="P9" s="249">
        <f t="shared" ref="P9:P32" ca="1" si="7">O9*N9</f>
        <v>8.5434220841284194</v>
      </c>
      <c r="Q9" s="249">
        <f ca="1">Q8+P9</f>
        <v>-101.00742799589165</v>
      </c>
      <c r="S9" s="237" t="str">
        <f t="shared" ca="1" si="3"/>
        <v>a</v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44304</v>
      </c>
      <c r="D10" s="249">
        <f t="shared" si="5"/>
        <v>7384</v>
      </c>
      <c r="E10" s="249">
        <f t="shared" si="0"/>
        <v>36920</v>
      </c>
      <c r="F10" s="247"/>
      <c r="G10" s="251">
        <f ca="1">DATA!$D$11/1000000</f>
        <v>4.1773448939684998</v>
      </c>
      <c r="H10" s="251">
        <f>C10*DATA!$D$5/1000000</f>
        <v>48.03107603295922</v>
      </c>
      <c r="I10" s="251">
        <f>(C10*DATA!$D$5*DATA!$D$7)/1000000</f>
        <v>1.0806992107415825</v>
      </c>
      <c r="J10" s="249">
        <f t="shared" ca="1" si="1"/>
        <v>53.289120137669308</v>
      </c>
      <c r="K10" s="247"/>
      <c r="L10" s="249">
        <f>((D10*DATA!$D$23)/1000000)+((E10*DATA!$D$24)/1000000)</f>
        <v>64.005988799999997</v>
      </c>
      <c r="M10" s="249">
        <f t="shared" si="2"/>
        <v>64.005988799999997</v>
      </c>
      <c r="N10" s="249">
        <f t="shared" ca="1" si="6"/>
        <v>10.71686866233069</v>
      </c>
      <c r="O10" s="248">
        <f>1/(1+'[123]Asumsi I'!$C$3)^(KKF!A10)</f>
        <v>0.71178024781341087</v>
      </c>
      <c r="P10" s="249">
        <f t="shared" ca="1" si="7"/>
        <v>7.6280554322575158</v>
      </c>
      <c r="Q10" s="249">
        <f t="shared" ref="Q10:Q30" ca="1" si="9">Q9+P10</f>
        <v>-93.379372563634135</v>
      </c>
      <c r="S10" s="237" t="str">
        <f t="shared" ca="1" si="3"/>
        <v>a</v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44304</v>
      </c>
      <c r="D11" s="249">
        <f t="shared" si="5"/>
        <v>7384</v>
      </c>
      <c r="E11" s="249">
        <f t="shared" si="0"/>
        <v>36920</v>
      </c>
      <c r="F11" s="247"/>
      <c r="G11" s="251">
        <f ca="1">DATA!$D$11/1000000</f>
        <v>4.1773448939684998</v>
      </c>
      <c r="H11" s="251">
        <f>C11*DATA!$D$5/1000000</f>
        <v>48.03107603295922</v>
      </c>
      <c r="I11" s="251">
        <f>(C11*DATA!$D$5*DATA!$D$7)/1000000</f>
        <v>1.0806992107415825</v>
      </c>
      <c r="J11" s="249">
        <f t="shared" ca="1" si="1"/>
        <v>53.289120137669308</v>
      </c>
      <c r="K11" s="247"/>
      <c r="L11" s="249">
        <f>((D11*DATA!$D$23)/1000000)+((E11*DATA!$D$24)/1000000)</f>
        <v>64.005988799999997</v>
      </c>
      <c r="M11" s="249">
        <f t="shared" si="2"/>
        <v>64.005988799999997</v>
      </c>
      <c r="N11" s="249">
        <f t="shared" ca="1" si="6"/>
        <v>10.71686866233069</v>
      </c>
      <c r="O11" s="248">
        <f>1/(1+'[123]Asumsi I'!$C$3)^(KKF!A11)</f>
        <v>0.63551807840483121</v>
      </c>
      <c r="P11" s="249">
        <f t="shared" ca="1" si="7"/>
        <v>6.8107637788013538</v>
      </c>
      <c r="Q11" s="249">
        <f t="shared" ca="1" si="9"/>
        <v>-86.568608784832776</v>
      </c>
      <c r="S11" s="237" t="str">
        <f t="shared" ca="1" si="3"/>
        <v>a</v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44304</v>
      </c>
      <c r="D12" s="249">
        <f t="shared" si="5"/>
        <v>7384</v>
      </c>
      <c r="E12" s="249">
        <f t="shared" si="0"/>
        <v>36920</v>
      </c>
      <c r="F12" s="247"/>
      <c r="G12" s="251">
        <f ca="1">DATA!$D$11/1000000</f>
        <v>4.1773448939684998</v>
      </c>
      <c r="H12" s="251">
        <f>C12*DATA!$D$5/1000000</f>
        <v>48.03107603295922</v>
      </c>
      <c r="I12" s="251">
        <f>(C12*DATA!$D$5*DATA!$D$7)/1000000</f>
        <v>1.0806992107415825</v>
      </c>
      <c r="J12" s="249">
        <f t="shared" ca="1" si="1"/>
        <v>53.289120137669308</v>
      </c>
      <c r="K12" s="247"/>
      <c r="L12" s="249">
        <f>((D12*DATA!$D$23)/1000000)+((E12*DATA!$D$24)/1000000)</f>
        <v>64.005988799999997</v>
      </c>
      <c r="M12" s="249">
        <f t="shared" si="2"/>
        <v>64.005988799999997</v>
      </c>
      <c r="N12" s="249">
        <f t="shared" ca="1" si="6"/>
        <v>10.71686866233069</v>
      </c>
      <c r="O12" s="248">
        <f>1/(1+'[123]Asumsi I'!$C$3)^(KKF!A12)</f>
        <v>0.56742685571859919</v>
      </c>
      <c r="P12" s="249">
        <f t="shared" ca="1" si="7"/>
        <v>6.0810390882154932</v>
      </c>
      <c r="Q12" s="249">
        <f t="shared" ca="1" si="9"/>
        <v>-80.487569696617285</v>
      </c>
      <c r="S12" s="237" t="str">
        <f t="shared" ca="1" si="3"/>
        <v>a</v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44304</v>
      </c>
      <c r="D13" s="249">
        <f t="shared" si="5"/>
        <v>7384</v>
      </c>
      <c r="E13" s="249">
        <f t="shared" si="0"/>
        <v>36920</v>
      </c>
      <c r="F13" s="247"/>
      <c r="G13" s="251">
        <f ca="1">DATA!$D$11/1000000</f>
        <v>4.1773448939684998</v>
      </c>
      <c r="H13" s="251">
        <f>C13*DATA!$D$5/1000000</f>
        <v>48.03107603295922</v>
      </c>
      <c r="I13" s="251">
        <f>(C13*DATA!$D$5*DATA!$D$7)/1000000</f>
        <v>1.0806992107415825</v>
      </c>
      <c r="J13" s="249">
        <f t="shared" ca="1" si="1"/>
        <v>53.289120137669308</v>
      </c>
      <c r="K13" s="247"/>
      <c r="L13" s="249">
        <f>((D13*DATA!$D$23)/1000000)+((E13*DATA!$D$24)/1000000)</f>
        <v>64.005988799999997</v>
      </c>
      <c r="M13" s="249">
        <f t="shared" si="2"/>
        <v>64.005988799999997</v>
      </c>
      <c r="N13" s="249">
        <f t="shared" ca="1" si="6"/>
        <v>10.71686866233069</v>
      </c>
      <c r="O13" s="248">
        <f>1/(1+'[123]Asumsi I'!$C$3)^(KKF!A13)</f>
        <v>0.50663112117732068</v>
      </c>
      <c r="P13" s="249">
        <f t="shared" ca="1" si="7"/>
        <v>5.4294991859066899</v>
      </c>
      <c r="Q13" s="249">
        <f t="shared" ca="1" si="9"/>
        <v>-75.058070510710593</v>
      </c>
      <c r="S13" s="237" t="str">
        <f t="shared" ca="1" si="3"/>
        <v>a</v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44304</v>
      </c>
      <c r="D14" s="249">
        <f t="shared" si="5"/>
        <v>7384</v>
      </c>
      <c r="E14" s="249">
        <f t="shared" si="0"/>
        <v>36920</v>
      </c>
      <c r="F14" s="247"/>
      <c r="G14" s="251">
        <f ca="1">DATA!$D$11/1000000</f>
        <v>4.1773448939684998</v>
      </c>
      <c r="H14" s="251">
        <f>C14*DATA!$D$5/1000000</f>
        <v>48.03107603295922</v>
      </c>
      <c r="I14" s="251">
        <f>(C14*DATA!$D$5*DATA!$D$7)/1000000</f>
        <v>1.0806992107415825</v>
      </c>
      <c r="J14" s="249">
        <f t="shared" ca="1" si="1"/>
        <v>53.289120137669308</v>
      </c>
      <c r="K14" s="247"/>
      <c r="L14" s="249">
        <f>((D14*DATA!$D$23)/1000000)+((E14*DATA!$D$24)/1000000)</f>
        <v>64.005988799999997</v>
      </c>
      <c r="M14" s="249">
        <f t="shared" si="2"/>
        <v>64.005988799999997</v>
      </c>
      <c r="N14" s="249">
        <f t="shared" ca="1" si="6"/>
        <v>10.71686866233069</v>
      </c>
      <c r="O14" s="248">
        <f>1/(1+'[123]Asumsi I'!$C$3)^(KKF!A14)</f>
        <v>0.45234921533689343</v>
      </c>
      <c r="P14" s="249">
        <f t="shared" ca="1" si="7"/>
        <v>4.8477671302738301</v>
      </c>
      <c r="Q14" s="249">
        <f t="shared" ca="1" si="9"/>
        <v>-70.210303380436756</v>
      </c>
      <c r="S14" s="237" t="str">
        <f t="shared" ca="1" si="3"/>
        <v>a</v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44304</v>
      </c>
      <c r="D15" s="249">
        <f t="shared" si="5"/>
        <v>7384</v>
      </c>
      <c r="E15" s="249">
        <f t="shared" si="0"/>
        <v>36920</v>
      </c>
      <c r="F15" s="247"/>
      <c r="G15" s="251">
        <f ca="1">DATA!$D$11/1000000</f>
        <v>4.1773448939684998</v>
      </c>
      <c r="H15" s="251">
        <f>C15*DATA!$D$5/1000000</f>
        <v>48.03107603295922</v>
      </c>
      <c r="I15" s="251">
        <f>(C15*DATA!$D$5*DATA!$D$7)/1000000</f>
        <v>1.0806992107415825</v>
      </c>
      <c r="J15" s="249">
        <f t="shared" ca="1" si="1"/>
        <v>53.289120137669308</v>
      </c>
      <c r="K15" s="247"/>
      <c r="L15" s="249">
        <f>((D15*DATA!$D$23)/1000000)+((E15*DATA!$D$24)/1000000)</f>
        <v>64.005988799999997</v>
      </c>
      <c r="M15" s="249">
        <f t="shared" si="2"/>
        <v>64.005988799999997</v>
      </c>
      <c r="N15" s="249">
        <f t="shared" ca="1" si="6"/>
        <v>10.71686866233069</v>
      </c>
      <c r="O15" s="248">
        <f>1/(1+'[123]Asumsi I'!$C$3)^(KKF!A15)</f>
        <v>0.4038832279793691</v>
      </c>
      <c r="P15" s="249">
        <f t="shared" ca="1" si="7"/>
        <v>4.3283635091730623</v>
      </c>
      <c r="Q15" s="249">
        <f t="shared" ca="1" si="9"/>
        <v>-65.881939871263697</v>
      </c>
      <c r="S15" s="237" t="str">
        <f t="shared" ca="1" si="3"/>
        <v>a</v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44304</v>
      </c>
      <c r="D16" s="249">
        <f t="shared" si="5"/>
        <v>7384</v>
      </c>
      <c r="E16" s="249">
        <f t="shared" si="0"/>
        <v>36920</v>
      </c>
      <c r="F16" s="247"/>
      <c r="G16" s="251">
        <f ca="1">DATA!$D$11/1000000</f>
        <v>4.1773448939684998</v>
      </c>
      <c r="H16" s="251">
        <f>C16*DATA!$D$5/1000000</f>
        <v>48.03107603295922</v>
      </c>
      <c r="I16" s="251">
        <f>(C16*DATA!$D$5*DATA!$D$7)/1000000</f>
        <v>1.0806992107415825</v>
      </c>
      <c r="J16" s="249">
        <f t="shared" ca="1" si="1"/>
        <v>53.289120137669308</v>
      </c>
      <c r="K16" s="247"/>
      <c r="L16" s="249">
        <f>((D16*DATA!$D$23)/1000000)+((E16*DATA!$D$24)/1000000)</f>
        <v>64.005988799999997</v>
      </c>
      <c r="M16" s="249">
        <f t="shared" si="2"/>
        <v>64.005988799999997</v>
      </c>
      <c r="N16" s="249">
        <f t="shared" ca="1" si="6"/>
        <v>10.71686866233069</v>
      </c>
      <c r="O16" s="248">
        <f>1/(1+'[123]Asumsi I'!$C$3)^(KKF!A16)</f>
        <v>0.36061002498157957</v>
      </c>
      <c r="P16" s="249">
        <f t="shared" ca="1" si="7"/>
        <v>3.8646102760473773</v>
      </c>
      <c r="Q16" s="249">
        <f t="shared" ca="1" si="9"/>
        <v>-62.017329595216317</v>
      </c>
      <c r="S16" s="237" t="str">
        <f t="shared" ca="1" si="3"/>
        <v>a</v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44304</v>
      </c>
      <c r="D17" s="249">
        <f t="shared" si="5"/>
        <v>7384</v>
      </c>
      <c r="E17" s="249">
        <f t="shared" si="0"/>
        <v>36920</v>
      </c>
      <c r="F17" s="247"/>
      <c r="G17" s="251">
        <f ca="1">DATA!$D$11/1000000</f>
        <v>4.1773448939684998</v>
      </c>
      <c r="H17" s="251">
        <f>C17*DATA!$D$5/1000000</f>
        <v>48.03107603295922</v>
      </c>
      <c r="I17" s="251">
        <f>(C17*DATA!$D$5*DATA!$D$7)/1000000</f>
        <v>1.0806992107415825</v>
      </c>
      <c r="J17" s="249">
        <f t="shared" ca="1" si="1"/>
        <v>53.289120137669308</v>
      </c>
      <c r="K17" s="247"/>
      <c r="L17" s="249">
        <f>((D17*DATA!$D$23)/1000000)+((E17*DATA!$D$24)/1000000)</f>
        <v>64.005988799999997</v>
      </c>
      <c r="M17" s="249">
        <f t="shared" si="2"/>
        <v>64.005988799999997</v>
      </c>
      <c r="N17" s="249">
        <f t="shared" ca="1" si="6"/>
        <v>10.71686866233069</v>
      </c>
      <c r="O17" s="248">
        <f>1/(1+'[123]Asumsi I'!$C$3)^(KKF!A17)</f>
        <v>0.32197323659069599</v>
      </c>
      <c r="P17" s="249">
        <f t="shared" ca="1" si="7"/>
        <v>3.4505448893280146</v>
      </c>
      <c r="Q17" s="249">
        <f t="shared" ca="1" si="9"/>
        <v>-58.566784705888303</v>
      </c>
      <c r="S17" s="237" t="str">
        <f t="shared" ca="1" si="3"/>
        <v>a</v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44304</v>
      </c>
      <c r="D18" s="249">
        <f t="shared" si="5"/>
        <v>7384</v>
      </c>
      <c r="E18" s="249">
        <f t="shared" si="0"/>
        <v>36920</v>
      </c>
      <c r="F18" s="247"/>
      <c r="G18" s="251">
        <f ca="1">DATA!$D$11/1000000</f>
        <v>4.1773448939684998</v>
      </c>
      <c r="H18" s="251">
        <f>C18*DATA!$D$5/1000000</f>
        <v>48.03107603295922</v>
      </c>
      <c r="I18" s="251">
        <f>(C18*DATA!$D$5*DATA!$D$7)/1000000</f>
        <v>1.0806992107415825</v>
      </c>
      <c r="J18" s="249">
        <f t="shared" ca="1" si="1"/>
        <v>53.289120137669308</v>
      </c>
      <c r="K18" s="247"/>
      <c r="L18" s="249">
        <f>((D18*DATA!$D$23)/1000000)+((E18*DATA!$D$24)/1000000)</f>
        <v>64.005988799999997</v>
      </c>
      <c r="M18" s="249">
        <f t="shared" si="2"/>
        <v>64.005988799999997</v>
      </c>
      <c r="N18" s="249">
        <f t="shared" ca="1" si="6"/>
        <v>10.71686866233069</v>
      </c>
      <c r="O18" s="248">
        <f>1/(1+'[123]Asumsi I'!$C$3)^(KKF!A18)</f>
        <v>0.28747610409883567</v>
      </c>
      <c r="P18" s="249">
        <f t="shared" ca="1" si="7"/>
        <v>3.0808436511857273</v>
      </c>
      <c r="Q18" s="249">
        <f t="shared" ca="1" si="9"/>
        <v>-55.485941054702579</v>
      </c>
      <c r="S18" s="237" t="str">
        <f t="shared" ca="1" si="3"/>
        <v>a</v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44304</v>
      </c>
      <c r="D19" s="249">
        <f t="shared" si="5"/>
        <v>7384</v>
      </c>
      <c r="E19" s="249">
        <f t="shared" si="0"/>
        <v>36920</v>
      </c>
      <c r="F19" s="247"/>
      <c r="G19" s="251">
        <f ca="1">DATA!$D$11/1000000</f>
        <v>4.1773448939684998</v>
      </c>
      <c r="H19" s="251">
        <f>C19*DATA!$D$5/1000000</f>
        <v>48.03107603295922</v>
      </c>
      <c r="I19" s="251">
        <f>(C19*DATA!$D$5*DATA!$D$7)/1000000</f>
        <v>1.0806992107415825</v>
      </c>
      <c r="J19" s="249">
        <f t="shared" ca="1" si="1"/>
        <v>53.289120137669308</v>
      </c>
      <c r="K19" s="247"/>
      <c r="L19" s="249">
        <f>((D19*DATA!$D$23)/1000000)+((E19*DATA!$D$24)/1000000)</f>
        <v>64.005988799999997</v>
      </c>
      <c r="M19" s="249">
        <f t="shared" si="2"/>
        <v>64.005988799999997</v>
      </c>
      <c r="N19" s="249">
        <f t="shared" ca="1" si="6"/>
        <v>10.71686866233069</v>
      </c>
      <c r="O19" s="248">
        <f>1/(1+'[123]Asumsi I'!$C$3)^(KKF!A19)</f>
        <v>0.25667509294538904</v>
      </c>
      <c r="P19" s="249">
        <f t="shared" ca="1" si="7"/>
        <v>2.7507532599872571</v>
      </c>
      <c r="Q19" s="249">
        <f t="shared" ca="1" si="9"/>
        <v>-52.735187794715323</v>
      </c>
      <c r="S19" s="237" t="str">
        <f t="shared" ca="1" si="3"/>
        <v>a</v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44304</v>
      </c>
      <c r="D20" s="249">
        <f t="shared" si="5"/>
        <v>7384</v>
      </c>
      <c r="E20" s="249">
        <f t="shared" si="0"/>
        <v>36920</v>
      </c>
      <c r="F20" s="247"/>
      <c r="G20" s="251">
        <f ca="1">DATA!$D$11/1000000</f>
        <v>4.1773448939684998</v>
      </c>
      <c r="H20" s="251">
        <f>C20*DATA!$D$5/1000000</f>
        <v>48.03107603295922</v>
      </c>
      <c r="I20" s="251">
        <f>(C20*DATA!$D$5*DATA!$D$7)/1000000</f>
        <v>1.0806992107415825</v>
      </c>
      <c r="J20" s="249">
        <f t="shared" ca="1" si="1"/>
        <v>53.289120137669308</v>
      </c>
      <c r="K20" s="247"/>
      <c r="L20" s="249">
        <f>((D20*DATA!$D$23)/1000000)+((E20*DATA!$D$24)/1000000)</f>
        <v>64.005988799999997</v>
      </c>
      <c r="M20" s="249">
        <f t="shared" si="2"/>
        <v>64.005988799999997</v>
      </c>
      <c r="N20" s="249">
        <f t="shared" ca="1" si="6"/>
        <v>10.71686866233069</v>
      </c>
      <c r="O20" s="248">
        <f>1/(1+'[123]Asumsi I'!$C$3)^(KKF!A20)</f>
        <v>0.22917419012981158</v>
      </c>
      <c r="P20" s="249">
        <f t="shared" ca="1" si="7"/>
        <v>2.4560296964171928</v>
      </c>
      <c r="Q20" s="249">
        <f t="shared" ca="1" si="9"/>
        <v>-50.279158098298133</v>
      </c>
      <c r="S20" s="237" t="str">
        <f t="shared" ca="1" si="3"/>
        <v>a</v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44304</v>
      </c>
      <c r="D21" s="249">
        <f t="shared" si="5"/>
        <v>7384</v>
      </c>
      <c r="E21" s="249">
        <f t="shared" si="0"/>
        <v>36920</v>
      </c>
      <c r="F21" s="247"/>
      <c r="G21" s="251">
        <f ca="1">DATA!$D$11/1000000</f>
        <v>4.1773448939684998</v>
      </c>
      <c r="H21" s="251">
        <f>C21*DATA!$D$5/1000000</f>
        <v>48.03107603295922</v>
      </c>
      <c r="I21" s="251">
        <f>(C21*DATA!$D$5*DATA!$D$7)/1000000</f>
        <v>1.0806992107415825</v>
      </c>
      <c r="J21" s="249">
        <f t="shared" ca="1" si="1"/>
        <v>53.289120137669308</v>
      </c>
      <c r="K21" s="247"/>
      <c r="L21" s="249">
        <f>((D21*DATA!$D$23)/1000000)+((E21*DATA!$D$24)/1000000)</f>
        <v>64.005988799999997</v>
      </c>
      <c r="M21" s="249">
        <f t="shared" si="2"/>
        <v>64.005988799999997</v>
      </c>
      <c r="N21" s="249">
        <f t="shared" ca="1" si="6"/>
        <v>10.71686866233069</v>
      </c>
      <c r="O21" s="248">
        <f>1/(1+'[123]Asumsi I'!$C$3)^(KKF!A21)</f>
        <v>0.20461981261590317</v>
      </c>
      <c r="P21" s="249">
        <f t="shared" ca="1" si="7"/>
        <v>2.1928836575153507</v>
      </c>
      <c r="Q21" s="249">
        <f t="shared" ca="1" si="9"/>
        <v>-48.08627444078278</v>
      </c>
      <c r="S21" s="237" t="str">
        <f t="shared" ca="1" si="3"/>
        <v>a</v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44304</v>
      </c>
      <c r="D22" s="249">
        <f t="shared" si="5"/>
        <v>7384</v>
      </c>
      <c r="E22" s="249">
        <f t="shared" si="0"/>
        <v>36920</v>
      </c>
      <c r="F22" s="247"/>
      <c r="G22" s="251">
        <f ca="1">DATA!$D$11/1000000</f>
        <v>4.1773448939684998</v>
      </c>
      <c r="H22" s="251">
        <f>C22*DATA!$D$5/1000000</f>
        <v>48.03107603295922</v>
      </c>
      <c r="I22" s="251">
        <f>(C22*DATA!$D$5*DATA!$D$7)/1000000</f>
        <v>1.0806992107415825</v>
      </c>
      <c r="J22" s="249">
        <f t="shared" ca="1" si="1"/>
        <v>53.289120137669308</v>
      </c>
      <c r="K22" s="247"/>
      <c r="L22" s="249">
        <f>((D22*DATA!$D$23)/1000000)+((E22*DATA!$D$24)/1000000)</f>
        <v>64.005988799999997</v>
      </c>
      <c r="M22" s="249">
        <f t="shared" si="2"/>
        <v>64.005988799999997</v>
      </c>
      <c r="N22" s="249">
        <f t="shared" ca="1" si="6"/>
        <v>10.71686866233069</v>
      </c>
      <c r="O22" s="248">
        <f>1/(1+'[123]Asumsi I'!$C$3)^(KKF!A22)</f>
        <v>0.18269626126419927</v>
      </c>
      <c r="P22" s="249">
        <f t="shared" ca="1" si="7"/>
        <v>1.9579318370672774</v>
      </c>
      <c r="Q22" s="249">
        <f t="shared" ca="1" si="9"/>
        <v>-46.128342603715502</v>
      </c>
      <c r="S22" s="237" t="str">
        <f t="shared" ca="1" si="3"/>
        <v>a</v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44304</v>
      </c>
      <c r="D23" s="249">
        <f t="shared" si="5"/>
        <v>7384</v>
      </c>
      <c r="E23" s="249">
        <f t="shared" si="0"/>
        <v>36920</v>
      </c>
      <c r="F23" s="247"/>
      <c r="G23" s="251">
        <f ca="1">DATA!$D$11/1000000</f>
        <v>4.1773448939684998</v>
      </c>
      <c r="H23" s="251">
        <f>C23*DATA!$D$5/1000000</f>
        <v>48.03107603295922</v>
      </c>
      <c r="I23" s="251">
        <f>(C23*DATA!$D$5*DATA!$D$7)/1000000</f>
        <v>1.0806992107415825</v>
      </c>
      <c r="J23" s="249">
        <f t="shared" ca="1" si="1"/>
        <v>53.289120137669308</v>
      </c>
      <c r="K23" s="247"/>
      <c r="L23" s="249">
        <f>((D23*DATA!$D$23)/1000000)+((E23*DATA!$D$24)/1000000)</f>
        <v>64.005988799999997</v>
      </c>
      <c r="M23" s="249">
        <f t="shared" si="2"/>
        <v>64.005988799999997</v>
      </c>
      <c r="N23" s="249">
        <f t="shared" ca="1" si="6"/>
        <v>10.71686866233069</v>
      </c>
      <c r="O23" s="248">
        <f>1/(1+'[123]Asumsi I'!$C$3)^(KKF!A23)</f>
        <v>0.16312166184303503</v>
      </c>
      <c r="P23" s="249">
        <f t="shared" ca="1" si="7"/>
        <v>1.7481534259529259</v>
      </c>
      <c r="Q23" s="249">
        <f t="shared" ca="1" si="9"/>
        <v>-44.380189177762574</v>
      </c>
      <c r="S23" s="237" t="str">
        <f t="shared" ca="1" si="3"/>
        <v>a</v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44304</v>
      </c>
      <c r="D24" s="249">
        <f t="shared" si="5"/>
        <v>7384</v>
      </c>
      <c r="E24" s="249">
        <f t="shared" si="0"/>
        <v>36920</v>
      </c>
      <c r="F24" s="247"/>
      <c r="G24" s="251">
        <f ca="1">DATA!$D$11/1000000</f>
        <v>4.1773448939684998</v>
      </c>
      <c r="H24" s="251">
        <f>C24*DATA!$D$5/1000000</f>
        <v>48.03107603295922</v>
      </c>
      <c r="I24" s="251">
        <f>(C24*DATA!$D$5*DATA!$D$7)/1000000</f>
        <v>1.0806992107415825</v>
      </c>
      <c r="J24" s="249">
        <f t="shared" ca="1" si="1"/>
        <v>53.289120137669308</v>
      </c>
      <c r="K24" s="247"/>
      <c r="L24" s="249">
        <f>((D24*DATA!$D$23)/1000000)+((E24*DATA!$D$24)/1000000)</f>
        <v>64.005988799999997</v>
      </c>
      <c r="M24" s="249">
        <f t="shared" si="2"/>
        <v>64.005988799999997</v>
      </c>
      <c r="N24" s="249">
        <f t="shared" ca="1" si="6"/>
        <v>10.71686866233069</v>
      </c>
      <c r="O24" s="248">
        <f>1/(1+'[123]Asumsi I'!$C$3)^(KKF!A24)</f>
        <v>0.14564434093128129</v>
      </c>
      <c r="P24" s="249">
        <f t="shared" ca="1" si="7"/>
        <v>1.5608512731722555</v>
      </c>
      <c r="Q24" s="249">
        <f t="shared" ca="1" si="9"/>
        <v>-42.81933790459032</v>
      </c>
      <c r="S24" s="237" t="str">
        <f t="shared" ca="1" si="3"/>
        <v>a</v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44304</v>
      </c>
      <c r="D25" s="249">
        <f t="shared" si="5"/>
        <v>7384</v>
      </c>
      <c r="E25" s="249">
        <f t="shared" si="0"/>
        <v>36920</v>
      </c>
      <c r="F25" s="247"/>
      <c r="G25" s="251">
        <f ca="1">DATA!$D$11/1000000</f>
        <v>4.1773448939684998</v>
      </c>
      <c r="H25" s="251">
        <f>C25*DATA!$D$5/1000000</f>
        <v>48.03107603295922</v>
      </c>
      <c r="I25" s="251">
        <f>(C25*DATA!$D$5*DATA!$D$7)/1000000</f>
        <v>1.0806992107415825</v>
      </c>
      <c r="J25" s="249">
        <f t="shared" ca="1" si="1"/>
        <v>53.289120137669308</v>
      </c>
      <c r="K25" s="247"/>
      <c r="L25" s="249">
        <f>((D25*DATA!$D$23)/1000000)+((E25*DATA!$D$24)/1000000)</f>
        <v>64.005988799999997</v>
      </c>
      <c r="M25" s="249">
        <f t="shared" si="2"/>
        <v>64.005988799999997</v>
      </c>
      <c r="N25" s="249">
        <f t="shared" ca="1" si="6"/>
        <v>10.71686866233069</v>
      </c>
      <c r="O25" s="248">
        <f>1/(1+'[123]Asumsi I'!$C$3)^(KKF!A25)</f>
        <v>0.13003959011721541</v>
      </c>
      <c r="P25" s="249">
        <f t="shared" ca="1" si="7"/>
        <v>1.3936172081895135</v>
      </c>
      <c r="Q25" s="249">
        <f t="shared" ca="1" si="9"/>
        <v>-41.425720696400809</v>
      </c>
      <c r="S25" s="237" t="str">
        <f t="shared" ca="1" si="3"/>
        <v>a</v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44304</v>
      </c>
      <c r="D26" s="249">
        <f t="shared" si="5"/>
        <v>7384</v>
      </c>
      <c r="E26" s="249">
        <f t="shared" si="0"/>
        <v>36920</v>
      </c>
      <c r="F26" s="247"/>
      <c r="G26" s="251">
        <f ca="1">DATA!$D$11/1000000</f>
        <v>4.1773448939684998</v>
      </c>
      <c r="H26" s="251">
        <f>C26*DATA!$D$5/1000000</f>
        <v>48.03107603295922</v>
      </c>
      <c r="I26" s="251">
        <f>(C26*DATA!$D$5*DATA!$D$7)/1000000</f>
        <v>1.0806992107415825</v>
      </c>
      <c r="J26" s="249">
        <f t="shared" ca="1" si="1"/>
        <v>53.289120137669308</v>
      </c>
      <c r="K26" s="247"/>
      <c r="L26" s="249">
        <f>((D26*DATA!$D$23)/1000000)+((E26*DATA!$D$24)/1000000)</f>
        <v>64.005988799999997</v>
      </c>
      <c r="M26" s="249">
        <f t="shared" si="2"/>
        <v>64.005988799999997</v>
      </c>
      <c r="N26" s="249">
        <f t="shared" ca="1" si="6"/>
        <v>10.71686866233069</v>
      </c>
      <c r="O26" s="248">
        <f>1/(1+'[123]Asumsi I'!$C$3)^(KKF!A26)</f>
        <v>0.1161067768903709</v>
      </c>
      <c r="P26" s="249">
        <f t="shared" ca="1" si="7"/>
        <v>1.244301078740637</v>
      </c>
      <c r="Q26" s="249">
        <f t="shared" ca="1" si="9"/>
        <v>-40.181419617660175</v>
      </c>
      <c r="S26" s="237" t="str">
        <f t="shared" ca="1" si="3"/>
        <v>a</v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44304</v>
      </c>
      <c r="D27" s="249">
        <f t="shared" si="5"/>
        <v>7384</v>
      </c>
      <c r="E27" s="249">
        <f t="shared" si="0"/>
        <v>36920</v>
      </c>
      <c r="F27" s="247"/>
      <c r="G27" s="251">
        <f ca="1">DATA!$D$11/1000000</f>
        <v>4.1773448939684998</v>
      </c>
      <c r="H27" s="251">
        <f>C27*DATA!$D$5/1000000</f>
        <v>48.03107603295922</v>
      </c>
      <c r="I27" s="251">
        <f>(C27*DATA!$D$5*DATA!$D$7)/1000000</f>
        <v>1.0806992107415825</v>
      </c>
      <c r="J27" s="249">
        <f t="shared" ca="1" si="1"/>
        <v>53.289120137669308</v>
      </c>
      <c r="K27" s="247"/>
      <c r="L27" s="249">
        <f>((D27*DATA!$D$23)/1000000)+((E27*DATA!$D$24)/1000000)</f>
        <v>64.005988799999997</v>
      </c>
      <c r="M27" s="249">
        <f t="shared" si="2"/>
        <v>64.005988799999997</v>
      </c>
      <c r="N27" s="249">
        <f t="shared" ca="1" si="6"/>
        <v>10.71686866233069</v>
      </c>
      <c r="O27" s="248">
        <f>1/(1+'[123]Asumsi I'!$C$3)^(KKF!A27)</f>
        <v>0.1036667650806883</v>
      </c>
      <c r="P27" s="249">
        <f t="shared" ca="1" si="7"/>
        <v>1.1109831060184259</v>
      </c>
      <c r="Q27" s="249">
        <f t="shared" ca="1" si="9"/>
        <v>-39.070436511641752</v>
      </c>
      <c r="S27" s="237" t="str">
        <f t="shared" ca="1" si="3"/>
        <v>a</v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44304</v>
      </c>
      <c r="D28" s="249">
        <f t="shared" si="5"/>
        <v>7384</v>
      </c>
      <c r="E28" s="249">
        <f t="shared" si="0"/>
        <v>36920</v>
      </c>
      <c r="F28" s="247"/>
      <c r="G28" s="251">
        <f ca="1">DATA!$D$11/1000000</f>
        <v>4.1773448939684998</v>
      </c>
      <c r="H28" s="251">
        <f>C28*DATA!$D$5/1000000</f>
        <v>48.03107603295922</v>
      </c>
      <c r="I28" s="251">
        <f>(C28*DATA!$D$5*DATA!$D$7)/1000000</f>
        <v>1.0806992107415825</v>
      </c>
      <c r="J28" s="249">
        <f t="shared" ca="1" si="1"/>
        <v>53.289120137669308</v>
      </c>
      <c r="K28" s="247"/>
      <c r="L28" s="249">
        <f>((D28*DATA!$D$23)/1000000)+((E28*DATA!$D$24)/1000000)</f>
        <v>64.005988799999997</v>
      </c>
      <c r="M28" s="249">
        <f t="shared" si="2"/>
        <v>64.005988799999997</v>
      </c>
      <c r="N28" s="249">
        <f t="shared" ca="1" si="6"/>
        <v>10.71686866233069</v>
      </c>
      <c r="O28" s="248">
        <f>1/(1+'[123]Asumsi I'!$C$3)^(KKF!A28)</f>
        <v>9.2559611679185971E-2</v>
      </c>
      <c r="P28" s="249">
        <f t="shared" ca="1" si="7"/>
        <v>0.99194920180216584</v>
      </c>
      <c r="Q28" s="249">
        <f t="shared" ca="1" si="9"/>
        <v>-38.078487309839588</v>
      </c>
      <c r="S28" s="237" t="str">
        <f t="shared" ca="1" si="3"/>
        <v>a</v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44304</v>
      </c>
      <c r="D29" s="249">
        <f t="shared" si="5"/>
        <v>7384</v>
      </c>
      <c r="E29" s="249">
        <f t="shared" si="0"/>
        <v>36920</v>
      </c>
      <c r="F29" s="247"/>
      <c r="G29" s="251">
        <f ca="1">DATA!$D$11/1000000</f>
        <v>4.1773448939684998</v>
      </c>
      <c r="H29" s="251">
        <f>C29*DATA!$D$5/1000000</f>
        <v>48.03107603295922</v>
      </c>
      <c r="I29" s="251">
        <f>(C29*DATA!$D$5*DATA!$D$7)/1000000</f>
        <v>1.0806992107415825</v>
      </c>
      <c r="J29" s="249">
        <f t="shared" ca="1" si="1"/>
        <v>53.289120137669308</v>
      </c>
      <c r="K29" s="247"/>
      <c r="L29" s="249">
        <f>((D29*DATA!$D$23)/1000000)+((E29*DATA!$D$24)/1000000)</f>
        <v>64.005988799999997</v>
      </c>
      <c r="M29" s="249">
        <f t="shared" si="2"/>
        <v>64.005988799999997</v>
      </c>
      <c r="N29" s="249">
        <f t="shared" ca="1" si="6"/>
        <v>10.71686866233069</v>
      </c>
      <c r="O29" s="248">
        <f>1/(1+'[123]Asumsi I'!$C$3)^(KKF!A29)</f>
        <v>8.2642510427844609E-2</v>
      </c>
      <c r="P29" s="249">
        <f t="shared" ca="1" si="7"/>
        <v>0.88566893018050519</v>
      </c>
      <c r="Q29" s="249">
        <f t="shared" ca="1" si="9"/>
        <v>-37.19281837965908</v>
      </c>
      <c r="S29" s="237" t="str">
        <f t="shared" ca="1" si="3"/>
        <v>a</v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44304</v>
      </c>
      <c r="D30" s="249">
        <f t="shared" si="5"/>
        <v>7384</v>
      </c>
      <c r="E30" s="249">
        <f t="shared" si="0"/>
        <v>36920</v>
      </c>
      <c r="F30" s="247"/>
      <c r="G30" s="251">
        <f ca="1">DATA!$D$11/1000000</f>
        <v>4.1773448939684998</v>
      </c>
      <c r="H30" s="251">
        <f>C30*DATA!$D$5/1000000</f>
        <v>48.03107603295922</v>
      </c>
      <c r="I30" s="251">
        <f>(C30*DATA!$D$5*DATA!$D$7)/1000000</f>
        <v>1.0806992107415825</v>
      </c>
      <c r="J30" s="249">
        <f t="shared" ca="1" si="1"/>
        <v>53.289120137669308</v>
      </c>
      <c r="K30" s="247"/>
      <c r="L30" s="249">
        <f>((D30*DATA!$D$23)/1000000)+((E30*DATA!$D$24)/1000000)</f>
        <v>64.005988799999997</v>
      </c>
      <c r="M30" s="249">
        <f t="shared" si="2"/>
        <v>64.005988799999997</v>
      </c>
      <c r="N30" s="249">
        <f t="shared" ca="1" si="6"/>
        <v>10.71686866233069</v>
      </c>
      <c r="O30" s="248">
        <f>1/(1+'[123]Asumsi I'!$C$3)^(KKF!A30)</f>
        <v>7.3787955739146982E-2</v>
      </c>
      <c r="P30" s="249">
        <f t="shared" ca="1" si="7"/>
        <v>0.79077583051830824</v>
      </c>
      <c r="Q30" s="249">
        <f t="shared" ca="1" si="9"/>
        <v>-36.402042549140774</v>
      </c>
      <c r="S30" s="237" t="str">
        <f t="shared" ca="1" si="3"/>
        <v>a</v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44304</v>
      </c>
      <c r="D31" s="249">
        <f t="shared" si="5"/>
        <v>7384</v>
      </c>
      <c r="E31" s="249">
        <f t="shared" si="0"/>
        <v>36920</v>
      </c>
      <c r="F31" s="247"/>
      <c r="G31" s="251">
        <f ca="1">DATA!$D$11/1000000</f>
        <v>4.1773448939684998</v>
      </c>
      <c r="H31" s="251">
        <f>C31*DATA!$D$5/1000000</f>
        <v>48.03107603295922</v>
      </c>
      <c r="I31" s="251">
        <f>(C31*DATA!$D$5*DATA!$D$7)/1000000</f>
        <v>1.0806992107415825</v>
      </c>
      <c r="J31" s="249">
        <f t="shared" ca="1" si="1"/>
        <v>53.289120137669308</v>
      </c>
      <c r="K31" s="247"/>
      <c r="L31" s="249">
        <f>((D31*DATA!$D$23)/1000000)+((E31*DATA!$D$24)/1000000)</f>
        <v>64.005988799999997</v>
      </c>
      <c r="M31" s="249">
        <f t="shared" si="2"/>
        <v>64.005988799999997</v>
      </c>
      <c r="N31" s="249">
        <f t="shared" ca="1" si="6"/>
        <v>10.71686866233069</v>
      </c>
      <c r="O31" s="248">
        <f>1/(1+'[123]Asumsi I'!$C$3)^(KKF!A31)</f>
        <v>6.5882103338524081E-2</v>
      </c>
      <c r="P31" s="249">
        <f t="shared" ca="1" si="7"/>
        <v>0.70604984867706089</v>
      </c>
      <c r="Q31" s="249">
        <f ca="1">Q30+P31</f>
        <v>-35.695992700463712</v>
      </c>
      <c r="S31" s="237" t="str">
        <f t="shared" ca="1" si="3"/>
        <v>a</v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44304</v>
      </c>
      <c r="D32" s="249">
        <f t="shared" si="5"/>
        <v>7384</v>
      </c>
      <c r="E32" s="249">
        <f t="shared" si="0"/>
        <v>36920</v>
      </c>
      <c r="F32" s="247"/>
      <c r="G32" s="251">
        <f ca="1">DATA!$D$11/1000000</f>
        <v>4.1773448939684998</v>
      </c>
      <c r="H32" s="251">
        <f>C32*DATA!$D$5/1000000</f>
        <v>48.03107603295922</v>
      </c>
      <c r="I32" s="251">
        <f>(C32*DATA!$D$5*DATA!$D$7)/1000000</f>
        <v>1.0806992107415825</v>
      </c>
      <c r="J32" s="249">
        <f t="shared" ca="1" si="1"/>
        <v>53.289120137669308</v>
      </c>
      <c r="K32" s="247"/>
      <c r="L32" s="249">
        <f>((D32*DATA!$D$23)/1000000)+((E32*DATA!$D$24)/1000000)</f>
        <v>64.005988799999997</v>
      </c>
      <c r="M32" s="249">
        <f t="shared" si="2"/>
        <v>64.005988799999997</v>
      </c>
      <c r="N32" s="249">
        <f t="shared" ca="1" si="6"/>
        <v>10.71686866233069</v>
      </c>
      <c r="O32" s="248">
        <f>1/(1+'[123]Asumsi I'!$C$3)^(KKF!A32)</f>
        <v>5.8823306552253637E-2</v>
      </c>
      <c r="P32" s="249">
        <f t="shared" ca="1" si="7"/>
        <v>0.63040165060451858</v>
      </c>
      <c r="Q32" s="249">
        <f ca="1">Q31+P32</f>
        <v>-35.065591049859194</v>
      </c>
      <c r="S32" s="237" t="str">
        <f t="shared" ca="1" si="3"/>
        <v>a</v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60" t="s">
        <v>1014</v>
      </c>
      <c r="G33" s="660"/>
      <c r="H33" s="660"/>
      <c r="I33" s="257"/>
      <c r="J33" s="258">
        <f ca="1">SUM(J7:J32)</f>
        <v>1569.8284806559759</v>
      </c>
      <c r="K33" s="660" t="s">
        <v>1015</v>
      </c>
      <c r="L33" s="660"/>
      <c r="M33" s="258">
        <f>SUM(M7:M32)</f>
        <v>1718.6307144000004</v>
      </c>
      <c r="N33" s="256"/>
      <c r="O33" s="256"/>
      <c r="P33" s="259"/>
      <c r="Q33" s="259"/>
      <c r="S33" s="237">
        <f ca="1">COUNTIF(S7:S32,"a")</f>
        <v>26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1016</v>
      </c>
      <c r="Q34" s="263">
        <f ca="1">+J7/N32</f>
        <v>22.170699735212661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1017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1018</v>
      </c>
      <c r="Q36" s="266">
        <f ca="1">M33/J33</f>
        <v>1.0947888483217258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712</v>
      </c>
      <c r="Q37" s="267">
        <f ca="1">+NPV(0.12,N7:N32)</f>
        <v>-31.308563437374296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713</v>
      </c>
      <c r="Q38" s="268">
        <f ca="1">IRR(N7:N32,DATA!D4)</f>
        <v>7.5326040339892986E-2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212"/>
  <sheetViews>
    <sheetView showGridLines="0" tabSelected="1" view="pageBreakPreview" zoomScale="85" zoomScaleNormal="85" zoomScaleSheetLayoutView="85" workbookViewId="0">
      <pane ySplit="13" topLeftCell="A182" activePane="bottomLeft" state="frozen"/>
      <selection activeCell="Q14" sqref="Q14"/>
      <selection pane="bottomLeft" activeCell="G7" sqref="G7"/>
    </sheetView>
  </sheetViews>
  <sheetFormatPr defaultColWidth="9.109375" defaultRowHeight="13.8"/>
  <cols>
    <col min="1" max="1" width="2.109375" style="269" customWidth="1"/>
    <col min="2" max="2" width="5.109375" style="270" customWidth="1"/>
    <col min="3" max="3" width="53.44140625" style="337" customWidth="1"/>
    <col min="4" max="4" width="13.6640625" style="337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693</v>
      </c>
      <c r="D1" s="272"/>
      <c r="U1" s="269"/>
    </row>
    <row r="2" spans="1:22">
      <c r="C2" s="271" t="s">
        <v>988</v>
      </c>
      <c r="D2" s="272"/>
      <c r="T2" s="277"/>
      <c r="U2" s="278" t="s">
        <v>720</v>
      </c>
      <c r="V2" s="277"/>
    </row>
    <row r="3" spans="1:22">
      <c r="C3" s="271" t="s">
        <v>1064</v>
      </c>
      <c r="D3" s="272"/>
      <c r="O3" s="684" t="s">
        <v>720</v>
      </c>
      <c r="P3" s="684"/>
      <c r="Q3" s="279"/>
      <c r="T3" s="277"/>
      <c r="U3" s="278" t="s">
        <v>725</v>
      </c>
      <c r="V3" s="277"/>
    </row>
    <row r="4" spans="1:22" ht="15.75" customHeight="1">
      <c r="B4" s="685" t="s">
        <v>707</v>
      </c>
      <c r="C4" s="685"/>
      <c r="D4" s="685"/>
      <c r="E4" s="685"/>
      <c r="F4" s="685"/>
      <c r="G4" s="685"/>
      <c r="H4" s="685"/>
      <c r="I4" s="685"/>
      <c r="J4" s="685"/>
      <c r="K4" s="685"/>
      <c r="O4" s="684"/>
      <c r="P4" s="684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721</v>
      </c>
      <c r="F6" s="282" t="s">
        <v>9</v>
      </c>
      <c r="G6" s="667" t="s">
        <v>2591</v>
      </c>
      <c r="H6" s="668"/>
      <c r="I6" s="668"/>
      <c r="J6" s="668"/>
      <c r="K6" s="668"/>
      <c r="T6" s="277"/>
      <c r="U6" s="278"/>
      <c r="V6" s="277"/>
    </row>
    <row r="7" spans="1:22">
      <c r="C7" s="280"/>
      <c r="D7" s="272"/>
      <c r="E7" s="281" t="s">
        <v>722</v>
      </c>
      <c r="F7" s="282" t="s">
        <v>9</v>
      </c>
      <c r="G7" s="271" t="s">
        <v>2592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723</v>
      </c>
      <c r="F8" s="282" t="s">
        <v>9</v>
      </c>
      <c r="G8" s="281" t="s">
        <v>1063</v>
      </c>
      <c r="J8" s="283"/>
      <c r="T8" s="277"/>
      <c r="U8" s="278"/>
      <c r="V8" s="277"/>
    </row>
    <row r="9" spans="1:22">
      <c r="C9" s="280"/>
      <c r="D9" s="272"/>
      <c r="E9" s="281" t="s">
        <v>724</v>
      </c>
      <c r="F9" s="282" t="s">
        <v>9</v>
      </c>
      <c r="G9" s="281" t="s">
        <v>1167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87" t="s">
        <v>0</v>
      </c>
      <c r="C11" s="689" t="s">
        <v>1</v>
      </c>
      <c r="D11" s="678" t="s">
        <v>41</v>
      </c>
      <c r="E11" s="678" t="s">
        <v>42</v>
      </c>
      <c r="F11" s="678" t="s">
        <v>2</v>
      </c>
      <c r="G11" s="692" t="s">
        <v>40</v>
      </c>
      <c r="H11" s="678" t="s">
        <v>3</v>
      </c>
      <c r="I11" s="678"/>
      <c r="J11" s="678"/>
      <c r="K11" s="679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88"/>
      <c r="C12" s="690"/>
      <c r="D12" s="682"/>
      <c r="E12" s="682"/>
      <c r="F12" s="682"/>
      <c r="G12" s="693"/>
      <c r="H12" s="680" t="s">
        <v>45</v>
      </c>
      <c r="I12" s="680" t="s">
        <v>5</v>
      </c>
      <c r="J12" s="682" t="s">
        <v>46</v>
      </c>
      <c r="K12" s="683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88"/>
      <c r="C13" s="691"/>
      <c r="D13" s="682"/>
      <c r="E13" s="682"/>
      <c r="F13" s="682"/>
      <c r="G13" s="694"/>
      <c r="H13" s="681"/>
      <c r="I13" s="681"/>
      <c r="J13" s="682"/>
      <c r="K13" s="683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301" customFormat="1">
      <c r="A15" s="269"/>
      <c r="B15" s="400" t="s">
        <v>10</v>
      </c>
      <c r="C15" s="401" t="s">
        <v>1578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>
        <f ca="1">IF(B15="+","Unit",IF(ISERROR(OFFSET('HARGA SATUAN'!$F$6,MATCH(RAB!C15,'HARGA SATUAN'!$C$7:$C$1922,0),0)),"",OFFSET('HARGA SATUAN'!$F$6,MATCH(RAB!C15,'HARGA SATUAN'!$C$7:$C$1922,0),0)))</f>
        <v>0</v>
      </c>
      <c r="F15" s="292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:H17" ca="1" si="4">IF(OR(D15="MDU",D15="MDU-KD"),(IF($O$3="RAB NON MDU","PLN KD",G15*F15)),0)</f>
        <v>0</v>
      </c>
      <c r="I15" s="294">
        <f t="shared" ref="I15:I17" ca="1" si="5">IF(D15="HDW",G15*F15,0)</f>
        <v>0</v>
      </c>
      <c r="J15" s="294">
        <f t="shared" ref="J15:J17" ca="1" si="6">IF(D15="JASA",G15*F15,0)</f>
        <v>0</v>
      </c>
      <c r="K15" s="295">
        <f t="shared" ref="K15:K17" ca="1" si="7">SUM(H15:J15)</f>
        <v>0</v>
      </c>
      <c r="L15" s="275"/>
      <c r="M15" s="275"/>
      <c r="N15" s="300"/>
      <c r="O15" s="296"/>
      <c r="P15" s="296"/>
      <c r="Q15" s="277"/>
      <c r="R15" s="269"/>
      <c r="S15" s="297"/>
      <c r="T15" s="274"/>
      <c r="U15" s="274"/>
      <c r="V15" s="274"/>
    </row>
    <row r="16" spans="1:22" s="301" customFormat="1">
      <c r="A16" s="269"/>
      <c r="B16" s="408">
        <v>1</v>
      </c>
      <c r="C16" s="302" t="s">
        <v>96</v>
      </c>
      <c r="D16" s="291" t="str">
        <f ca="1">IF(ISERROR(OFFSET('HARGA SATUAN'!$E$6,MATCH(RAB!C16,'HARGA SATUAN'!$C$7:$C$1922,0),0)),"",OFFSET('HARGA SATUAN'!$E$6,MATCH(RAB!C16,'HARGA SATUAN'!$C$7:$C$1922,0),0))</f>
        <v>HDW</v>
      </c>
      <c r="E16" s="292" t="str">
        <f ca="1">IF(B16="+","Unit",IF(ISERROR(OFFSET('HARGA SATUAN'!$F$6,MATCH(RAB!C16,'HARGA SATUAN'!$C$7:$C$1922,0),0)),"",OFFSET('HARGA SATUAN'!$F$6,MATCH(RAB!C16,'HARGA SATUAN'!$C$7:$C$1922,0),0)))</f>
        <v>Btg</v>
      </c>
      <c r="F16" s="292">
        <v>4</v>
      </c>
      <c r="G16" s="293">
        <f ca="1">IF(ISERROR(OFFSET('HARGA SATUAN'!$Q$6,MATCH(RAB!C16,'HARGA SATUAN'!$C$7:$C$1922,0),0)),0,OFFSET('HARGA SATUAN'!$Q$6,MATCH(RAB!C16,'HARGA SATUAN'!$C$7:$C$1922,0),0))</f>
        <v>3275796</v>
      </c>
      <c r="H16" s="294">
        <f t="shared" ca="1" si="4"/>
        <v>0</v>
      </c>
      <c r="I16" s="294">
        <f t="shared" ca="1" si="5"/>
        <v>13103184</v>
      </c>
      <c r="J16" s="294">
        <f t="shared" ca="1" si="6"/>
        <v>0</v>
      </c>
      <c r="K16" s="295">
        <f t="shared" ca="1" si="7"/>
        <v>13103184</v>
      </c>
      <c r="L16" s="275"/>
      <c r="M16" s="275"/>
      <c r="N16" s="300"/>
      <c r="O16" s="296"/>
      <c r="P16" s="296"/>
      <c r="Q16" s="277"/>
      <c r="R16" s="269"/>
      <c r="S16" s="297"/>
      <c r="T16" s="274"/>
      <c r="U16" s="274"/>
      <c r="V16" s="274"/>
    </row>
    <row r="17" spans="1:22" s="301" customFormat="1">
      <c r="A17" s="269"/>
      <c r="B17" s="408">
        <v>2</v>
      </c>
      <c r="C17" s="302" t="s">
        <v>99</v>
      </c>
      <c r="D17" s="291" t="str">
        <f ca="1">IF(ISERROR(OFFSET('HARGA SATUAN'!$E$6,MATCH(RAB!C17,'HARGA SATUAN'!$C$7:$C$1922,0),0)),"",OFFSET('HARGA SATUAN'!$E$6,MATCH(RAB!C17,'HARGA SATUAN'!$C$7:$C$1922,0),0))</f>
        <v>HDW</v>
      </c>
      <c r="E17" s="292" t="str">
        <f ca="1">IF(B17="+","Unit",IF(ISERROR(OFFSET('HARGA SATUAN'!$F$6,MATCH(RAB!C17,'HARGA SATUAN'!$C$7:$C$1922,0),0)),"",OFFSET('HARGA SATUAN'!$F$6,MATCH(RAB!C17,'HARGA SATUAN'!$C$7:$C$1922,0),0)))</f>
        <v>Btg</v>
      </c>
      <c r="F17" s="292">
        <v>2</v>
      </c>
      <c r="G17" s="293">
        <f ca="1">IF(ISERROR(OFFSET('HARGA SATUAN'!$Q$6,MATCH(RAB!C17,'HARGA SATUAN'!$C$7:$C$1922,0),0)),0,OFFSET('HARGA SATUAN'!$Q$6,MATCH(RAB!C17,'HARGA SATUAN'!$C$7:$C$1922,0),0))</f>
        <v>5852615</v>
      </c>
      <c r="H17" s="294">
        <f t="shared" ca="1" si="4"/>
        <v>0</v>
      </c>
      <c r="I17" s="294">
        <f t="shared" ca="1" si="5"/>
        <v>11705230</v>
      </c>
      <c r="J17" s="294">
        <f t="shared" ca="1" si="6"/>
        <v>0</v>
      </c>
      <c r="K17" s="295">
        <f t="shared" ca="1" si="7"/>
        <v>11705230</v>
      </c>
      <c r="L17" s="275"/>
      <c r="M17" s="275"/>
      <c r="N17" s="300"/>
      <c r="O17" s="296"/>
      <c r="P17" s="296"/>
      <c r="Q17" s="277"/>
      <c r="R17" s="269"/>
      <c r="S17" s="297"/>
      <c r="T17" s="274"/>
      <c r="U17" s="274"/>
      <c r="V17" s="274"/>
    </row>
    <row r="18" spans="1:22" s="301" customFormat="1">
      <c r="A18" s="269"/>
      <c r="B18" s="408">
        <v>3</v>
      </c>
      <c r="C18" s="302" t="s">
        <v>6</v>
      </c>
      <c r="D18" s="291" t="str">
        <f ca="1">IF(ISERROR(OFFSET('HARGA SATUAN'!$E$6,MATCH(RAB!C18,'HARGA SATUAN'!$C$7:$C$1922,0),0)),"",OFFSET('HARGA SATUAN'!$E$6,MATCH(RAB!C18,'HARGA SATUAN'!$C$7:$C$1922,0),0))</f>
        <v>JASA</v>
      </c>
      <c r="E18" s="292" t="str">
        <f ca="1">IF(B18="+","Unit",IF(ISERROR(OFFSET('HARGA SATUAN'!$F$6,MATCH(RAB!C18,'HARGA SATUAN'!$C$7:$C$1922,0),0)),"",OFFSET('HARGA SATUAN'!$F$6,MATCH(RAB!C18,'HARGA SATUAN'!$C$7:$C$1922,0),0)))</f>
        <v>Btg</v>
      </c>
      <c r="F18" s="292">
        <f>SUM(F16:F17)</f>
        <v>6</v>
      </c>
      <c r="G18" s="293">
        <f ca="1">IF(ISERROR(OFFSET('HARGA SATUAN'!$Q$6,MATCH(RAB!C18,'HARGA SATUAN'!$C$7:$C$1922,0),0)),0,OFFSET('HARGA SATUAN'!$Q$6,MATCH(RAB!C18,'HARGA SATUAN'!$C$7:$C$1922,0),0))</f>
        <v>12498.75</v>
      </c>
      <c r="H18" s="294">
        <f t="shared" ref="H18:H19" ca="1" si="8">IF(OR(D18="MDU",D18="MDU-KD"),(IF($O$3="RAB NON MDU","PLN KD",G18*F18)),0)</f>
        <v>0</v>
      </c>
      <c r="I18" s="294">
        <f t="shared" ref="I18:I19" ca="1" si="9">IF(D18="HDW",G18*F18,0)</f>
        <v>0</v>
      </c>
      <c r="J18" s="294">
        <f t="shared" ref="J18:J19" ca="1" si="10">IF(D18="JASA",G18*F18,0)</f>
        <v>74992.5</v>
      </c>
      <c r="K18" s="295">
        <f t="shared" ref="K18:K19" ca="1" si="11">SUM(H18:J18)</f>
        <v>74992.5</v>
      </c>
      <c r="L18" s="275"/>
      <c r="M18" s="275"/>
      <c r="N18" s="300"/>
      <c r="O18" s="296"/>
      <c r="P18" s="296"/>
      <c r="Q18" s="277"/>
      <c r="R18" s="269"/>
      <c r="S18" s="297"/>
      <c r="T18" s="274"/>
      <c r="U18" s="274"/>
      <c r="V18" s="274"/>
    </row>
    <row r="19" spans="1:22" s="301" customFormat="1">
      <c r="A19" s="269"/>
      <c r="B19" s="408">
        <v>4</v>
      </c>
      <c r="C19" s="302" t="s">
        <v>424</v>
      </c>
      <c r="D19" s="291" t="str">
        <f ca="1">IF(ISERROR(OFFSET('HARGA SATUAN'!$E$6,MATCH(RAB!C19,'HARGA SATUAN'!$C$7:$C$1922,0),0)),"",OFFSET('HARGA SATUAN'!$E$6,MATCH(RAB!C19,'HARGA SATUAN'!$C$7:$C$1922,0),0))</f>
        <v>HDW</v>
      </c>
      <c r="E19" s="292" t="str">
        <f ca="1">IF(B19="+","Unit",IF(ISERROR(OFFSET('HARGA SATUAN'!$F$6,MATCH(RAB!C19,'HARGA SATUAN'!$C$7:$C$1922,0),0)),"",OFFSET('HARGA SATUAN'!$F$6,MATCH(RAB!C19,'HARGA SATUAN'!$C$7:$C$1922,0),0)))</f>
        <v>Set</v>
      </c>
      <c r="F19" s="292">
        <f>F18</f>
        <v>6</v>
      </c>
      <c r="G19" s="293">
        <f ca="1">IF(ISERROR(OFFSET('HARGA SATUAN'!$Q$6,MATCH(RAB!C19,'HARGA SATUAN'!$C$7:$C$1922,0),0)),0,OFFSET('HARGA SATUAN'!$Q$6,MATCH(RAB!C19,'HARGA SATUAN'!$C$7:$C$1922,0),0))</f>
        <v>249187.5</v>
      </c>
      <c r="H19" s="294">
        <f t="shared" ca="1" si="8"/>
        <v>0</v>
      </c>
      <c r="I19" s="294">
        <f t="shared" ca="1" si="9"/>
        <v>1495125</v>
      </c>
      <c r="J19" s="294">
        <f t="shared" ca="1" si="10"/>
        <v>0</v>
      </c>
      <c r="K19" s="295">
        <f t="shared" ca="1" si="11"/>
        <v>1495125</v>
      </c>
      <c r="L19" s="275"/>
      <c r="M19" s="275"/>
      <c r="N19" s="300"/>
      <c r="O19" s="296"/>
      <c r="P19" s="296"/>
      <c r="Q19" s="277"/>
      <c r="R19" s="269"/>
      <c r="S19" s="297"/>
      <c r="T19" s="274"/>
      <c r="U19" s="274"/>
      <c r="V19" s="274"/>
    </row>
    <row r="20" spans="1:22" s="301" customFormat="1">
      <c r="A20" s="269"/>
      <c r="B20" s="408"/>
      <c r="C20" s="302"/>
      <c r="D20" s="291" t="str">
        <f ca="1">IF(ISERROR(OFFSET('HARGA SATUAN'!$E$6,MATCH(RAB!C20,'HARGA SATUAN'!$C$7:$C$1922,0),0)),"",OFFSET('HARGA SATUAN'!$E$6,MATCH(RAB!C20,'HARGA SATUAN'!$C$7:$C$1922,0),0))</f>
        <v/>
      </c>
      <c r="E20" s="292" t="str">
        <f ca="1">IF(B20="+","Unit",IF(ISERROR(OFFSET('HARGA SATUAN'!$F$6,MATCH(RAB!C20,'HARGA SATUAN'!$C$7:$C$1922,0),0)),"",OFFSET('HARGA SATUAN'!$F$6,MATCH(RAB!C20,'HARGA SATUAN'!$C$7:$C$1922,0),0)))</f>
        <v/>
      </c>
      <c r="F20" s="292"/>
      <c r="G20" s="293">
        <f ca="1">IF(ISERROR(OFFSET('HARGA SATUAN'!$Q$6,MATCH(RAB!C20,'HARGA SATUAN'!$C$7:$C$1922,0),0)),0,OFFSET('HARGA SATUAN'!$Q$6,MATCH(RAB!C20,'HARGA SATUAN'!$C$7:$C$1922,0),0))</f>
        <v>0</v>
      </c>
      <c r="H20" s="294">
        <f t="shared" ref="H20:H87" ca="1" si="12">IF(OR(D20="MDU",D20="MDU-KD"),(IF($O$3="RAB NON MDU","PLN KD",G20*F20)),0)</f>
        <v>0</v>
      </c>
      <c r="I20" s="294">
        <f t="shared" ref="I20:I87" ca="1" si="13">IF(D20="HDW",G20*F20,0)</f>
        <v>0</v>
      </c>
      <c r="J20" s="294">
        <f t="shared" ref="J20:J87" ca="1" si="14">IF(D20="JASA",G20*F20,0)</f>
        <v>0</v>
      </c>
      <c r="K20" s="295">
        <f t="shared" ref="K20:K87" ca="1" si="15">SUM(H20:J20)</f>
        <v>0</v>
      </c>
      <c r="L20" s="275"/>
      <c r="M20" s="275"/>
      <c r="N20" s="300"/>
      <c r="O20" s="296"/>
      <c r="P20" s="296"/>
      <c r="Q20" s="277"/>
      <c r="R20" s="269"/>
      <c r="S20" s="297"/>
      <c r="T20" s="274"/>
      <c r="U20" s="274"/>
      <c r="V20" s="274"/>
    </row>
    <row r="21" spans="1:22" s="476" customFormat="1">
      <c r="A21" s="471"/>
      <c r="B21" s="400" t="s">
        <v>2532</v>
      </c>
      <c r="C21" s="401" t="s">
        <v>2552</v>
      </c>
      <c r="D21" s="291" t="str">
        <f ca="1">IF(ISERROR(OFFSET('HARGA SATUAN'!$E$6,MATCH(RAB!C21,'HARGA SATUAN'!$C$7:$C$1922,0),0)),"",OFFSET('HARGA SATUAN'!$E$6,MATCH(RAB!C21,'HARGA SATUAN'!$C$7:$C$1922,0),0))</f>
        <v/>
      </c>
      <c r="E21" s="292" t="str">
        <f ca="1">IF(B21="+","Unit",IF(ISERROR(OFFSET('HARGA SATUAN'!$F$6,MATCH(RAB!C21,'HARGA SATUAN'!$C$7:$C$1922,0),0)),"",OFFSET('HARGA SATUAN'!$F$6,MATCH(RAB!C21,'HARGA SATUAN'!$C$7:$C$1922,0),0)))</f>
        <v/>
      </c>
      <c r="F21" s="475"/>
      <c r="G21" s="293">
        <f ca="1">IF(ISERROR(OFFSET('HARGA SATUAN'!$Q$6,MATCH(RAB!C21,'HARGA SATUAN'!$C$7:$C$1922,0),0)),0,OFFSET('HARGA SATUAN'!$Q$6,MATCH(RAB!C21,'HARGA SATUAN'!$C$7:$C$1922,0),0))</f>
        <v>0</v>
      </c>
      <c r="H21" s="294">
        <f t="shared" ca="1" si="12"/>
        <v>0</v>
      </c>
      <c r="I21" s="294">
        <f t="shared" ca="1" si="13"/>
        <v>0</v>
      </c>
      <c r="J21" s="294">
        <f t="shared" ca="1" si="14"/>
        <v>0</v>
      </c>
      <c r="K21" s="295">
        <f t="shared" ca="1" si="15"/>
        <v>0</v>
      </c>
      <c r="N21" s="477"/>
      <c r="O21" s="478"/>
      <c r="P21" s="478"/>
      <c r="Q21" s="479"/>
      <c r="R21" s="471"/>
      <c r="S21" s="480"/>
      <c r="T21" s="478"/>
      <c r="U21" s="478"/>
      <c r="V21" s="478"/>
    </row>
    <row r="22" spans="1:22" s="476" customFormat="1">
      <c r="A22" s="471"/>
      <c r="B22" s="408" t="s">
        <v>719</v>
      </c>
      <c r="C22" s="302" t="s">
        <v>2553</v>
      </c>
      <c r="D22" s="291" t="str">
        <f ca="1">IF(ISERROR(OFFSET('HARGA SATUAN'!$E$6,MATCH(RAB!C22,'HARGA SATUAN'!$C$7:$C$1922,0),0)),"",OFFSET('HARGA SATUAN'!$E$6,MATCH(RAB!C22,'HARGA SATUAN'!$C$7:$C$1922,0),0))</f>
        <v/>
      </c>
      <c r="E22" s="292" t="str">
        <f ca="1">IF(B22="+","Unit",IF(ISERROR(OFFSET('HARGA SATUAN'!$F$6,MATCH(RAB!C22,'HARGA SATUAN'!$C$7:$C$1922,0),0)),"",OFFSET('HARGA SATUAN'!$F$6,MATCH(RAB!C22,'HARGA SATUAN'!$C$7:$C$1922,0),0)))</f>
        <v>Unit</v>
      </c>
      <c r="F22" s="475">
        <v>2</v>
      </c>
      <c r="G22" s="293">
        <f ca="1">IF(ISERROR(OFFSET('HARGA SATUAN'!$Q$6,MATCH(RAB!C22,'HARGA SATUAN'!$C$7:$C$1922,0),0)),0,OFFSET('HARGA SATUAN'!$Q$6,MATCH(RAB!C22,'HARGA SATUAN'!$C$7:$C$1922,0),0))</f>
        <v>0</v>
      </c>
      <c r="H22" s="294">
        <f t="shared" ca="1" si="12"/>
        <v>0</v>
      </c>
      <c r="I22" s="294">
        <f t="shared" ca="1" si="13"/>
        <v>0</v>
      </c>
      <c r="J22" s="294">
        <f t="shared" ca="1" si="14"/>
        <v>0</v>
      </c>
      <c r="K22" s="295">
        <f t="shared" ca="1" si="15"/>
        <v>0</v>
      </c>
      <c r="N22" s="477"/>
      <c r="O22" s="478"/>
      <c r="P22" s="478"/>
      <c r="Q22" s="479"/>
      <c r="R22" s="471"/>
      <c r="S22" s="480"/>
      <c r="T22" s="478"/>
      <c r="U22" s="478"/>
      <c r="V22" s="478"/>
    </row>
    <row r="23" spans="1:22" s="476" customFormat="1">
      <c r="A23" s="471"/>
      <c r="B23" s="408">
        <v>1</v>
      </c>
      <c r="C23" s="302" t="s">
        <v>1151</v>
      </c>
      <c r="D23" s="291" t="str">
        <f ca="1">IF(ISERROR(OFFSET('HARGA SATUAN'!$E$6,MATCH(RAB!C23,'HARGA SATUAN'!$C$7:$C$1922,0),0)),"",OFFSET('HARGA SATUAN'!$E$6,MATCH(RAB!C23,'HARGA SATUAN'!$C$7:$C$1922,0),0))</f>
        <v>MDU-KD</v>
      </c>
      <c r="E23" s="292" t="str">
        <f ca="1">IF(B23="+","Unit",IF(ISERROR(OFFSET('HARGA SATUAN'!$F$6,MATCH(RAB!C23,'HARGA SATUAN'!$C$7:$C$1922,0),0)),"",OFFSET('HARGA SATUAN'!$F$6,MATCH(RAB!C23,'HARGA SATUAN'!$C$7:$C$1922,0),0)))</f>
        <v>Bh</v>
      </c>
      <c r="F23" s="475">
        <f>F22*1</f>
        <v>2</v>
      </c>
      <c r="G23" s="293">
        <f ca="1">IF(ISERROR(OFFSET('HARGA SATUAN'!$Q$6,MATCH(RAB!C23,'HARGA SATUAN'!$C$7:$C$1922,0),0)),0,OFFSET('HARGA SATUAN'!$Q$6,MATCH(RAB!C23,'HARGA SATUAN'!$C$7:$C$1922,0),0))</f>
        <v>235202</v>
      </c>
      <c r="H23" s="294">
        <f t="shared" ca="1" si="12"/>
        <v>470404</v>
      </c>
      <c r="I23" s="294">
        <f t="shared" ca="1" si="13"/>
        <v>0</v>
      </c>
      <c r="J23" s="294">
        <f t="shared" ca="1" si="14"/>
        <v>0</v>
      </c>
      <c r="K23" s="295">
        <f t="shared" ca="1" si="15"/>
        <v>470404</v>
      </c>
      <c r="N23" s="477"/>
      <c r="O23" s="478"/>
      <c r="P23" s="478"/>
      <c r="Q23" s="479"/>
      <c r="R23" s="471"/>
      <c r="S23" s="480"/>
      <c r="T23" s="478"/>
      <c r="U23" s="478"/>
      <c r="V23" s="478"/>
    </row>
    <row r="24" spans="1:22" s="476" customFormat="1">
      <c r="A24" s="471"/>
      <c r="B24" s="408">
        <v>2</v>
      </c>
      <c r="C24" s="302" t="s">
        <v>27</v>
      </c>
      <c r="D24" s="291" t="str">
        <f ca="1">IF(ISERROR(OFFSET('HARGA SATUAN'!$E$6,MATCH(RAB!C24,'HARGA SATUAN'!$C$7:$C$1922,0),0)),"",OFFSET('HARGA SATUAN'!$E$6,MATCH(RAB!C24,'HARGA SATUAN'!$C$7:$C$1922,0),0))</f>
        <v>HDW</v>
      </c>
      <c r="E24" s="292" t="str">
        <f ca="1">IF(B24="+","Unit",IF(ISERROR(OFFSET('HARGA SATUAN'!$F$6,MATCH(RAB!C24,'HARGA SATUAN'!$C$7:$C$1922,0),0)),"",OFFSET('HARGA SATUAN'!$F$6,MATCH(RAB!C24,'HARGA SATUAN'!$C$7:$C$1922,0),0)))</f>
        <v>Bh</v>
      </c>
      <c r="F24" s="475">
        <f>F22*2</f>
        <v>4</v>
      </c>
      <c r="G24" s="293">
        <f ca="1">IF(ISERROR(OFFSET('HARGA SATUAN'!$Q$6,MATCH(RAB!C24,'HARGA SATUAN'!$C$7:$C$1922,0),0)),0,OFFSET('HARGA SATUAN'!$Q$6,MATCH(RAB!C24,'HARGA SATUAN'!$C$7:$C$1922,0),0))</f>
        <v>29694</v>
      </c>
      <c r="H24" s="294">
        <f t="shared" ca="1" si="12"/>
        <v>0</v>
      </c>
      <c r="I24" s="294">
        <f t="shared" ca="1" si="13"/>
        <v>118776</v>
      </c>
      <c r="J24" s="294">
        <f t="shared" ca="1" si="14"/>
        <v>0</v>
      </c>
      <c r="K24" s="295">
        <f t="shared" ca="1" si="15"/>
        <v>118776</v>
      </c>
      <c r="N24" s="477"/>
      <c r="O24" s="478"/>
      <c r="P24" s="478"/>
      <c r="Q24" s="479"/>
      <c r="R24" s="471"/>
      <c r="S24" s="480"/>
      <c r="T24" s="478"/>
      <c r="U24" s="478"/>
      <c r="V24" s="478"/>
    </row>
    <row r="25" spans="1:22" s="476" customFormat="1">
      <c r="A25" s="471"/>
      <c r="B25" s="408">
        <v>3</v>
      </c>
      <c r="C25" s="302" t="s">
        <v>166</v>
      </c>
      <c r="D25" s="291" t="str">
        <f ca="1">IF(ISERROR(OFFSET('HARGA SATUAN'!$E$6,MATCH(RAB!C25,'HARGA SATUAN'!$C$7:$C$1922,0),0)),"",OFFSET('HARGA SATUAN'!$E$6,MATCH(RAB!C25,'HARGA SATUAN'!$C$7:$C$1922,0),0))</f>
        <v>HDW</v>
      </c>
      <c r="E25" s="292" t="str">
        <f ca="1">IF(B25="+","Unit",IF(ISERROR(OFFSET('HARGA SATUAN'!$F$6,MATCH(RAB!C25,'HARGA SATUAN'!$C$7:$C$1922,0),0)),"",OFFSET('HARGA SATUAN'!$F$6,MATCH(RAB!C25,'HARGA SATUAN'!$C$7:$C$1922,0),0)))</f>
        <v>Bh</v>
      </c>
      <c r="F25" s="475">
        <f>F22*1</f>
        <v>2</v>
      </c>
      <c r="G25" s="293">
        <f ca="1">IF(ISERROR(OFFSET('HARGA SATUAN'!$Q$6,MATCH(RAB!C25,'HARGA SATUAN'!$C$7:$C$1922,0),0)),0,OFFSET('HARGA SATUAN'!$Q$6,MATCH(RAB!C25,'HARGA SATUAN'!$C$7:$C$1922,0),0))</f>
        <v>106450</v>
      </c>
      <c r="H25" s="294">
        <f t="shared" ca="1" si="12"/>
        <v>0</v>
      </c>
      <c r="I25" s="294">
        <f t="shared" ca="1" si="13"/>
        <v>212900</v>
      </c>
      <c r="J25" s="294">
        <f t="shared" ca="1" si="14"/>
        <v>0</v>
      </c>
      <c r="K25" s="295">
        <f t="shared" ca="1" si="15"/>
        <v>212900</v>
      </c>
      <c r="N25" s="477"/>
      <c r="O25" s="478"/>
      <c r="P25" s="478"/>
      <c r="Q25" s="479"/>
      <c r="R25" s="471"/>
      <c r="S25" s="480"/>
      <c r="T25" s="478"/>
      <c r="U25" s="478"/>
      <c r="V25" s="478"/>
    </row>
    <row r="26" spans="1:22" s="476" customFormat="1">
      <c r="A26" s="471"/>
      <c r="B26" s="408">
        <v>4</v>
      </c>
      <c r="C26" s="302" t="s">
        <v>200</v>
      </c>
      <c r="D26" s="291" t="str">
        <f ca="1">IF(ISERROR(OFFSET('HARGA SATUAN'!$E$6,MATCH(RAB!C26,'HARGA SATUAN'!$C$7:$C$1922,0),0)),"",OFFSET('HARGA SATUAN'!$E$6,MATCH(RAB!C26,'HARGA SATUAN'!$C$7:$C$1922,0),0))</f>
        <v>HDW</v>
      </c>
      <c r="E26" s="292" t="str">
        <f ca="1">IF(B26="+","Unit",IF(ISERROR(OFFSET('HARGA SATUAN'!$F$6,MATCH(RAB!C26,'HARGA SATUAN'!$C$7:$C$1922,0),0)),"",OFFSET('HARGA SATUAN'!$F$6,MATCH(RAB!C26,'HARGA SATUAN'!$C$7:$C$1922,0),0)))</f>
        <v>Bh</v>
      </c>
      <c r="F26" s="475">
        <f>F22*2</f>
        <v>4</v>
      </c>
      <c r="G26" s="293">
        <f ca="1">IF(ISERROR(OFFSET('HARGA SATUAN'!$Q$6,MATCH(RAB!C26,'HARGA SATUAN'!$C$7:$C$1922,0),0)),0,OFFSET('HARGA SATUAN'!$Q$6,MATCH(RAB!C26,'HARGA SATUAN'!$C$7:$C$1922,0),0))</f>
        <v>10350</v>
      </c>
      <c r="H26" s="294">
        <f t="shared" ca="1" si="12"/>
        <v>0</v>
      </c>
      <c r="I26" s="294">
        <f t="shared" ca="1" si="13"/>
        <v>41400</v>
      </c>
      <c r="J26" s="294">
        <f t="shared" ca="1" si="14"/>
        <v>0</v>
      </c>
      <c r="K26" s="295">
        <f t="shared" ca="1" si="15"/>
        <v>41400</v>
      </c>
      <c r="N26" s="477"/>
      <c r="O26" s="478"/>
      <c r="P26" s="478"/>
      <c r="Q26" s="479"/>
      <c r="R26" s="471"/>
      <c r="S26" s="480"/>
      <c r="T26" s="478"/>
      <c r="U26" s="478"/>
      <c r="V26" s="478"/>
    </row>
    <row r="27" spans="1:22" s="476" customFormat="1">
      <c r="A27" s="471"/>
      <c r="B27" s="408">
        <v>5</v>
      </c>
      <c r="C27" s="302" t="s">
        <v>234</v>
      </c>
      <c r="D27" s="291" t="str">
        <f ca="1">IF(ISERROR(OFFSET('HARGA SATUAN'!$E$6,MATCH(RAB!C27,'HARGA SATUAN'!$C$7:$C$1922,0),0)),"",OFFSET('HARGA SATUAN'!$E$6,MATCH(RAB!C27,'HARGA SATUAN'!$C$7:$C$1922,0),0))</f>
        <v>HDW</v>
      </c>
      <c r="E27" s="292" t="str">
        <f ca="1">IF(B27="+","Unit",IF(ISERROR(OFFSET('HARGA SATUAN'!$F$6,MATCH(RAB!C27,'HARGA SATUAN'!$C$7:$C$1922,0),0)),"",OFFSET('HARGA SATUAN'!$F$6,MATCH(RAB!C27,'HARGA SATUAN'!$C$7:$C$1922,0),0)))</f>
        <v>Bh</v>
      </c>
      <c r="F27" s="475">
        <f>F22*1</f>
        <v>2</v>
      </c>
      <c r="G27" s="293">
        <f ca="1">IF(ISERROR(OFFSET('HARGA SATUAN'!$Q$6,MATCH(RAB!C27,'HARGA SATUAN'!$C$7:$C$1922,0),0)),0,OFFSET('HARGA SATUAN'!$Q$6,MATCH(RAB!C27,'HARGA SATUAN'!$C$7:$C$1922,0),0))</f>
        <v>57259</v>
      </c>
      <c r="H27" s="294">
        <f t="shared" ca="1" si="12"/>
        <v>0</v>
      </c>
      <c r="I27" s="294">
        <f t="shared" ca="1" si="13"/>
        <v>114518</v>
      </c>
      <c r="J27" s="294">
        <f t="shared" ca="1" si="14"/>
        <v>0</v>
      </c>
      <c r="K27" s="295">
        <f t="shared" ca="1" si="15"/>
        <v>114518</v>
      </c>
      <c r="N27" s="477"/>
      <c r="O27" s="478"/>
      <c r="P27" s="478"/>
      <c r="Q27" s="479"/>
      <c r="R27" s="471"/>
      <c r="S27" s="480"/>
      <c r="T27" s="478"/>
      <c r="U27" s="478"/>
      <c r="V27" s="478"/>
    </row>
    <row r="28" spans="1:22" s="476" customFormat="1">
      <c r="A28" s="471"/>
      <c r="B28" s="408">
        <v>6</v>
      </c>
      <c r="C28" s="302" t="s">
        <v>243</v>
      </c>
      <c r="D28" s="291" t="str">
        <f ca="1">IF(ISERROR(OFFSET('HARGA SATUAN'!$E$6,MATCH(RAB!C28,'HARGA SATUAN'!$C$7:$C$1922,0),0)),"",OFFSET('HARGA SATUAN'!$E$6,MATCH(RAB!C28,'HARGA SATUAN'!$C$7:$C$1922,0),0))</f>
        <v>HDW</v>
      </c>
      <c r="E28" s="292" t="str">
        <f ca="1">IF(B28="+","Unit",IF(ISERROR(OFFSET('HARGA SATUAN'!$F$6,MATCH(RAB!C28,'HARGA SATUAN'!$C$7:$C$1922,0),0)),"",OFFSET('HARGA SATUAN'!$F$6,MATCH(RAB!C28,'HARGA SATUAN'!$C$7:$C$1922,0),0)))</f>
        <v>Bh</v>
      </c>
      <c r="F28" s="475">
        <f>F22*1</f>
        <v>2</v>
      </c>
      <c r="G28" s="293">
        <f ca="1">IF(ISERROR(OFFSET('HARGA SATUAN'!$Q$6,MATCH(RAB!C28,'HARGA SATUAN'!$C$7:$C$1922,0),0)),0,OFFSET('HARGA SATUAN'!$Q$6,MATCH(RAB!C28,'HARGA SATUAN'!$C$7:$C$1922,0),0))</f>
        <v>31375</v>
      </c>
      <c r="H28" s="294">
        <f t="shared" ca="1" si="12"/>
        <v>0</v>
      </c>
      <c r="I28" s="294">
        <f t="shared" ca="1" si="13"/>
        <v>62750</v>
      </c>
      <c r="J28" s="294">
        <f t="shared" ca="1" si="14"/>
        <v>0</v>
      </c>
      <c r="K28" s="295">
        <f t="shared" ca="1" si="15"/>
        <v>62750</v>
      </c>
      <c r="N28" s="477"/>
      <c r="O28" s="478"/>
      <c r="P28" s="478"/>
      <c r="Q28" s="479"/>
      <c r="R28" s="471"/>
      <c r="S28" s="480"/>
      <c r="T28" s="478"/>
      <c r="U28" s="478"/>
      <c r="V28" s="478"/>
    </row>
    <row r="29" spans="1:22" s="476" customFormat="1">
      <c r="A29" s="471"/>
      <c r="B29" s="408">
        <v>7</v>
      </c>
      <c r="C29" s="302" t="s">
        <v>37</v>
      </c>
      <c r="D29" s="291" t="str">
        <f ca="1">IF(ISERROR(OFFSET('HARGA SATUAN'!$E$6,MATCH(RAB!C29,'HARGA SATUAN'!$C$7:$C$1922,0),0)),"",OFFSET('HARGA SATUAN'!$E$6,MATCH(RAB!C29,'HARGA SATUAN'!$C$7:$C$1922,0),0))</f>
        <v>HDW</v>
      </c>
      <c r="E29" s="292" t="str">
        <f ca="1">IF(B29="+","Unit",IF(ISERROR(OFFSET('HARGA SATUAN'!$F$6,MATCH(RAB!C29,'HARGA SATUAN'!$C$7:$C$1922,0),0)),"",OFFSET('HARGA SATUAN'!$F$6,MATCH(RAB!C29,'HARGA SATUAN'!$C$7:$C$1922,0),0)))</f>
        <v>Mtr</v>
      </c>
      <c r="F29" s="475">
        <f>2.6*F22</f>
        <v>5.2</v>
      </c>
      <c r="G29" s="293">
        <f ca="1">IF(ISERROR(OFFSET('HARGA SATUAN'!$Q$6,MATCH(RAB!C29,'HARGA SATUAN'!$C$7:$C$1922,0),0)),0,OFFSET('HARGA SATUAN'!$Q$6,MATCH(RAB!C29,'HARGA SATUAN'!$C$7:$C$1922,0),0))</f>
        <v>6210</v>
      </c>
      <c r="H29" s="294">
        <f t="shared" ca="1" si="12"/>
        <v>0</v>
      </c>
      <c r="I29" s="294">
        <f t="shared" ca="1" si="13"/>
        <v>32292</v>
      </c>
      <c r="J29" s="294">
        <f t="shared" ca="1" si="14"/>
        <v>0</v>
      </c>
      <c r="K29" s="295">
        <f t="shared" ca="1" si="15"/>
        <v>32292</v>
      </c>
      <c r="N29" s="477"/>
      <c r="O29" s="478"/>
      <c r="P29" s="478"/>
      <c r="Q29" s="479"/>
      <c r="R29" s="471"/>
      <c r="S29" s="480"/>
      <c r="T29" s="478"/>
      <c r="U29" s="478"/>
      <c r="V29" s="478"/>
    </row>
    <row r="30" spans="1:22" s="476" customFormat="1">
      <c r="A30" s="471"/>
      <c r="B30" s="408">
        <v>8</v>
      </c>
      <c r="C30" s="302" t="s">
        <v>25</v>
      </c>
      <c r="D30" s="291" t="str">
        <f ca="1">IF(ISERROR(OFFSET('HARGA SATUAN'!$E$6,MATCH(RAB!C30,'HARGA SATUAN'!$C$7:$C$1922,0),0)),"",OFFSET('HARGA SATUAN'!$E$6,MATCH(RAB!C30,'HARGA SATUAN'!$C$7:$C$1922,0),0))</f>
        <v>HDW</v>
      </c>
      <c r="E30" s="292" t="str">
        <f ca="1">IF(B30="+","Unit",IF(ISERROR(OFFSET('HARGA SATUAN'!$F$6,MATCH(RAB!C30,'HARGA SATUAN'!$C$7:$C$1922,0),0)),"",OFFSET('HARGA SATUAN'!$F$6,MATCH(RAB!C30,'HARGA SATUAN'!$C$7:$C$1922,0),0)))</f>
        <v>Bh</v>
      </c>
      <c r="F30" s="475">
        <f>F22*2</f>
        <v>4</v>
      </c>
      <c r="G30" s="293">
        <f ca="1">IF(ISERROR(OFFSET('HARGA SATUAN'!$Q$6,MATCH(RAB!C30,'HARGA SATUAN'!$C$7:$C$1922,0),0)),0,OFFSET('HARGA SATUAN'!$Q$6,MATCH(RAB!C30,'HARGA SATUAN'!$C$7:$C$1922,0),0))</f>
        <v>2801</v>
      </c>
      <c r="H30" s="294">
        <f t="shared" ca="1" si="12"/>
        <v>0</v>
      </c>
      <c r="I30" s="294">
        <f t="shared" ca="1" si="13"/>
        <v>11204</v>
      </c>
      <c r="J30" s="294">
        <f t="shared" ca="1" si="14"/>
        <v>0</v>
      </c>
      <c r="K30" s="295">
        <f t="shared" ca="1" si="15"/>
        <v>11204</v>
      </c>
      <c r="N30" s="477"/>
      <c r="O30" s="478"/>
      <c r="P30" s="478"/>
      <c r="Q30" s="479"/>
      <c r="R30" s="471"/>
      <c r="S30" s="480"/>
      <c r="T30" s="478"/>
      <c r="U30" s="478"/>
      <c r="V30" s="478"/>
    </row>
    <row r="31" spans="1:22" s="476" customFormat="1">
      <c r="A31" s="471"/>
      <c r="B31" s="408">
        <v>9</v>
      </c>
      <c r="C31" s="302" t="s">
        <v>2418</v>
      </c>
      <c r="D31" s="291" t="str">
        <f ca="1">IF(ISERROR(OFFSET('HARGA SATUAN'!$E$6,MATCH(RAB!C31,'HARGA SATUAN'!$C$7:$C$1922,0),0)),"",OFFSET('HARGA SATUAN'!$E$6,MATCH(RAB!C31,'HARGA SATUAN'!$C$7:$C$1922,0),0))</f>
        <v>JASA</v>
      </c>
      <c r="E31" s="292" t="str">
        <f ca="1">IF(B31="+","Unit",IF(ISERROR(OFFSET('HARGA SATUAN'!$F$6,MATCH(RAB!C31,'HARGA SATUAN'!$C$7:$C$1922,0),0)),"",OFFSET('HARGA SATUAN'!$F$6,MATCH(RAB!C31,'HARGA SATUAN'!$C$7:$C$1922,0),0)))</f>
        <v>Unit</v>
      </c>
      <c r="F31" s="475">
        <f>F22*1</f>
        <v>2</v>
      </c>
      <c r="G31" s="293">
        <f ca="1">IF(ISERROR(OFFSET('HARGA SATUAN'!$Q$6,MATCH(RAB!C31,'HARGA SATUAN'!$C$7:$C$1922,0),0)),0,OFFSET('HARGA SATUAN'!$Q$6,MATCH(RAB!C31,'HARGA SATUAN'!$C$7:$C$1922,0),0))</f>
        <v>74113</v>
      </c>
      <c r="H31" s="294">
        <f t="shared" ca="1" si="12"/>
        <v>0</v>
      </c>
      <c r="I31" s="294">
        <f t="shared" ca="1" si="13"/>
        <v>0</v>
      </c>
      <c r="J31" s="294">
        <f t="shared" ca="1" si="14"/>
        <v>148226</v>
      </c>
      <c r="K31" s="295">
        <f t="shared" ca="1" si="15"/>
        <v>148226</v>
      </c>
      <c r="N31" s="477"/>
      <c r="O31" s="478"/>
      <c r="P31" s="478"/>
      <c r="Q31" s="479"/>
      <c r="R31" s="471"/>
      <c r="S31" s="480"/>
      <c r="T31" s="478"/>
      <c r="U31" s="478"/>
      <c r="V31" s="478"/>
    </row>
    <row r="32" spans="1:22" s="476" customFormat="1">
      <c r="A32" s="471"/>
      <c r="B32" s="400"/>
      <c r="C32" s="401"/>
      <c r="D32" s="291" t="str">
        <f ca="1">IF(ISERROR(OFFSET('HARGA SATUAN'!$E$6,MATCH(RAB!C32,'HARGA SATUAN'!$C$7:$C$1922,0),0)),"",OFFSET('HARGA SATUAN'!$E$6,MATCH(RAB!C32,'HARGA SATUAN'!$C$7:$C$1922,0),0))</f>
        <v/>
      </c>
      <c r="E32" s="292" t="str">
        <f ca="1">IF(B32="+","Unit",IF(ISERROR(OFFSET('HARGA SATUAN'!$F$6,MATCH(RAB!C32,'HARGA SATUAN'!$C$7:$C$1922,0),0)),"",OFFSET('HARGA SATUAN'!$F$6,MATCH(RAB!C32,'HARGA SATUAN'!$C$7:$C$1922,0),0)))</f>
        <v/>
      </c>
      <c r="F32" s="475"/>
      <c r="G32" s="293">
        <f ca="1">IF(ISERROR(OFFSET('HARGA SATUAN'!$Q$6,MATCH(RAB!C32,'HARGA SATUAN'!$C$7:$C$1922,0),0)),0,OFFSET('HARGA SATUAN'!$Q$6,MATCH(RAB!C32,'HARGA SATUAN'!$C$7:$C$1922,0),0))</f>
        <v>0</v>
      </c>
      <c r="H32" s="294">
        <f t="shared" ca="1" si="12"/>
        <v>0</v>
      </c>
      <c r="I32" s="294">
        <f t="shared" ca="1" si="13"/>
        <v>0</v>
      </c>
      <c r="J32" s="294">
        <f t="shared" ca="1" si="14"/>
        <v>0</v>
      </c>
      <c r="K32" s="295">
        <f t="shared" ca="1" si="15"/>
        <v>0</v>
      </c>
      <c r="N32" s="477"/>
      <c r="O32" s="478"/>
      <c r="P32" s="478"/>
      <c r="Q32" s="479"/>
      <c r="R32" s="471"/>
      <c r="S32" s="480"/>
      <c r="T32" s="478"/>
      <c r="U32" s="478"/>
      <c r="V32" s="478"/>
    </row>
    <row r="33" spans="1:22" s="476" customFormat="1">
      <c r="A33" s="471"/>
      <c r="B33" s="408" t="s">
        <v>719</v>
      </c>
      <c r="C33" s="302" t="s">
        <v>2554</v>
      </c>
      <c r="D33" s="291" t="str">
        <f ca="1">IF(ISERROR(OFFSET('HARGA SATUAN'!$E$6,MATCH(RAB!C33,'HARGA SATUAN'!$C$7:$C$1922,0),0)),"",OFFSET('HARGA SATUAN'!$E$6,MATCH(RAB!C33,'HARGA SATUAN'!$C$7:$C$1922,0),0))</f>
        <v/>
      </c>
      <c r="E33" s="292" t="str">
        <f ca="1">IF(B33="+","Unit",IF(ISERROR(OFFSET('HARGA SATUAN'!$F$6,MATCH(RAB!C33,'HARGA SATUAN'!$C$7:$C$1922,0),0)),"",OFFSET('HARGA SATUAN'!$F$6,MATCH(RAB!C33,'HARGA SATUAN'!$C$7:$C$1922,0),0)))</f>
        <v>Unit</v>
      </c>
      <c r="F33" s="475">
        <v>1</v>
      </c>
      <c r="G33" s="293">
        <f ca="1">IF(ISERROR(OFFSET('HARGA SATUAN'!$Q$6,MATCH(RAB!C33,'HARGA SATUAN'!$C$7:$C$1922,0),0)),0,OFFSET('HARGA SATUAN'!$Q$6,MATCH(RAB!C33,'HARGA SATUAN'!$C$7:$C$1922,0),0))</f>
        <v>0</v>
      </c>
      <c r="H33" s="294">
        <f t="shared" ca="1" si="12"/>
        <v>0</v>
      </c>
      <c r="I33" s="294">
        <f t="shared" ca="1" si="13"/>
        <v>0</v>
      </c>
      <c r="J33" s="294">
        <f t="shared" ca="1" si="14"/>
        <v>0</v>
      </c>
      <c r="K33" s="295">
        <f t="shared" ca="1" si="15"/>
        <v>0</v>
      </c>
      <c r="N33" s="477"/>
      <c r="O33" s="478"/>
      <c r="P33" s="478"/>
      <c r="Q33" s="479"/>
      <c r="R33" s="471"/>
      <c r="S33" s="480"/>
      <c r="T33" s="478"/>
      <c r="U33" s="478"/>
      <c r="V33" s="478"/>
    </row>
    <row r="34" spans="1:22" s="476" customFormat="1" ht="27.6">
      <c r="A34" s="471"/>
      <c r="B34" s="472">
        <v>1</v>
      </c>
      <c r="C34" s="473" t="s">
        <v>1186</v>
      </c>
      <c r="D34" s="474" t="str">
        <f ca="1">IF(ISERROR(OFFSET('HARGA SATUAN'!$E$6,MATCH(RAB!C34,'HARGA SATUAN'!$C$7:$C$1922,0),0)),"",OFFSET('HARGA SATUAN'!$E$6,MATCH(RAB!C34,'HARGA SATUAN'!$C$7:$C$1922,0),0))</f>
        <v>MDU-KD</v>
      </c>
      <c r="E34" s="475" t="str">
        <f ca="1">IF(B34="+","Unit",IF(ISERROR(OFFSET('HARGA SATUAN'!$F$6,MATCH(RAB!C34,'HARGA SATUAN'!$C$7:$C$1922,0),0)),"",OFFSET('HARGA SATUAN'!$F$6,MATCH(RAB!C34,'HARGA SATUAN'!$C$7:$C$1922,0),0)))</f>
        <v>Set</v>
      </c>
      <c r="F34" s="475">
        <f>F33*2</f>
        <v>2</v>
      </c>
      <c r="G34" s="562">
        <f ca="1">IF(ISERROR(OFFSET('HARGA SATUAN'!$Q$6,MATCH(RAB!C34,'HARGA SATUAN'!$C$7:$C$1922,0),0)),0,OFFSET('HARGA SATUAN'!$Q$6,MATCH(RAB!C34,'HARGA SATUAN'!$C$7:$C$1922,0),0))</f>
        <v>557575</v>
      </c>
      <c r="H34" s="563">
        <f t="shared" ca="1" si="12"/>
        <v>1115150</v>
      </c>
      <c r="I34" s="563">
        <f t="shared" ca="1" si="13"/>
        <v>0</v>
      </c>
      <c r="J34" s="563">
        <f t="shared" ca="1" si="14"/>
        <v>0</v>
      </c>
      <c r="K34" s="564">
        <f t="shared" ca="1" si="15"/>
        <v>1115150</v>
      </c>
      <c r="N34" s="477"/>
      <c r="O34" s="478"/>
      <c r="P34" s="478"/>
      <c r="Q34" s="479"/>
      <c r="R34" s="471"/>
      <c r="S34" s="480"/>
      <c r="T34" s="478"/>
      <c r="U34" s="478"/>
      <c r="V34" s="478"/>
    </row>
    <row r="35" spans="1:22" s="476" customFormat="1">
      <c r="A35" s="471"/>
      <c r="B35" s="408">
        <v>2</v>
      </c>
      <c r="C35" s="302" t="s">
        <v>141</v>
      </c>
      <c r="D35" s="291" t="str">
        <f ca="1">IF(ISERROR(OFFSET('HARGA SATUAN'!$E$6,MATCH(RAB!C35,'HARGA SATUAN'!$C$7:$C$1922,0),0)),"",OFFSET('HARGA SATUAN'!$E$6,MATCH(RAB!C35,'HARGA SATUAN'!$C$7:$C$1922,0),0))</f>
        <v>HDW</v>
      </c>
      <c r="E35" s="292" t="str">
        <f ca="1">IF(B35="+","Unit",IF(ISERROR(OFFSET('HARGA SATUAN'!$F$6,MATCH(RAB!C35,'HARGA SATUAN'!$C$7:$C$1922,0),0)),"",OFFSET('HARGA SATUAN'!$F$6,MATCH(RAB!C35,'HARGA SATUAN'!$C$7:$C$1922,0),0)))</f>
        <v>Mtr</v>
      </c>
      <c r="F35" s="475">
        <f>F33*2</f>
        <v>2</v>
      </c>
      <c r="G35" s="293">
        <f ca="1">IF(ISERROR(OFFSET('HARGA SATUAN'!$Q$6,MATCH(RAB!C35,'HARGA SATUAN'!$C$7:$C$1922,0),0)),0,OFFSET('HARGA SATUAN'!$Q$6,MATCH(RAB!C35,'HARGA SATUAN'!$C$7:$C$1922,0),0))</f>
        <v>8728</v>
      </c>
      <c r="H35" s="294">
        <f t="shared" ca="1" si="12"/>
        <v>0</v>
      </c>
      <c r="I35" s="294">
        <f t="shared" ca="1" si="13"/>
        <v>17456</v>
      </c>
      <c r="J35" s="294">
        <f t="shared" ca="1" si="14"/>
        <v>0</v>
      </c>
      <c r="K35" s="295">
        <f t="shared" ca="1" si="15"/>
        <v>17456</v>
      </c>
      <c r="N35" s="477"/>
      <c r="O35" s="478"/>
      <c r="P35" s="478"/>
      <c r="Q35" s="479"/>
      <c r="R35" s="471"/>
      <c r="S35" s="480"/>
      <c r="T35" s="478"/>
      <c r="U35" s="478"/>
      <c r="V35" s="478"/>
    </row>
    <row r="36" spans="1:22" s="476" customFormat="1">
      <c r="A36" s="471"/>
      <c r="B36" s="408">
        <v>3</v>
      </c>
      <c r="C36" s="302" t="s">
        <v>167</v>
      </c>
      <c r="D36" s="291" t="str">
        <f ca="1">IF(ISERROR(OFFSET('HARGA SATUAN'!$E$6,MATCH(RAB!C36,'HARGA SATUAN'!$C$7:$C$1922,0),0)),"",OFFSET('HARGA SATUAN'!$E$6,MATCH(RAB!C36,'HARGA SATUAN'!$C$7:$C$1922,0),0))</f>
        <v>HDW</v>
      </c>
      <c r="E36" s="292" t="str">
        <f ca="1">IF(B36="+","Unit",IF(ISERROR(OFFSET('HARGA SATUAN'!$F$6,MATCH(RAB!C36,'HARGA SATUAN'!$C$7:$C$1922,0),0)),"",OFFSET('HARGA SATUAN'!$F$6,MATCH(RAB!C36,'HARGA SATUAN'!$C$7:$C$1922,0),0)))</f>
        <v>Bh</v>
      </c>
      <c r="F36" s="475">
        <f>F33*2</f>
        <v>2</v>
      </c>
      <c r="G36" s="293">
        <f ca="1">IF(ISERROR(OFFSET('HARGA SATUAN'!$Q$6,MATCH(RAB!C36,'HARGA SATUAN'!$C$7:$C$1922,0),0)),0,OFFSET('HARGA SATUAN'!$Q$6,MATCH(RAB!C36,'HARGA SATUAN'!$C$7:$C$1922,0),0))</f>
        <v>17368</v>
      </c>
      <c r="H36" s="294">
        <f t="shared" ca="1" si="12"/>
        <v>0</v>
      </c>
      <c r="I36" s="294">
        <f t="shared" ca="1" si="13"/>
        <v>34736</v>
      </c>
      <c r="J36" s="294">
        <f t="shared" ca="1" si="14"/>
        <v>0</v>
      </c>
      <c r="K36" s="295">
        <f t="shared" ca="1" si="15"/>
        <v>34736</v>
      </c>
      <c r="N36" s="477"/>
      <c r="O36" s="478"/>
      <c r="P36" s="478"/>
      <c r="Q36" s="479"/>
      <c r="R36" s="471"/>
      <c r="S36" s="480"/>
      <c r="T36" s="478"/>
      <c r="U36" s="478"/>
      <c r="V36" s="478"/>
    </row>
    <row r="37" spans="1:22" s="476" customFormat="1">
      <c r="A37" s="471"/>
      <c r="B37" s="408">
        <v>4</v>
      </c>
      <c r="C37" s="302" t="s">
        <v>172</v>
      </c>
      <c r="D37" s="291" t="str">
        <f ca="1">IF(ISERROR(OFFSET('HARGA SATUAN'!$E$6,MATCH(RAB!C37,'HARGA SATUAN'!$C$7:$C$1922,0),0)),"",OFFSET('HARGA SATUAN'!$E$6,MATCH(RAB!C37,'HARGA SATUAN'!$C$7:$C$1922,0),0))</f>
        <v>HDW</v>
      </c>
      <c r="E37" s="292" t="str">
        <f ca="1">IF(B37="+","Unit",IF(ISERROR(OFFSET('HARGA SATUAN'!$F$6,MATCH(RAB!C37,'HARGA SATUAN'!$C$7:$C$1922,0),0)),"",OFFSET('HARGA SATUAN'!$F$6,MATCH(RAB!C37,'HARGA SATUAN'!$C$7:$C$1922,0),0)))</f>
        <v>Bh</v>
      </c>
      <c r="F37" s="475">
        <f>F33*2</f>
        <v>2</v>
      </c>
      <c r="G37" s="293">
        <f ca="1">IF(ISERROR(OFFSET('HARGA SATUAN'!$Q$6,MATCH(RAB!C37,'HARGA SATUAN'!$C$7:$C$1922,0),0)),0,OFFSET('HARGA SATUAN'!$Q$6,MATCH(RAB!C37,'HARGA SATUAN'!$C$7:$C$1922,0),0))</f>
        <v>15900</v>
      </c>
      <c r="H37" s="294">
        <f t="shared" ca="1" si="12"/>
        <v>0</v>
      </c>
      <c r="I37" s="294">
        <f t="shared" ca="1" si="13"/>
        <v>31800</v>
      </c>
      <c r="J37" s="294">
        <f t="shared" ca="1" si="14"/>
        <v>0</v>
      </c>
      <c r="K37" s="295">
        <f t="shared" ca="1" si="15"/>
        <v>31800</v>
      </c>
      <c r="N37" s="477"/>
      <c r="O37" s="478"/>
      <c r="P37" s="478"/>
      <c r="Q37" s="479"/>
      <c r="R37" s="471"/>
      <c r="S37" s="480"/>
      <c r="T37" s="478"/>
      <c r="U37" s="478"/>
      <c r="V37" s="478"/>
    </row>
    <row r="38" spans="1:22" s="476" customFormat="1">
      <c r="A38" s="471"/>
      <c r="B38" s="408">
        <v>5</v>
      </c>
      <c r="C38" s="302" t="s">
        <v>200</v>
      </c>
      <c r="D38" s="291" t="str">
        <f ca="1">IF(ISERROR(OFFSET('HARGA SATUAN'!$E$6,MATCH(RAB!C38,'HARGA SATUAN'!$C$7:$C$1922,0),0)),"",OFFSET('HARGA SATUAN'!$E$6,MATCH(RAB!C38,'HARGA SATUAN'!$C$7:$C$1922,0),0))</f>
        <v>HDW</v>
      </c>
      <c r="E38" s="292" t="str">
        <f ca="1">IF(B38="+","Unit",IF(ISERROR(OFFSET('HARGA SATUAN'!$F$6,MATCH(RAB!C38,'HARGA SATUAN'!$C$7:$C$1922,0),0)),"",OFFSET('HARGA SATUAN'!$F$6,MATCH(RAB!C38,'HARGA SATUAN'!$C$7:$C$1922,0),0)))</f>
        <v>Bh</v>
      </c>
      <c r="F38" s="475">
        <f>F33*2</f>
        <v>2</v>
      </c>
      <c r="G38" s="293">
        <f ca="1">IF(ISERROR(OFFSET('HARGA SATUAN'!$Q$6,MATCH(RAB!C38,'HARGA SATUAN'!$C$7:$C$1922,0),0)),0,OFFSET('HARGA SATUAN'!$Q$6,MATCH(RAB!C38,'HARGA SATUAN'!$C$7:$C$1922,0),0))</f>
        <v>10350</v>
      </c>
      <c r="H38" s="294">
        <f t="shared" ca="1" si="12"/>
        <v>0</v>
      </c>
      <c r="I38" s="294">
        <f t="shared" ca="1" si="13"/>
        <v>20700</v>
      </c>
      <c r="J38" s="294">
        <f t="shared" ca="1" si="14"/>
        <v>0</v>
      </c>
      <c r="K38" s="295">
        <f t="shared" ca="1" si="15"/>
        <v>20700</v>
      </c>
      <c r="N38" s="477"/>
      <c r="O38" s="478"/>
      <c r="P38" s="478"/>
      <c r="Q38" s="479"/>
      <c r="R38" s="471"/>
      <c r="S38" s="480"/>
      <c r="T38" s="478"/>
      <c r="U38" s="478"/>
      <c r="V38" s="478"/>
    </row>
    <row r="39" spans="1:22" s="476" customFormat="1">
      <c r="A39" s="471"/>
      <c r="B39" s="408">
        <v>6</v>
      </c>
      <c r="C39" s="302" t="s">
        <v>201</v>
      </c>
      <c r="D39" s="291" t="str">
        <f ca="1">IF(ISERROR(OFFSET('HARGA SATUAN'!$E$6,MATCH(RAB!C39,'HARGA SATUAN'!$C$7:$C$1922,0),0)),"",OFFSET('HARGA SATUAN'!$E$6,MATCH(RAB!C39,'HARGA SATUAN'!$C$7:$C$1922,0),0))</f>
        <v>HDW</v>
      </c>
      <c r="E39" s="292" t="str">
        <f ca="1">IF(B39="+","Unit",IF(ISERROR(OFFSET('HARGA SATUAN'!$F$6,MATCH(RAB!C39,'HARGA SATUAN'!$C$7:$C$1922,0),0)),"",OFFSET('HARGA SATUAN'!$F$6,MATCH(RAB!C39,'HARGA SATUAN'!$C$7:$C$1922,0),0)))</f>
        <v>Bh</v>
      </c>
      <c r="F39" s="475">
        <f>F33*4</f>
        <v>4</v>
      </c>
      <c r="G39" s="293">
        <f ca="1">IF(ISERROR(OFFSET('HARGA SATUAN'!$Q$6,MATCH(RAB!C39,'HARGA SATUAN'!$C$7:$C$1922,0),0)),0,OFFSET('HARGA SATUAN'!$Q$6,MATCH(RAB!C39,'HARGA SATUAN'!$C$7:$C$1922,0),0))</f>
        <v>33168</v>
      </c>
      <c r="H39" s="294">
        <f t="shared" ca="1" si="12"/>
        <v>0</v>
      </c>
      <c r="I39" s="294">
        <f t="shared" ca="1" si="13"/>
        <v>132672</v>
      </c>
      <c r="J39" s="294">
        <f t="shared" ca="1" si="14"/>
        <v>0</v>
      </c>
      <c r="K39" s="295">
        <f t="shared" ca="1" si="15"/>
        <v>132672</v>
      </c>
      <c r="N39" s="477"/>
      <c r="O39" s="478"/>
      <c r="P39" s="478"/>
      <c r="Q39" s="479"/>
      <c r="R39" s="471"/>
      <c r="S39" s="480"/>
      <c r="T39" s="478"/>
      <c r="U39" s="478"/>
      <c r="V39" s="478"/>
    </row>
    <row r="40" spans="1:22" s="476" customFormat="1">
      <c r="A40" s="471"/>
      <c r="B40" s="408">
        <v>7</v>
      </c>
      <c r="C40" s="302" t="s">
        <v>206</v>
      </c>
      <c r="D40" s="291" t="str">
        <f ca="1">IF(ISERROR(OFFSET('HARGA SATUAN'!$E$6,MATCH(RAB!C40,'HARGA SATUAN'!$C$7:$C$1922,0),0)),"",OFFSET('HARGA SATUAN'!$E$6,MATCH(RAB!C40,'HARGA SATUAN'!$C$7:$C$1922,0),0))</f>
        <v>HDW</v>
      </c>
      <c r="E40" s="292" t="str">
        <f ca="1">IF(B40="+","Unit",IF(ISERROR(OFFSET('HARGA SATUAN'!$F$6,MATCH(RAB!C40,'HARGA SATUAN'!$C$7:$C$1922,0),0)),"",OFFSET('HARGA SATUAN'!$F$6,MATCH(RAB!C40,'HARGA SATUAN'!$C$7:$C$1922,0),0)))</f>
        <v>Bh</v>
      </c>
      <c r="F40" s="475">
        <f>F33*2</f>
        <v>2</v>
      </c>
      <c r="G40" s="293">
        <f ca="1">IF(ISERROR(OFFSET('HARGA SATUAN'!$Q$6,MATCH(RAB!C40,'HARGA SATUAN'!$C$7:$C$1922,0),0)),0,OFFSET('HARGA SATUAN'!$Q$6,MATCH(RAB!C40,'HARGA SATUAN'!$C$7:$C$1922,0),0))</f>
        <v>31168</v>
      </c>
      <c r="H40" s="294">
        <f t="shared" ca="1" si="12"/>
        <v>0</v>
      </c>
      <c r="I40" s="294">
        <f t="shared" ca="1" si="13"/>
        <v>62336</v>
      </c>
      <c r="J40" s="294">
        <f t="shared" ca="1" si="14"/>
        <v>0</v>
      </c>
      <c r="K40" s="295">
        <f t="shared" ca="1" si="15"/>
        <v>62336</v>
      </c>
      <c r="N40" s="477"/>
      <c r="O40" s="478"/>
      <c r="P40" s="478"/>
      <c r="Q40" s="479"/>
      <c r="R40" s="471"/>
      <c r="S40" s="480"/>
      <c r="T40" s="478"/>
      <c r="U40" s="478"/>
      <c r="V40" s="478"/>
    </row>
    <row r="41" spans="1:22" s="476" customFormat="1">
      <c r="A41" s="471"/>
      <c r="B41" s="408">
        <v>8</v>
      </c>
      <c r="C41" s="302" t="s">
        <v>24</v>
      </c>
      <c r="D41" s="291" t="str">
        <f ca="1">IF(ISERROR(OFFSET('HARGA SATUAN'!$E$6,MATCH(RAB!C41,'HARGA SATUAN'!$C$7:$C$1922,0),0)),"",OFFSET('HARGA SATUAN'!$E$6,MATCH(RAB!C41,'HARGA SATUAN'!$C$7:$C$1922,0),0))</f>
        <v>HDW</v>
      </c>
      <c r="E41" s="292" t="str">
        <f ca="1">IF(B41="+","Unit",IF(ISERROR(OFFSET('HARGA SATUAN'!$F$6,MATCH(RAB!C41,'HARGA SATUAN'!$C$7:$C$1922,0),0)),"",OFFSET('HARGA SATUAN'!$F$6,MATCH(RAB!C41,'HARGA SATUAN'!$C$7:$C$1922,0),0)))</f>
        <v>Bh</v>
      </c>
      <c r="F41" s="475">
        <f>F33*2</f>
        <v>2</v>
      </c>
      <c r="G41" s="293">
        <f ca="1">IF(ISERROR(OFFSET('HARGA SATUAN'!$Q$6,MATCH(RAB!C41,'HARGA SATUAN'!$C$7:$C$1922,0),0)),0,OFFSET('HARGA SATUAN'!$Q$6,MATCH(RAB!C41,'HARGA SATUAN'!$C$7:$C$1922,0),0))</f>
        <v>26821</v>
      </c>
      <c r="H41" s="294">
        <f t="shared" ca="1" si="12"/>
        <v>0</v>
      </c>
      <c r="I41" s="294">
        <f t="shared" ca="1" si="13"/>
        <v>53642</v>
      </c>
      <c r="J41" s="294">
        <f t="shared" ca="1" si="14"/>
        <v>0</v>
      </c>
      <c r="K41" s="295">
        <f t="shared" ca="1" si="15"/>
        <v>53642</v>
      </c>
      <c r="N41" s="477"/>
      <c r="O41" s="478"/>
      <c r="P41" s="478"/>
      <c r="Q41" s="479"/>
      <c r="R41" s="471"/>
      <c r="S41" s="480"/>
      <c r="T41" s="478"/>
      <c r="U41" s="478"/>
      <c r="V41" s="478"/>
    </row>
    <row r="42" spans="1:22" s="476" customFormat="1">
      <c r="A42" s="471"/>
      <c r="B42" s="408">
        <v>9</v>
      </c>
      <c r="C42" s="302" t="s">
        <v>228</v>
      </c>
      <c r="D42" s="291" t="str">
        <f ca="1">IF(ISERROR(OFFSET('HARGA SATUAN'!$E$6,MATCH(RAB!C42,'HARGA SATUAN'!$C$7:$C$1922,0),0)),"",OFFSET('HARGA SATUAN'!$E$6,MATCH(RAB!C42,'HARGA SATUAN'!$C$7:$C$1922,0),0))</f>
        <v>HDW</v>
      </c>
      <c r="E42" s="292" t="str">
        <f ca="1">IF(B42="+","Unit",IF(ISERROR(OFFSET('HARGA SATUAN'!$F$6,MATCH(RAB!C42,'HARGA SATUAN'!$C$7:$C$1922,0),0)),"",OFFSET('HARGA SATUAN'!$F$6,MATCH(RAB!C42,'HARGA SATUAN'!$C$7:$C$1922,0),0)))</f>
        <v>Bh</v>
      </c>
      <c r="F42" s="475">
        <f>F33*2</f>
        <v>2</v>
      </c>
      <c r="G42" s="293">
        <f ca="1">IF(ISERROR(OFFSET('HARGA SATUAN'!$Q$6,MATCH(RAB!C42,'HARGA SATUAN'!$C$7:$C$1922,0),0)),0,OFFSET('HARGA SATUAN'!$Q$6,MATCH(RAB!C42,'HARGA SATUAN'!$C$7:$C$1922,0),0))</f>
        <v>64643</v>
      </c>
      <c r="H42" s="294">
        <f t="shared" ca="1" si="12"/>
        <v>0</v>
      </c>
      <c r="I42" s="294">
        <f t="shared" ca="1" si="13"/>
        <v>129286</v>
      </c>
      <c r="J42" s="294">
        <f t="shared" ca="1" si="14"/>
        <v>0</v>
      </c>
      <c r="K42" s="295">
        <f t="shared" ca="1" si="15"/>
        <v>129286</v>
      </c>
      <c r="N42" s="477"/>
      <c r="O42" s="478"/>
      <c r="P42" s="478"/>
      <c r="Q42" s="479"/>
      <c r="R42" s="471"/>
      <c r="S42" s="480"/>
      <c r="T42" s="478"/>
      <c r="U42" s="478"/>
      <c r="V42" s="478"/>
    </row>
    <row r="43" spans="1:22" s="476" customFormat="1">
      <c r="A43" s="471"/>
      <c r="B43" s="408">
        <v>10</v>
      </c>
      <c r="C43" s="302" t="s">
        <v>26</v>
      </c>
      <c r="D43" s="291" t="str">
        <f ca="1">IF(ISERROR(OFFSET('HARGA SATUAN'!$E$6,MATCH(RAB!C43,'HARGA SATUAN'!$C$7:$C$1922,0),0)),"",OFFSET('HARGA SATUAN'!$E$6,MATCH(RAB!C43,'HARGA SATUAN'!$C$7:$C$1922,0),0))</f>
        <v>HDW</v>
      </c>
      <c r="E43" s="292" t="str">
        <f ca="1">IF(B43="+","Unit",IF(ISERROR(OFFSET('HARGA SATUAN'!$F$6,MATCH(RAB!C43,'HARGA SATUAN'!$C$7:$C$1922,0),0)),"",OFFSET('HARGA SATUAN'!$F$6,MATCH(RAB!C43,'HARGA SATUAN'!$C$7:$C$1922,0),0)))</f>
        <v>Bh</v>
      </c>
      <c r="F43" s="475">
        <f>F33*2</f>
        <v>2</v>
      </c>
      <c r="G43" s="293">
        <f ca="1">IF(ISERROR(OFFSET('HARGA SATUAN'!$Q$6,MATCH(RAB!C43,'HARGA SATUAN'!$C$7:$C$1922,0),0)),0,OFFSET('HARGA SATUAN'!$Q$6,MATCH(RAB!C43,'HARGA SATUAN'!$C$7:$C$1922,0),0))</f>
        <v>17928</v>
      </c>
      <c r="H43" s="294">
        <f t="shared" ca="1" si="12"/>
        <v>0</v>
      </c>
      <c r="I43" s="294">
        <f t="shared" ca="1" si="13"/>
        <v>35856</v>
      </c>
      <c r="J43" s="294">
        <f t="shared" ca="1" si="14"/>
        <v>0</v>
      </c>
      <c r="K43" s="295">
        <f t="shared" ca="1" si="15"/>
        <v>35856</v>
      </c>
      <c r="N43" s="477"/>
      <c r="O43" s="478"/>
      <c r="P43" s="478"/>
      <c r="Q43" s="479"/>
      <c r="R43" s="471"/>
      <c r="S43" s="480"/>
      <c r="T43" s="478"/>
      <c r="U43" s="478"/>
      <c r="V43" s="478"/>
    </row>
    <row r="44" spans="1:22" s="476" customFormat="1">
      <c r="A44" s="471"/>
      <c r="B44" s="408">
        <v>11</v>
      </c>
      <c r="C44" s="302" t="s">
        <v>244</v>
      </c>
      <c r="D44" s="291" t="str">
        <f ca="1">IF(ISERROR(OFFSET('HARGA SATUAN'!$E$6,MATCH(RAB!C44,'HARGA SATUAN'!$C$7:$C$1922,0),0)),"",OFFSET('HARGA SATUAN'!$E$6,MATCH(RAB!C44,'HARGA SATUAN'!$C$7:$C$1922,0),0))</f>
        <v>HDW</v>
      </c>
      <c r="E44" s="292" t="str">
        <f ca="1">IF(B44="+","Unit",IF(ISERROR(OFFSET('HARGA SATUAN'!$F$6,MATCH(RAB!C44,'HARGA SATUAN'!$C$7:$C$1922,0),0)),"",OFFSET('HARGA SATUAN'!$F$6,MATCH(RAB!C44,'HARGA SATUAN'!$C$7:$C$1922,0),0)))</f>
        <v>Bh</v>
      </c>
      <c r="F44" s="475">
        <f>F33*2</f>
        <v>2</v>
      </c>
      <c r="G44" s="293">
        <f ca="1">IF(ISERROR(OFFSET('HARGA SATUAN'!$Q$6,MATCH(RAB!C44,'HARGA SATUAN'!$C$7:$C$1922,0),0)),0,OFFSET('HARGA SATUAN'!$Q$6,MATCH(RAB!C44,'HARGA SATUAN'!$C$7:$C$1922,0),0))</f>
        <v>37540</v>
      </c>
      <c r="H44" s="294">
        <f t="shared" ca="1" si="12"/>
        <v>0</v>
      </c>
      <c r="I44" s="294">
        <f t="shared" ca="1" si="13"/>
        <v>75080</v>
      </c>
      <c r="J44" s="294">
        <f t="shared" ca="1" si="14"/>
        <v>0</v>
      </c>
      <c r="K44" s="295">
        <f t="shared" ca="1" si="15"/>
        <v>75080</v>
      </c>
      <c r="N44" s="477"/>
      <c r="O44" s="478"/>
      <c r="P44" s="478"/>
      <c r="Q44" s="479"/>
      <c r="R44" s="471"/>
      <c r="S44" s="480"/>
      <c r="T44" s="478"/>
      <c r="U44" s="478"/>
      <c r="V44" s="478"/>
    </row>
    <row r="45" spans="1:22" s="476" customFormat="1">
      <c r="A45" s="471"/>
      <c r="B45" s="408">
        <v>12</v>
      </c>
      <c r="C45" s="302" t="s">
        <v>25</v>
      </c>
      <c r="D45" s="291" t="str">
        <f ca="1">IF(ISERROR(OFFSET('HARGA SATUAN'!$E$6,MATCH(RAB!C45,'HARGA SATUAN'!$C$7:$C$1922,0),0)),"",OFFSET('HARGA SATUAN'!$E$6,MATCH(RAB!C45,'HARGA SATUAN'!$C$7:$C$1922,0),0))</f>
        <v>HDW</v>
      </c>
      <c r="E45" s="292" t="str">
        <f ca="1">IF(B45="+","Unit",IF(ISERROR(OFFSET('HARGA SATUAN'!$F$6,MATCH(RAB!C45,'HARGA SATUAN'!$C$7:$C$1922,0),0)),"",OFFSET('HARGA SATUAN'!$F$6,MATCH(RAB!C45,'HARGA SATUAN'!$C$7:$C$1922,0),0)))</f>
        <v>Bh</v>
      </c>
      <c r="F45" s="475">
        <f>F33*2</f>
        <v>2</v>
      </c>
      <c r="G45" s="293">
        <f ca="1">IF(ISERROR(OFFSET('HARGA SATUAN'!$Q$6,MATCH(RAB!C45,'HARGA SATUAN'!$C$7:$C$1922,0),0)),0,OFFSET('HARGA SATUAN'!$Q$6,MATCH(RAB!C45,'HARGA SATUAN'!$C$7:$C$1922,0),0))</f>
        <v>2801</v>
      </c>
      <c r="H45" s="294">
        <f t="shared" ca="1" si="12"/>
        <v>0</v>
      </c>
      <c r="I45" s="294">
        <f t="shared" ca="1" si="13"/>
        <v>5602</v>
      </c>
      <c r="J45" s="294">
        <f t="shared" ca="1" si="14"/>
        <v>0</v>
      </c>
      <c r="K45" s="295">
        <f t="shared" ca="1" si="15"/>
        <v>5602</v>
      </c>
      <c r="N45" s="477"/>
      <c r="O45" s="478"/>
      <c r="P45" s="478"/>
      <c r="Q45" s="479"/>
      <c r="R45" s="471"/>
      <c r="S45" s="480"/>
      <c r="T45" s="478"/>
      <c r="U45" s="478"/>
      <c r="V45" s="478"/>
    </row>
    <row r="46" spans="1:22" s="476" customFormat="1">
      <c r="A46" s="471"/>
      <c r="B46" s="408">
        <v>13</v>
      </c>
      <c r="C46" s="302" t="s">
        <v>2429</v>
      </c>
      <c r="D46" s="291" t="str">
        <f ca="1">IF(ISERROR(OFFSET('HARGA SATUAN'!$E$6,MATCH(RAB!C46,'HARGA SATUAN'!$C$7:$C$1922,0),0)),"",OFFSET('HARGA SATUAN'!$E$6,MATCH(RAB!C46,'HARGA SATUAN'!$C$7:$C$1922,0),0))</f>
        <v>JASA</v>
      </c>
      <c r="E46" s="292" t="str">
        <f ca="1">IF(B46="+","Unit",IF(ISERROR(OFFSET('HARGA SATUAN'!$F$6,MATCH(RAB!C46,'HARGA SATUAN'!$C$7:$C$1922,0),0)),"",OFFSET('HARGA SATUAN'!$F$6,MATCH(RAB!C46,'HARGA SATUAN'!$C$7:$C$1922,0),0)))</f>
        <v>Unit</v>
      </c>
      <c r="F46" s="475">
        <f>F33*1</f>
        <v>1</v>
      </c>
      <c r="G46" s="293">
        <f ca="1">IF(ISERROR(OFFSET('HARGA SATUAN'!$Q$6,MATCH(RAB!C46,'HARGA SATUAN'!$C$7:$C$1922,0),0)),0,OFFSET('HARGA SATUAN'!$Q$6,MATCH(RAB!C46,'HARGA SATUAN'!$C$7:$C$1922,0),0))</f>
        <v>165977</v>
      </c>
      <c r="H46" s="294">
        <f t="shared" ca="1" si="12"/>
        <v>0</v>
      </c>
      <c r="I46" s="294">
        <f t="shared" ca="1" si="13"/>
        <v>0</v>
      </c>
      <c r="J46" s="294">
        <f t="shared" ca="1" si="14"/>
        <v>165977</v>
      </c>
      <c r="K46" s="295">
        <f t="shared" ca="1" si="15"/>
        <v>165977</v>
      </c>
      <c r="N46" s="477"/>
      <c r="O46" s="478"/>
      <c r="P46" s="478"/>
      <c r="Q46" s="479"/>
      <c r="R46" s="471"/>
      <c r="S46" s="480"/>
      <c r="T46" s="478"/>
      <c r="U46" s="478"/>
      <c r="V46" s="478"/>
    </row>
    <row r="47" spans="1:22" s="476" customFormat="1">
      <c r="A47" s="471"/>
      <c r="B47" s="400"/>
      <c r="C47" s="401"/>
      <c r="D47" s="291" t="str">
        <f ca="1">IF(ISERROR(OFFSET('HARGA SATUAN'!$E$6,MATCH(RAB!C47,'HARGA SATUAN'!$C$7:$C$1922,0),0)),"",OFFSET('HARGA SATUAN'!$E$6,MATCH(RAB!C47,'HARGA SATUAN'!$C$7:$C$1922,0),0))</f>
        <v/>
      </c>
      <c r="E47" s="292" t="str">
        <f ca="1">IF(B47="+","Unit",IF(ISERROR(OFFSET('HARGA SATUAN'!$F$6,MATCH(RAB!C47,'HARGA SATUAN'!$C$7:$C$1922,0),0)),"",OFFSET('HARGA SATUAN'!$F$6,MATCH(RAB!C47,'HARGA SATUAN'!$C$7:$C$1922,0),0)))</f>
        <v/>
      </c>
      <c r="F47" s="475"/>
      <c r="G47" s="293">
        <f ca="1">IF(ISERROR(OFFSET('HARGA SATUAN'!$Q$6,MATCH(RAB!C47,'HARGA SATUAN'!$C$7:$C$1922,0),0)),0,OFFSET('HARGA SATUAN'!$Q$6,MATCH(RAB!C47,'HARGA SATUAN'!$C$7:$C$1922,0),0))</f>
        <v>0</v>
      </c>
      <c r="H47" s="294">
        <f t="shared" ca="1" si="12"/>
        <v>0</v>
      </c>
      <c r="I47" s="294">
        <f t="shared" ca="1" si="13"/>
        <v>0</v>
      </c>
      <c r="J47" s="294">
        <f t="shared" ca="1" si="14"/>
        <v>0</v>
      </c>
      <c r="K47" s="295">
        <f t="shared" ca="1" si="15"/>
        <v>0</v>
      </c>
      <c r="N47" s="477"/>
      <c r="O47" s="478"/>
      <c r="P47" s="478"/>
      <c r="Q47" s="479"/>
      <c r="R47" s="471"/>
      <c r="S47" s="480"/>
      <c r="T47" s="478"/>
      <c r="U47" s="478"/>
      <c r="V47" s="478"/>
    </row>
    <row r="48" spans="1:22" s="476" customFormat="1">
      <c r="A48" s="471"/>
      <c r="B48" s="408" t="s">
        <v>719</v>
      </c>
      <c r="C48" s="302" t="s">
        <v>2555</v>
      </c>
      <c r="D48" s="291" t="str">
        <f ca="1">IF(ISERROR(OFFSET('HARGA SATUAN'!$E$6,MATCH(RAB!C48,'HARGA SATUAN'!$C$7:$C$1922,0),0)),"",OFFSET('HARGA SATUAN'!$E$6,MATCH(RAB!C48,'HARGA SATUAN'!$C$7:$C$1922,0),0))</f>
        <v/>
      </c>
      <c r="E48" s="292" t="str">
        <f ca="1">IF(B48="+","Unit",IF(ISERROR(OFFSET('HARGA SATUAN'!$F$6,MATCH(RAB!C48,'HARGA SATUAN'!$C$7:$C$1922,0),0)),"",OFFSET('HARGA SATUAN'!$F$6,MATCH(RAB!C48,'HARGA SATUAN'!$C$7:$C$1922,0),0)))</f>
        <v>Unit</v>
      </c>
      <c r="F48" s="475">
        <v>1</v>
      </c>
      <c r="G48" s="293">
        <f ca="1">IF(ISERROR(OFFSET('HARGA SATUAN'!$Q$6,MATCH(RAB!C48,'HARGA SATUAN'!$C$7:$C$1922,0),0)),0,OFFSET('HARGA SATUAN'!$Q$6,MATCH(RAB!C48,'HARGA SATUAN'!$C$7:$C$1922,0),0))</f>
        <v>0</v>
      </c>
      <c r="H48" s="294">
        <f t="shared" ca="1" si="12"/>
        <v>0</v>
      </c>
      <c r="I48" s="294">
        <f t="shared" ca="1" si="13"/>
        <v>0</v>
      </c>
      <c r="J48" s="294">
        <f t="shared" ca="1" si="14"/>
        <v>0</v>
      </c>
      <c r="K48" s="295">
        <f t="shared" ca="1" si="15"/>
        <v>0</v>
      </c>
      <c r="N48" s="477"/>
      <c r="O48" s="478"/>
      <c r="P48" s="478"/>
      <c r="Q48" s="479"/>
      <c r="R48" s="471"/>
      <c r="S48" s="480"/>
      <c r="T48" s="478"/>
      <c r="U48" s="478"/>
      <c r="V48" s="478"/>
    </row>
    <row r="49" spans="1:22" s="476" customFormat="1" ht="27.6">
      <c r="A49" s="471"/>
      <c r="B49" s="472">
        <v>1</v>
      </c>
      <c r="C49" s="473" t="s">
        <v>1186</v>
      </c>
      <c r="D49" s="474" t="str">
        <f ca="1">IF(ISERROR(OFFSET('HARGA SATUAN'!$E$6,MATCH(RAB!C49,'HARGA SATUAN'!$C$7:$C$1922,0),0)),"",OFFSET('HARGA SATUAN'!$E$6,MATCH(RAB!C49,'HARGA SATUAN'!$C$7:$C$1922,0),0))</f>
        <v>MDU-KD</v>
      </c>
      <c r="E49" s="475" t="str">
        <f ca="1">IF(B49="+","Unit",IF(ISERROR(OFFSET('HARGA SATUAN'!$F$6,MATCH(RAB!C49,'HARGA SATUAN'!$C$7:$C$1922,0),0)),"",OFFSET('HARGA SATUAN'!$F$6,MATCH(RAB!C49,'HARGA SATUAN'!$C$7:$C$1922,0),0)))</f>
        <v>Set</v>
      </c>
      <c r="F49" s="475">
        <f>F48*1</f>
        <v>1</v>
      </c>
      <c r="G49" s="562">
        <f ca="1">IF(ISERROR(OFFSET('HARGA SATUAN'!$Q$6,MATCH(RAB!C49,'HARGA SATUAN'!$C$7:$C$1922,0),0)),0,OFFSET('HARGA SATUAN'!$Q$6,MATCH(RAB!C49,'HARGA SATUAN'!$C$7:$C$1922,0),0))</f>
        <v>557575</v>
      </c>
      <c r="H49" s="563">
        <f t="shared" ca="1" si="12"/>
        <v>557575</v>
      </c>
      <c r="I49" s="563">
        <f t="shared" ca="1" si="13"/>
        <v>0</v>
      </c>
      <c r="J49" s="563">
        <f t="shared" ca="1" si="14"/>
        <v>0</v>
      </c>
      <c r="K49" s="564">
        <f t="shared" ca="1" si="15"/>
        <v>557575</v>
      </c>
      <c r="N49" s="477"/>
      <c r="O49" s="478"/>
      <c r="P49" s="478"/>
      <c r="Q49" s="479"/>
      <c r="R49" s="471"/>
      <c r="S49" s="480"/>
      <c r="T49" s="478"/>
      <c r="U49" s="478"/>
      <c r="V49" s="478"/>
    </row>
    <row r="50" spans="1:22" s="476" customFormat="1">
      <c r="A50" s="471"/>
      <c r="B50" s="408">
        <v>2</v>
      </c>
      <c r="C50" s="302" t="s">
        <v>141</v>
      </c>
      <c r="D50" s="291" t="str">
        <f ca="1">IF(ISERROR(OFFSET('HARGA SATUAN'!$E$6,MATCH(RAB!C50,'HARGA SATUAN'!$C$7:$C$1922,0),0)),"",OFFSET('HARGA SATUAN'!$E$6,MATCH(RAB!C50,'HARGA SATUAN'!$C$7:$C$1922,0),0))</f>
        <v>HDW</v>
      </c>
      <c r="E50" s="292" t="str">
        <f ca="1">IF(B50="+","Unit",IF(ISERROR(OFFSET('HARGA SATUAN'!$F$6,MATCH(RAB!C50,'HARGA SATUAN'!$C$7:$C$1922,0),0)),"",OFFSET('HARGA SATUAN'!$F$6,MATCH(RAB!C50,'HARGA SATUAN'!$C$7:$C$1922,0),0)))</f>
        <v>Mtr</v>
      </c>
      <c r="F50" s="475">
        <f>F48*1</f>
        <v>1</v>
      </c>
      <c r="G50" s="293">
        <f ca="1">IF(ISERROR(OFFSET('HARGA SATUAN'!$Q$6,MATCH(RAB!C50,'HARGA SATUAN'!$C$7:$C$1922,0),0)),0,OFFSET('HARGA SATUAN'!$Q$6,MATCH(RAB!C50,'HARGA SATUAN'!$C$7:$C$1922,0),0))</f>
        <v>8728</v>
      </c>
      <c r="H50" s="294">
        <f t="shared" ca="1" si="12"/>
        <v>0</v>
      </c>
      <c r="I50" s="294">
        <f t="shared" ca="1" si="13"/>
        <v>8728</v>
      </c>
      <c r="J50" s="294">
        <f t="shared" ca="1" si="14"/>
        <v>0</v>
      </c>
      <c r="K50" s="295">
        <f t="shared" ca="1" si="15"/>
        <v>8728</v>
      </c>
      <c r="N50" s="477"/>
      <c r="O50" s="478"/>
      <c r="P50" s="478"/>
      <c r="Q50" s="479"/>
      <c r="R50" s="471"/>
      <c r="S50" s="480"/>
      <c r="T50" s="478"/>
      <c r="U50" s="478"/>
      <c r="V50" s="478"/>
    </row>
    <row r="51" spans="1:22" s="476" customFormat="1">
      <c r="A51" s="471"/>
      <c r="B51" s="408">
        <v>3</v>
      </c>
      <c r="C51" s="302" t="s">
        <v>167</v>
      </c>
      <c r="D51" s="291" t="str">
        <f ca="1">IF(ISERROR(OFFSET('HARGA SATUAN'!$E$6,MATCH(RAB!C51,'HARGA SATUAN'!$C$7:$C$1922,0),0)),"",OFFSET('HARGA SATUAN'!$E$6,MATCH(RAB!C51,'HARGA SATUAN'!$C$7:$C$1922,0),0))</f>
        <v>HDW</v>
      </c>
      <c r="E51" s="292" t="str">
        <f ca="1">IF(B51="+","Unit",IF(ISERROR(OFFSET('HARGA SATUAN'!$F$6,MATCH(RAB!C51,'HARGA SATUAN'!$C$7:$C$1922,0),0)),"",OFFSET('HARGA SATUAN'!$F$6,MATCH(RAB!C51,'HARGA SATUAN'!$C$7:$C$1922,0),0)))</f>
        <v>Bh</v>
      </c>
      <c r="F51" s="475">
        <f>F48*1</f>
        <v>1</v>
      </c>
      <c r="G51" s="293">
        <f ca="1">IF(ISERROR(OFFSET('HARGA SATUAN'!$Q$6,MATCH(RAB!C51,'HARGA SATUAN'!$C$7:$C$1922,0),0)),0,OFFSET('HARGA SATUAN'!$Q$6,MATCH(RAB!C51,'HARGA SATUAN'!$C$7:$C$1922,0),0))</f>
        <v>17368</v>
      </c>
      <c r="H51" s="294">
        <f t="shared" ca="1" si="12"/>
        <v>0</v>
      </c>
      <c r="I51" s="294">
        <f t="shared" ca="1" si="13"/>
        <v>17368</v>
      </c>
      <c r="J51" s="294">
        <f t="shared" ca="1" si="14"/>
        <v>0</v>
      </c>
      <c r="K51" s="295">
        <f t="shared" ca="1" si="15"/>
        <v>17368</v>
      </c>
      <c r="N51" s="477"/>
      <c r="O51" s="478"/>
      <c r="P51" s="478"/>
      <c r="Q51" s="479"/>
      <c r="R51" s="471"/>
      <c r="S51" s="480"/>
      <c r="T51" s="478"/>
      <c r="U51" s="478"/>
      <c r="V51" s="478"/>
    </row>
    <row r="52" spans="1:22" s="476" customFormat="1">
      <c r="A52" s="471"/>
      <c r="B52" s="408">
        <v>4</v>
      </c>
      <c r="C52" s="302" t="s">
        <v>200</v>
      </c>
      <c r="D52" s="291" t="str">
        <f ca="1">IF(ISERROR(OFFSET('HARGA SATUAN'!$E$6,MATCH(RAB!C52,'HARGA SATUAN'!$C$7:$C$1922,0),0)),"",OFFSET('HARGA SATUAN'!$E$6,MATCH(RAB!C52,'HARGA SATUAN'!$C$7:$C$1922,0),0))</f>
        <v>HDW</v>
      </c>
      <c r="E52" s="292" t="str">
        <f ca="1">IF(B52="+","Unit",IF(ISERROR(OFFSET('HARGA SATUAN'!$F$6,MATCH(RAB!C52,'HARGA SATUAN'!$C$7:$C$1922,0),0)),"",OFFSET('HARGA SATUAN'!$F$6,MATCH(RAB!C52,'HARGA SATUAN'!$C$7:$C$1922,0),0)))</f>
        <v>Bh</v>
      </c>
      <c r="F52" s="475">
        <f>F48*2</f>
        <v>2</v>
      </c>
      <c r="G52" s="293">
        <f ca="1">IF(ISERROR(OFFSET('HARGA SATUAN'!$Q$6,MATCH(RAB!C52,'HARGA SATUAN'!$C$7:$C$1922,0),0)),0,OFFSET('HARGA SATUAN'!$Q$6,MATCH(RAB!C52,'HARGA SATUAN'!$C$7:$C$1922,0),0))</f>
        <v>10350</v>
      </c>
      <c r="H52" s="294">
        <f t="shared" ca="1" si="12"/>
        <v>0</v>
      </c>
      <c r="I52" s="294">
        <f t="shared" ca="1" si="13"/>
        <v>20700</v>
      </c>
      <c r="J52" s="294">
        <f t="shared" ca="1" si="14"/>
        <v>0</v>
      </c>
      <c r="K52" s="295">
        <f t="shared" ca="1" si="15"/>
        <v>20700</v>
      </c>
      <c r="N52" s="477"/>
      <c r="O52" s="478"/>
      <c r="P52" s="478"/>
      <c r="Q52" s="479"/>
      <c r="R52" s="471"/>
      <c r="S52" s="480"/>
      <c r="T52" s="478"/>
      <c r="U52" s="478"/>
      <c r="V52" s="478"/>
    </row>
    <row r="53" spans="1:22" s="476" customFormat="1">
      <c r="A53" s="471"/>
      <c r="B53" s="408">
        <v>5</v>
      </c>
      <c r="C53" s="302" t="s">
        <v>201</v>
      </c>
      <c r="D53" s="291" t="str">
        <f ca="1">IF(ISERROR(OFFSET('HARGA SATUAN'!$E$6,MATCH(RAB!C53,'HARGA SATUAN'!$C$7:$C$1922,0),0)),"",OFFSET('HARGA SATUAN'!$E$6,MATCH(RAB!C53,'HARGA SATUAN'!$C$7:$C$1922,0),0))</f>
        <v>HDW</v>
      </c>
      <c r="E53" s="292" t="str">
        <f ca="1">IF(B53="+","Unit",IF(ISERROR(OFFSET('HARGA SATUAN'!$F$6,MATCH(RAB!C53,'HARGA SATUAN'!$C$7:$C$1922,0),0)),"",OFFSET('HARGA SATUAN'!$F$6,MATCH(RAB!C53,'HARGA SATUAN'!$C$7:$C$1922,0),0)))</f>
        <v>Bh</v>
      </c>
      <c r="F53" s="475">
        <f>F48*2</f>
        <v>2</v>
      </c>
      <c r="G53" s="293">
        <f ca="1">IF(ISERROR(OFFSET('HARGA SATUAN'!$Q$6,MATCH(RAB!C53,'HARGA SATUAN'!$C$7:$C$1922,0),0)),0,OFFSET('HARGA SATUAN'!$Q$6,MATCH(RAB!C53,'HARGA SATUAN'!$C$7:$C$1922,0),0))</f>
        <v>33168</v>
      </c>
      <c r="H53" s="294">
        <f t="shared" ca="1" si="12"/>
        <v>0</v>
      </c>
      <c r="I53" s="294">
        <f t="shared" ca="1" si="13"/>
        <v>66336</v>
      </c>
      <c r="J53" s="294">
        <f t="shared" ca="1" si="14"/>
        <v>0</v>
      </c>
      <c r="K53" s="295">
        <f t="shared" ca="1" si="15"/>
        <v>66336</v>
      </c>
      <c r="N53" s="477"/>
      <c r="O53" s="478"/>
      <c r="P53" s="478"/>
      <c r="Q53" s="479"/>
      <c r="R53" s="471"/>
      <c r="S53" s="480"/>
      <c r="T53" s="478"/>
      <c r="U53" s="478"/>
      <c r="V53" s="478"/>
    </row>
    <row r="54" spans="1:22" s="476" customFormat="1">
      <c r="A54" s="471"/>
      <c r="B54" s="408">
        <v>6</v>
      </c>
      <c r="C54" s="302" t="s">
        <v>206</v>
      </c>
      <c r="D54" s="291" t="str">
        <f ca="1">IF(ISERROR(OFFSET('HARGA SATUAN'!$E$6,MATCH(RAB!C54,'HARGA SATUAN'!$C$7:$C$1922,0),0)),"",OFFSET('HARGA SATUAN'!$E$6,MATCH(RAB!C54,'HARGA SATUAN'!$C$7:$C$1922,0),0))</f>
        <v>HDW</v>
      </c>
      <c r="E54" s="292" t="str">
        <f ca="1">IF(B54="+","Unit",IF(ISERROR(OFFSET('HARGA SATUAN'!$F$6,MATCH(RAB!C54,'HARGA SATUAN'!$C$7:$C$1922,0),0)),"",OFFSET('HARGA SATUAN'!$F$6,MATCH(RAB!C54,'HARGA SATUAN'!$C$7:$C$1922,0),0)))</f>
        <v>Bh</v>
      </c>
      <c r="F54" s="475">
        <f>F48*2</f>
        <v>2</v>
      </c>
      <c r="G54" s="293">
        <f ca="1">IF(ISERROR(OFFSET('HARGA SATUAN'!$Q$6,MATCH(RAB!C54,'HARGA SATUAN'!$C$7:$C$1922,0),0)),0,OFFSET('HARGA SATUAN'!$Q$6,MATCH(RAB!C54,'HARGA SATUAN'!$C$7:$C$1922,0),0))</f>
        <v>31168</v>
      </c>
      <c r="H54" s="294">
        <f t="shared" ca="1" si="12"/>
        <v>0</v>
      </c>
      <c r="I54" s="294">
        <f t="shared" ca="1" si="13"/>
        <v>62336</v>
      </c>
      <c r="J54" s="294">
        <f t="shared" ca="1" si="14"/>
        <v>0</v>
      </c>
      <c r="K54" s="295">
        <f t="shared" ca="1" si="15"/>
        <v>62336</v>
      </c>
      <c r="N54" s="477"/>
      <c r="O54" s="478"/>
      <c r="P54" s="478"/>
      <c r="Q54" s="479"/>
      <c r="R54" s="471"/>
      <c r="S54" s="480"/>
      <c r="T54" s="478"/>
      <c r="U54" s="478"/>
      <c r="V54" s="478"/>
    </row>
    <row r="55" spans="1:22" s="476" customFormat="1">
      <c r="A55" s="471"/>
      <c r="B55" s="408">
        <v>7</v>
      </c>
      <c r="C55" s="302" t="s">
        <v>26</v>
      </c>
      <c r="D55" s="291" t="str">
        <f ca="1">IF(ISERROR(OFFSET('HARGA SATUAN'!$E$6,MATCH(RAB!C55,'HARGA SATUAN'!$C$7:$C$1922,0),0)),"",OFFSET('HARGA SATUAN'!$E$6,MATCH(RAB!C55,'HARGA SATUAN'!$C$7:$C$1922,0),0))</f>
        <v>HDW</v>
      </c>
      <c r="E55" s="292" t="str">
        <f ca="1">IF(B55="+","Unit",IF(ISERROR(OFFSET('HARGA SATUAN'!$F$6,MATCH(RAB!C55,'HARGA SATUAN'!$C$7:$C$1922,0),0)),"",OFFSET('HARGA SATUAN'!$F$6,MATCH(RAB!C55,'HARGA SATUAN'!$C$7:$C$1922,0),0)))</f>
        <v>Bh</v>
      </c>
      <c r="F55" s="475">
        <f>F48*1</f>
        <v>1</v>
      </c>
      <c r="G55" s="293">
        <f ca="1">IF(ISERROR(OFFSET('HARGA SATUAN'!$Q$6,MATCH(RAB!C55,'HARGA SATUAN'!$C$7:$C$1922,0),0)),0,OFFSET('HARGA SATUAN'!$Q$6,MATCH(RAB!C55,'HARGA SATUAN'!$C$7:$C$1922,0),0))</f>
        <v>17928</v>
      </c>
      <c r="H55" s="294">
        <f t="shared" ca="1" si="12"/>
        <v>0</v>
      </c>
      <c r="I55" s="294">
        <f t="shared" ca="1" si="13"/>
        <v>17928</v>
      </c>
      <c r="J55" s="294">
        <f t="shared" ca="1" si="14"/>
        <v>0</v>
      </c>
      <c r="K55" s="295">
        <f t="shared" ca="1" si="15"/>
        <v>17928</v>
      </c>
      <c r="N55" s="477"/>
      <c r="O55" s="478"/>
      <c r="P55" s="478"/>
      <c r="Q55" s="479"/>
      <c r="R55" s="471"/>
      <c r="S55" s="480"/>
      <c r="T55" s="478"/>
      <c r="U55" s="478"/>
      <c r="V55" s="478"/>
    </row>
    <row r="56" spans="1:22" s="476" customFormat="1">
      <c r="A56" s="471"/>
      <c r="B56" s="408">
        <v>8</v>
      </c>
      <c r="C56" s="302" t="s">
        <v>244</v>
      </c>
      <c r="D56" s="291" t="str">
        <f ca="1">IF(ISERROR(OFFSET('HARGA SATUAN'!$E$6,MATCH(RAB!C56,'HARGA SATUAN'!$C$7:$C$1922,0),0)),"",OFFSET('HARGA SATUAN'!$E$6,MATCH(RAB!C56,'HARGA SATUAN'!$C$7:$C$1922,0),0))</f>
        <v>HDW</v>
      </c>
      <c r="E56" s="292" t="str">
        <f ca="1">IF(B56="+","Unit",IF(ISERROR(OFFSET('HARGA SATUAN'!$F$6,MATCH(RAB!C56,'HARGA SATUAN'!$C$7:$C$1922,0),0)),"",OFFSET('HARGA SATUAN'!$F$6,MATCH(RAB!C56,'HARGA SATUAN'!$C$7:$C$1922,0),0)))</f>
        <v>Bh</v>
      </c>
      <c r="F56" s="475">
        <f>F48*1</f>
        <v>1</v>
      </c>
      <c r="G56" s="293">
        <f ca="1">IF(ISERROR(OFFSET('HARGA SATUAN'!$Q$6,MATCH(RAB!C56,'HARGA SATUAN'!$C$7:$C$1922,0),0)),0,OFFSET('HARGA SATUAN'!$Q$6,MATCH(RAB!C56,'HARGA SATUAN'!$C$7:$C$1922,0),0))</f>
        <v>37540</v>
      </c>
      <c r="H56" s="294">
        <f t="shared" ca="1" si="12"/>
        <v>0</v>
      </c>
      <c r="I56" s="294">
        <f t="shared" ca="1" si="13"/>
        <v>37540</v>
      </c>
      <c r="J56" s="294">
        <f t="shared" ca="1" si="14"/>
        <v>0</v>
      </c>
      <c r="K56" s="295">
        <f t="shared" ca="1" si="15"/>
        <v>37540</v>
      </c>
      <c r="N56" s="477"/>
      <c r="O56" s="478"/>
      <c r="P56" s="478"/>
      <c r="Q56" s="479"/>
      <c r="R56" s="471"/>
      <c r="S56" s="480"/>
      <c r="T56" s="478"/>
      <c r="U56" s="478"/>
      <c r="V56" s="478"/>
    </row>
    <row r="57" spans="1:22" s="476" customFormat="1">
      <c r="A57" s="471"/>
      <c r="B57" s="408">
        <v>9</v>
      </c>
      <c r="C57" s="302" t="s">
        <v>25</v>
      </c>
      <c r="D57" s="291" t="str">
        <f ca="1">IF(ISERROR(OFFSET('HARGA SATUAN'!$E$6,MATCH(RAB!C57,'HARGA SATUAN'!$C$7:$C$1922,0),0)),"",OFFSET('HARGA SATUAN'!$E$6,MATCH(RAB!C57,'HARGA SATUAN'!$C$7:$C$1922,0),0))</f>
        <v>HDW</v>
      </c>
      <c r="E57" s="292" t="str">
        <f ca="1">IF(B57="+","Unit",IF(ISERROR(OFFSET('HARGA SATUAN'!$F$6,MATCH(RAB!C57,'HARGA SATUAN'!$C$7:$C$1922,0),0)),"",OFFSET('HARGA SATUAN'!$F$6,MATCH(RAB!C57,'HARGA SATUAN'!$C$7:$C$1922,0),0)))</f>
        <v>Bh</v>
      </c>
      <c r="F57" s="475">
        <f>F48*2</f>
        <v>2</v>
      </c>
      <c r="G57" s="293">
        <f ca="1">IF(ISERROR(OFFSET('HARGA SATUAN'!$Q$6,MATCH(RAB!C57,'HARGA SATUAN'!$C$7:$C$1922,0),0)),0,OFFSET('HARGA SATUAN'!$Q$6,MATCH(RAB!C57,'HARGA SATUAN'!$C$7:$C$1922,0),0))</f>
        <v>2801</v>
      </c>
      <c r="H57" s="294">
        <f t="shared" ca="1" si="12"/>
        <v>0</v>
      </c>
      <c r="I57" s="294">
        <f t="shared" ca="1" si="13"/>
        <v>5602</v>
      </c>
      <c r="J57" s="294">
        <f t="shared" ca="1" si="14"/>
        <v>0</v>
      </c>
      <c r="K57" s="295">
        <f t="shared" ca="1" si="15"/>
        <v>5602</v>
      </c>
      <c r="N57" s="477"/>
      <c r="O57" s="478"/>
      <c r="P57" s="478"/>
      <c r="Q57" s="479"/>
      <c r="R57" s="471"/>
      <c r="S57" s="480"/>
      <c r="T57" s="478"/>
      <c r="U57" s="478"/>
      <c r="V57" s="478"/>
    </row>
    <row r="58" spans="1:22" s="476" customFormat="1">
      <c r="A58" s="471"/>
      <c r="B58" s="408">
        <v>10</v>
      </c>
      <c r="C58" s="302" t="s">
        <v>2432</v>
      </c>
      <c r="D58" s="291" t="str">
        <f ca="1">IF(ISERROR(OFFSET('HARGA SATUAN'!$E$6,MATCH(RAB!C58,'HARGA SATUAN'!$C$7:$C$1922,0),0)),"",OFFSET('HARGA SATUAN'!$E$6,MATCH(RAB!C58,'HARGA SATUAN'!$C$7:$C$1922,0),0))</f>
        <v>JASA</v>
      </c>
      <c r="E58" s="292" t="str">
        <f ca="1">IF(B58="+","Unit",IF(ISERROR(OFFSET('HARGA SATUAN'!$F$6,MATCH(RAB!C58,'HARGA SATUAN'!$C$7:$C$1922,0),0)),"",OFFSET('HARGA SATUAN'!$F$6,MATCH(RAB!C58,'HARGA SATUAN'!$C$7:$C$1922,0),0)))</f>
        <v>Unit</v>
      </c>
      <c r="F58" s="475">
        <f>F48*1</f>
        <v>1</v>
      </c>
      <c r="G58" s="293">
        <f ca="1">IF(ISERROR(OFFSET('HARGA SATUAN'!$Q$6,MATCH(RAB!C58,'HARGA SATUAN'!$C$7:$C$1922,0),0)),0,OFFSET('HARGA SATUAN'!$Q$6,MATCH(RAB!C58,'HARGA SATUAN'!$C$7:$C$1922,0),0))</f>
        <v>92495</v>
      </c>
      <c r="H58" s="294">
        <f t="shared" ref="H58:H76" ca="1" si="16">IF(OR(D58="MDU",D58="MDU-KD"),(IF($O$3="RAB NON MDU","PLN KD",G58*F58)),0)</f>
        <v>0</v>
      </c>
      <c r="I58" s="294">
        <f t="shared" ref="I58:I76" ca="1" si="17">IF(D58="HDW",G58*F58,0)</f>
        <v>0</v>
      </c>
      <c r="J58" s="294">
        <f t="shared" ref="J58:J76" ca="1" si="18">IF(D58="JASA",G58*F58,0)</f>
        <v>92495</v>
      </c>
      <c r="K58" s="295">
        <f t="shared" ref="K58:K76" ca="1" si="19">SUM(H58:J58)</f>
        <v>92495</v>
      </c>
      <c r="N58" s="477"/>
      <c r="O58" s="478"/>
      <c r="P58" s="478"/>
      <c r="Q58" s="479"/>
      <c r="R58" s="471"/>
      <c r="S58" s="480"/>
      <c r="T58" s="478"/>
      <c r="U58" s="478"/>
      <c r="V58" s="478"/>
    </row>
    <row r="59" spans="1:22" s="476" customFormat="1">
      <c r="A59" s="471"/>
      <c r="B59" s="400"/>
      <c r="C59" s="401"/>
      <c r="D59" s="291" t="str">
        <f ca="1">IF(ISERROR(OFFSET('HARGA SATUAN'!$E$6,MATCH(RAB!C59,'HARGA SATUAN'!$C$7:$C$1922,0),0)),"",OFFSET('HARGA SATUAN'!$E$6,MATCH(RAB!C59,'HARGA SATUAN'!$C$7:$C$1922,0),0))</f>
        <v/>
      </c>
      <c r="E59" s="292" t="str">
        <f ca="1">IF(B59="+","Unit",IF(ISERROR(OFFSET('HARGA SATUAN'!$F$6,MATCH(RAB!C59,'HARGA SATUAN'!$C$7:$C$1922,0),0)),"",OFFSET('HARGA SATUAN'!$F$6,MATCH(RAB!C59,'HARGA SATUAN'!$C$7:$C$1922,0),0)))</f>
        <v/>
      </c>
      <c r="F59" s="475"/>
      <c r="G59" s="293">
        <f ca="1">IF(ISERROR(OFFSET('HARGA SATUAN'!$Q$6,MATCH(RAB!C59,'HARGA SATUAN'!$C$7:$C$1922,0),0)),0,OFFSET('HARGA SATUAN'!$Q$6,MATCH(RAB!C59,'HARGA SATUAN'!$C$7:$C$1922,0),0))</f>
        <v>0</v>
      </c>
      <c r="H59" s="294">
        <f t="shared" ca="1" si="16"/>
        <v>0</v>
      </c>
      <c r="I59" s="294">
        <f t="shared" ca="1" si="17"/>
        <v>0</v>
      </c>
      <c r="J59" s="294">
        <f t="shared" ca="1" si="18"/>
        <v>0</v>
      </c>
      <c r="K59" s="295">
        <f t="shared" ca="1" si="19"/>
        <v>0</v>
      </c>
      <c r="N59" s="477"/>
      <c r="O59" s="478"/>
      <c r="P59" s="478"/>
      <c r="Q59" s="479"/>
      <c r="R59" s="471"/>
      <c r="S59" s="480"/>
      <c r="T59" s="478"/>
      <c r="U59" s="478"/>
      <c r="V59" s="478"/>
    </row>
    <row r="60" spans="1:22" s="476" customFormat="1">
      <c r="A60" s="471"/>
      <c r="B60" s="408" t="s">
        <v>719</v>
      </c>
      <c r="C60" s="302" t="s">
        <v>2593</v>
      </c>
      <c r="D60" s="291" t="str">
        <f ca="1">IF(ISERROR(OFFSET('HARGA SATUAN'!$E$6,MATCH(RAB!C60,'HARGA SATUAN'!$C$7:$C$1922,0),0)),"",OFFSET('HARGA SATUAN'!$E$6,MATCH(RAB!C60,'HARGA SATUAN'!$C$7:$C$1922,0),0))</f>
        <v/>
      </c>
      <c r="E60" s="292" t="str">
        <f ca="1">IF(B60="+","Unit",IF(ISERROR(OFFSET('HARGA SATUAN'!$F$6,MATCH(RAB!C60,'HARGA SATUAN'!$C$7:$C$1922,0),0)),"",OFFSET('HARGA SATUAN'!$F$6,MATCH(RAB!C60,'HARGA SATUAN'!$C$7:$C$1922,0),0)))</f>
        <v>Unit</v>
      </c>
      <c r="F60" s="475">
        <v>1</v>
      </c>
      <c r="G60" s="293">
        <f ca="1">IF(ISERROR(OFFSET('HARGA SATUAN'!$Q$6,MATCH(RAB!C60,'HARGA SATUAN'!$C$7:$C$1922,0),0)),0,OFFSET('HARGA SATUAN'!$Q$6,MATCH(RAB!C60,'HARGA SATUAN'!$C$7:$C$1922,0),0))</f>
        <v>0</v>
      </c>
      <c r="H60" s="294">
        <f t="shared" ca="1" si="16"/>
        <v>0</v>
      </c>
      <c r="I60" s="294">
        <f t="shared" ca="1" si="17"/>
        <v>0</v>
      </c>
      <c r="J60" s="294">
        <f t="shared" ca="1" si="18"/>
        <v>0</v>
      </c>
      <c r="K60" s="295">
        <f t="shared" ca="1" si="19"/>
        <v>0</v>
      </c>
      <c r="N60" s="477"/>
      <c r="O60" s="478"/>
      <c r="P60" s="478"/>
      <c r="Q60" s="479"/>
      <c r="R60" s="471"/>
      <c r="S60" s="480"/>
      <c r="T60" s="478"/>
      <c r="U60" s="478"/>
      <c r="V60" s="478"/>
    </row>
    <row r="61" spans="1:22" s="476" customFormat="1" ht="27.6">
      <c r="A61" s="471"/>
      <c r="B61" s="472">
        <v>1</v>
      </c>
      <c r="C61" s="473" t="s">
        <v>1186</v>
      </c>
      <c r="D61" s="474" t="str">
        <f ca="1">IF(ISERROR(OFFSET('HARGA SATUAN'!$E$6,MATCH(RAB!C61,'HARGA SATUAN'!$C$7:$C$1922,0),0)),"",OFFSET('HARGA SATUAN'!$E$6,MATCH(RAB!C61,'HARGA SATUAN'!$C$7:$C$1922,0),0))</f>
        <v>MDU-KD</v>
      </c>
      <c r="E61" s="475" t="str">
        <f ca="1">IF(B61="+","Unit",IF(ISERROR(OFFSET('HARGA SATUAN'!$F$6,MATCH(RAB!C61,'HARGA SATUAN'!$C$7:$C$1922,0),0)),"",OFFSET('HARGA SATUAN'!$F$6,MATCH(RAB!C61,'HARGA SATUAN'!$C$7:$C$1922,0),0)))</f>
        <v>Set</v>
      </c>
      <c r="F61" s="475">
        <f>F60*1</f>
        <v>1</v>
      </c>
      <c r="G61" s="562">
        <f ca="1">IF(ISERROR(OFFSET('HARGA SATUAN'!$Q$6,MATCH(RAB!C61,'HARGA SATUAN'!$C$7:$C$1922,0),0)),0,OFFSET('HARGA SATUAN'!$Q$6,MATCH(RAB!C61,'HARGA SATUAN'!$C$7:$C$1922,0),0))</f>
        <v>557575</v>
      </c>
      <c r="H61" s="563">
        <f t="shared" ca="1" si="16"/>
        <v>557575</v>
      </c>
      <c r="I61" s="563">
        <f t="shared" ca="1" si="17"/>
        <v>0</v>
      </c>
      <c r="J61" s="563">
        <f t="shared" ca="1" si="18"/>
        <v>0</v>
      </c>
      <c r="K61" s="564">
        <f t="shared" ca="1" si="19"/>
        <v>557575</v>
      </c>
      <c r="N61" s="477"/>
      <c r="O61" s="478"/>
      <c r="P61" s="478"/>
      <c r="Q61" s="479"/>
      <c r="R61" s="471"/>
      <c r="S61" s="480"/>
      <c r="T61" s="478"/>
      <c r="U61" s="478"/>
      <c r="V61" s="478"/>
    </row>
    <row r="62" spans="1:22" s="476" customFormat="1">
      <c r="A62" s="471"/>
      <c r="B62" s="408">
        <v>2</v>
      </c>
      <c r="C62" s="302" t="s">
        <v>1151</v>
      </c>
      <c r="D62" s="291" t="str">
        <f ca="1">IF(ISERROR(OFFSET('HARGA SATUAN'!$E$6,MATCH(RAB!C62,'HARGA SATUAN'!$C$7:$C$1922,0),0)),"",OFFSET('HARGA SATUAN'!$E$6,MATCH(RAB!C62,'HARGA SATUAN'!$C$7:$C$1922,0),0))</f>
        <v>MDU-KD</v>
      </c>
      <c r="E62" s="292" t="str">
        <f ca="1">IF(B62="+","Unit",IF(ISERROR(OFFSET('HARGA SATUAN'!$F$6,MATCH(RAB!C62,'HARGA SATUAN'!$C$7:$C$1922,0),0)),"",OFFSET('HARGA SATUAN'!$F$6,MATCH(RAB!C62,'HARGA SATUAN'!$C$7:$C$1922,0),0)))</f>
        <v>Bh</v>
      </c>
      <c r="F62" s="475">
        <f>F60*1</f>
        <v>1</v>
      </c>
      <c r="G62" s="293">
        <f ca="1">IF(ISERROR(OFFSET('HARGA SATUAN'!$Q$6,MATCH(RAB!C62,'HARGA SATUAN'!$C$7:$C$1922,0),0)),0,OFFSET('HARGA SATUAN'!$Q$6,MATCH(RAB!C62,'HARGA SATUAN'!$C$7:$C$1922,0),0))</f>
        <v>235202</v>
      </c>
      <c r="H62" s="294">
        <f t="shared" ca="1" si="16"/>
        <v>235202</v>
      </c>
      <c r="I62" s="294">
        <f t="shared" ca="1" si="17"/>
        <v>0</v>
      </c>
      <c r="J62" s="294">
        <f t="shared" ca="1" si="18"/>
        <v>0</v>
      </c>
      <c r="K62" s="295">
        <f t="shared" ca="1" si="19"/>
        <v>235202</v>
      </c>
      <c r="N62" s="477"/>
      <c r="O62" s="478"/>
      <c r="P62" s="478"/>
      <c r="Q62" s="479"/>
      <c r="R62" s="471"/>
      <c r="S62" s="480"/>
      <c r="T62" s="478"/>
      <c r="U62" s="478"/>
      <c r="V62" s="478"/>
    </row>
    <row r="63" spans="1:22" s="476" customFormat="1">
      <c r="A63" s="471"/>
      <c r="B63" s="408">
        <v>3</v>
      </c>
      <c r="C63" s="302" t="s">
        <v>141</v>
      </c>
      <c r="D63" s="291" t="str">
        <f ca="1">IF(ISERROR(OFFSET('HARGA SATUAN'!$E$6,MATCH(RAB!C63,'HARGA SATUAN'!$C$7:$C$1922,0),0)),"",OFFSET('HARGA SATUAN'!$E$6,MATCH(RAB!C63,'HARGA SATUAN'!$C$7:$C$1922,0),0))</f>
        <v>HDW</v>
      </c>
      <c r="E63" s="292" t="str">
        <f ca="1">IF(B63="+","Unit",IF(ISERROR(OFFSET('HARGA SATUAN'!$F$6,MATCH(RAB!C63,'HARGA SATUAN'!$C$7:$C$1922,0),0)),"",OFFSET('HARGA SATUAN'!$F$6,MATCH(RAB!C63,'HARGA SATUAN'!$C$7:$C$1922,0),0)))</f>
        <v>Mtr</v>
      </c>
      <c r="F63" s="475">
        <f>F60*1</f>
        <v>1</v>
      </c>
      <c r="G63" s="293">
        <f ca="1">IF(ISERROR(OFFSET('HARGA SATUAN'!$Q$6,MATCH(RAB!C63,'HARGA SATUAN'!$C$7:$C$1922,0),0)),0,OFFSET('HARGA SATUAN'!$Q$6,MATCH(RAB!C63,'HARGA SATUAN'!$C$7:$C$1922,0),0))</f>
        <v>8728</v>
      </c>
      <c r="H63" s="294">
        <f t="shared" ca="1" si="16"/>
        <v>0</v>
      </c>
      <c r="I63" s="294">
        <f t="shared" ca="1" si="17"/>
        <v>8728</v>
      </c>
      <c r="J63" s="294">
        <f t="shared" ca="1" si="18"/>
        <v>0</v>
      </c>
      <c r="K63" s="295">
        <f t="shared" ca="1" si="19"/>
        <v>8728</v>
      </c>
      <c r="N63" s="477"/>
      <c r="O63" s="478"/>
      <c r="P63" s="478"/>
      <c r="Q63" s="479"/>
      <c r="R63" s="471"/>
      <c r="S63" s="480"/>
      <c r="T63" s="478"/>
      <c r="U63" s="478"/>
      <c r="V63" s="478"/>
    </row>
    <row r="64" spans="1:22" s="476" customFormat="1">
      <c r="A64" s="471"/>
      <c r="B64" s="408">
        <v>4</v>
      </c>
      <c r="C64" s="302" t="s">
        <v>27</v>
      </c>
      <c r="D64" s="291" t="str">
        <f ca="1">IF(ISERROR(OFFSET('HARGA SATUAN'!$E$6,MATCH(RAB!C64,'HARGA SATUAN'!$C$7:$C$1922,0),0)),"",OFFSET('HARGA SATUAN'!$E$6,MATCH(RAB!C64,'HARGA SATUAN'!$C$7:$C$1922,0),0))</f>
        <v>HDW</v>
      </c>
      <c r="E64" s="292" t="str">
        <f ca="1">IF(B64="+","Unit",IF(ISERROR(OFFSET('HARGA SATUAN'!$F$6,MATCH(RAB!C64,'HARGA SATUAN'!$C$7:$C$1922,0),0)),"",OFFSET('HARGA SATUAN'!$F$6,MATCH(RAB!C64,'HARGA SATUAN'!$C$7:$C$1922,0),0)))</f>
        <v>Bh</v>
      </c>
      <c r="F64" s="475">
        <f>F60*2</f>
        <v>2</v>
      </c>
      <c r="G64" s="293">
        <f ca="1">IF(ISERROR(OFFSET('HARGA SATUAN'!$Q$6,MATCH(RAB!C64,'HARGA SATUAN'!$C$7:$C$1922,0),0)),0,OFFSET('HARGA SATUAN'!$Q$6,MATCH(RAB!C64,'HARGA SATUAN'!$C$7:$C$1922,0),0))</f>
        <v>29694</v>
      </c>
      <c r="H64" s="294">
        <f t="shared" ca="1" si="16"/>
        <v>0</v>
      </c>
      <c r="I64" s="294">
        <f t="shared" ca="1" si="17"/>
        <v>59388</v>
      </c>
      <c r="J64" s="294">
        <f t="shared" ca="1" si="18"/>
        <v>0</v>
      </c>
      <c r="K64" s="295">
        <f t="shared" ca="1" si="19"/>
        <v>59388</v>
      </c>
      <c r="N64" s="477"/>
      <c r="O64" s="478"/>
      <c r="P64" s="478"/>
      <c r="Q64" s="479"/>
      <c r="R64" s="471"/>
      <c r="S64" s="480"/>
      <c r="T64" s="478"/>
      <c r="U64" s="478"/>
      <c r="V64" s="478"/>
    </row>
    <row r="65" spans="1:22" s="476" customFormat="1">
      <c r="A65" s="471"/>
      <c r="B65" s="408">
        <v>5</v>
      </c>
      <c r="C65" s="302" t="s">
        <v>166</v>
      </c>
      <c r="D65" s="291" t="str">
        <f ca="1">IF(ISERROR(OFFSET('HARGA SATUAN'!$E$6,MATCH(RAB!C65,'HARGA SATUAN'!$C$7:$C$1922,0),0)),"",OFFSET('HARGA SATUAN'!$E$6,MATCH(RAB!C65,'HARGA SATUAN'!$C$7:$C$1922,0),0))</f>
        <v>HDW</v>
      </c>
      <c r="E65" s="292" t="str">
        <f ca="1">IF(B65="+","Unit",IF(ISERROR(OFFSET('HARGA SATUAN'!$F$6,MATCH(RAB!C65,'HARGA SATUAN'!$C$7:$C$1922,0),0)),"",OFFSET('HARGA SATUAN'!$F$6,MATCH(RAB!C65,'HARGA SATUAN'!$C$7:$C$1922,0),0)))</f>
        <v>Bh</v>
      </c>
      <c r="F65" s="475">
        <f>F60*1</f>
        <v>1</v>
      </c>
      <c r="G65" s="293">
        <f ca="1">IF(ISERROR(OFFSET('HARGA SATUAN'!$Q$6,MATCH(RAB!C65,'HARGA SATUAN'!$C$7:$C$1922,0),0)),0,OFFSET('HARGA SATUAN'!$Q$6,MATCH(RAB!C65,'HARGA SATUAN'!$C$7:$C$1922,0),0))</f>
        <v>106450</v>
      </c>
      <c r="H65" s="294">
        <f t="shared" ca="1" si="16"/>
        <v>0</v>
      </c>
      <c r="I65" s="294">
        <f t="shared" ca="1" si="17"/>
        <v>106450</v>
      </c>
      <c r="J65" s="294">
        <f t="shared" ca="1" si="18"/>
        <v>0</v>
      </c>
      <c r="K65" s="295">
        <f t="shared" ca="1" si="19"/>
        <v>106450</v>
      </c>
      <c r="N65" s="477"/>
      <c r="O65" s="478"/>
      <c r="P65" s="478"/>
      <c r="Q65" s="479"/>
      <c r="R65" s="471"/>
      <c r="S65" s="480"/>
      <c r="T65" s="478"/>
      <c r="U65" s="478"/>
      <c r="V65" s="478"/>
    </row>
    <row r="66" spans="1:22" s="476" customFormat="1">
      <c r="A66" s="471"/>
      <c r="B66" s="408">
        <v>6</v>
      </c>
      <c r="C66" s="302" t="s">
        <v>167</v>
      </c>
      <c r="D66" s="291" t="str">
        <f ca="1">IF(ISERROR(OFFSET('HARGA SATUAN'!$E$6,MATCH(RAB!C66,'HARGA SATUAN'!$C$7:$C$1922,0),0)),"",OFFSET('HARGA SATUAN'!$E$6,MATCH(RAB!C66,'HARGA SATUAN'!$C$7:$C$1922,0),0))</f>
        <v>HDW</v>
      </c>
      <c r="E66" s="292" t="str">
        <f ca="1">IF(B66="+","Unit",IF(ISERROR(OFFSET('HARGA SATUAN'!$F$6,MATCH(RAB!C66,'HARGA SATUAN'!$C$7:$C$1922,0),0)),"",OFFSET('HARGA SATUAN'!$F$6,MATCH(RAB!C66,'HARGA SATUAN'!$C$7:$C$1922,0),0)))</f>
        <v>Bh</v>
      </c>
      <c r="F66" s="475">
        <f>F60*1</f>
        <v>1</v>
      </c>
      <c r="G66" s="293">
        <f ca="1">IF(ISERROR(OFFSET('HARGA SATUAN'!$Q$6,MATCH(RAB!C66,'HARGA SATUAN'!$C$7:$C$1922,0),0)),0,OFFSET('HARGA SATUAN'!$Q$6,MATCH(RAB!C66,'HARGA SATUAN'!$C$7:$C$1922,0),0))</f>
        <v>17368</v>
      </c>
      <c r="H66" s="294">
        <f t="shared" ca="1" si="16"/>
        <v>0</v>
      </c>
      <c r="I66" s="294">
        <f t="shared" ca="1" si="17"/>
        <v>17368</v>
      </c>
      <c r="J66" s="294">
        <f t="shared" ca="1" si="18"/>
        <v>0</v>
      </c>
      <c r="K66" s="295">
        <f t="shared" ca="1" si="19"/>
        <v>17368</v>
      </c>
      <c r="N66" s="477"/>
      <c r="O66" s="478"/>
      <c r="P66" s="478"/>
      <c r="Q66" s="479"/>
      <c r="R66" s="471"/>
      <c r="S66" s="480"/>
      <c r="T66" s="478"/>
      <c r="U66" s="478"/>
      <c r="V66" s="478"/>
    </row>
    <row r="67" spans="1:22" s="476" customFormat="1">
      <c r="A67" s="471"/>
      <c r="B67" s="408">
        <v>7</v>
      </c>
      <c r="C67" s="302" t="s">
        <v>172</v>
      </c>
      <c r="D67" s="291" t="str">
        <f ca="1">IF(ISERROR(OFFSET('HARGA SATUAN'!$E$6,MATCH(RAB!C67,'HARGA SATUAN'!$C$7:$C$1922,0),0)),"",OFFSET('HARGA SATUAN'!$E$6,MATCH(RAB!C67,'HARGA SATUAN'!$C$7:$C$1922,0),0))</f>
        <v>HDW</v>
      </c>
      <c r="E67" s="292" t="str">
        <f ca="1">IF(B67="+","Unit",IF(ISERROR(OFFSET('HARGA SATUAN'!$F$6,MATCH(RAB!C67,'HARGA SATUAN'!$C$7:$C$1922,0),0)),"",OFFSET('HARGA SATUAN'!$F$6,MATCH(RAB!C67,'HARGA SATUAN'!$C$7:$C$1922,0),0)))</f>
        <v>Bh</v>
      </c>
      <c r="F67" s="475">
        <f>F60*2</f>
        <v>2</v>
      </c>
      <c r="G67" s="293">
        <f ca="1">IF(ISERROR(OFFSET('HARGA SATUAN'!$Q$6,MATCH(RAB!C67,'HARGA SATUAN'!$C$7:$C$1922,0),0)),0,OFFSET('HARGA SATUAN'!$Q$6,MATCH(RAB!C67,'HARGA SATUAN'!$C$7:$C$1922,0),0))</f>
        <v>15900</v>
      </c>
      <c r="H67" s="294">
        <f t="shared" ca="1" si="16"/>
        <v>0</v>
      </c>
      <c r="I67" s="294">
        <f t="shared" ca="1" si="17"/>
        <v>31800</v>
      </c>
      <c r="J67" s="294">
        <f t="shared" ca="1" si="18"/>
        <v>0</v>
      </c>
      <c r="K67" s="295">
        <f t="shared" ca="1" si="19"/>
        <v>31800</v>
      </c>
      <c r="N67" s="477"/>
      <c r="O67" s="478"/>
      <c r="P67" s="478"/>
      <c r="Q67" s="479"/>
      <c r="R67" s="471"/>
      <c r="S67" s="480"/>
      <c r="T67" s="478"/>
      <c r="U67" s="478"/>
      <c r="V67" s="478"/>
    </row>
    <row r="68" spans="1:22" s="476" customFormat="1">
      <c r="A68" s="471"/>
      <c r="B68" s="408">
        <v>8</v>
      </c>
      <c r="C68" s="302" t="s">
        <v>200</v>
      </c>
      <c r="D68" s="291" t="str">
        <f ca="1">IF(ISERROR(OFFSET('HARGA SATUAN'!$E$6,MATCH(RAB!C68,'HARGA SATUAN'!$C$7:$C$1922,0),0)),"",OFFSET('HARGA SATUAN'!$E$6,MATCH(RAB!C68,'HARGA SATUAN'!$C$7:$C$1922,0),0))</f>
        <v>HDW</v>
      </c>
      <c r="E68" s="292" t="str">
        <f ca="1">IF(B68="+","Unit",IF(ISERROR(OFFSET('HARGA SATUAN'!$F$6,MATCH(RAB!C68,'HARGA SATUAN'!$C$7:$C$1922,0),0)),"",OFFSET('HARGA SATUAN'!$F$6,MATCH(RAB!C68,'HARGA SATUAN'!$C$7:$C$1922,0),0)))</f>
        <v>Bh</v>
      </c>
      <c r="F68" s="475">
        <f>F60*2</f>
        <v>2</v>
      </c>
      <c r="G68" s="293">
        <f ca="1">IF(ISERROR(OFFSET('HARGA SATUAN'!$Q$6,MATCH(RAB!C68,'HARGA SATUAN'!$C$7:$C$1922,0),0)),0,OFFSET('HARGA SATUAN'!$Q$6,MATCH(RAB!C68,'HARGA SATUAN'!$C$7:$C$1922,0),0))</f>
        <v>10350</v>
      </c>
      <c r="H68" s="294">
        <f t="shared" ca="1" si="16"/>
        <v>0</v>
      </c>
      <c r="I68" s="294">
        <f t="shared" ca="1" si="17"/>
        <v>20700</v>
      </c>
      <c r="J68" s="294">
        <f t="shared" ca="1" si="18"/>
        <v>0</v>
      </c>
      <c r="K68" s="295">
        <f t="shared" ca="1" si="19"/>
        <v>20700</v>
      </c>
      <c r="N68" s="477"/>
      <c r="O68" s="478"/>
      <c r="P68" s="478"/>
      <c r="Q68" s="479"/>
      <c r="R68" s="471"/>
      <c r="S68" s="480"/>
      <c r="T68" s="478"/>
      <c r="U68" s="478"/>
      <c r="V68" s="478"/>
    </row>
    <row r="69" spans="1:22" s="476" customFormat="1">
      <c r="A69" s="471"/>
      <c r="B69" s="408">
        <v>9</v>
      </c>
      <c r="C69" s="302" t="s">
        <v>201</v>
      </c>
      <c r="D69" s="291" t="str">
        <f ca="1">IF(ISERROR(OFFSET('HARGA SATUAN'!$E$6,MATCH(RAB!C69,'HARGA SATUAN'!$C$7:$C$1922,0),0)),"",OFFSET('HARGA SATUAN'!$E$6,MATCH(RAB!C69,'HARGA SATUAN'!$C$7:$C$1922,0),0))</f>
        <v>HDW</v>
      </c>
      <c r="E69" s="292" t="str">
        <f ca="1">IF(B69="+","Unit",IF(ISERROR(OFFSET('HARGA SATUAN'!$F$6,MATCH(RAB!C69,'HARGA SATUAN'!$C$7:$C$1922,0),0)),"",OFFSET('HARGA SATUAN'!$F$6,MATCH(RAB!C69,'HARGA SATUAN'!$C$7:$C$1922,0),0)))</f>
        <v>Bh</v>
      </c>
      <c r="F69" s="475">
        <f>F60*2</f>
        <v>2</v>
      </c>
      <c r="G69" s="293">
        <f ca="1">IF(ISERROR(OFFSET('HARGA SATUAN'!$Q$6,MATCH(RAB!C69,'HARGA SATUAN'!$C$7:$C$1922,0),0)),0,OFFSET('HARGA SATUAN'!$Q$6,MATCH(RAB!C69,'HARGA SATUAN'!$C$7:$C$1922,0),0))</f>
        <v>33168</v>
      </c>
      <c r="H69" s="294">
        <f t="shared" ca="1" si="16"/>
        <v>0</v>
      </c>
      <c r="I69" s="294">
        <f t="shared" ca="1" si="17"/>
        <v>66336</v>
      </c>
      <c r="J69" s="294">
        <f t="shared" ca="1" si="18"/>
        <v>0</v>
      </c>
      <c r="K69" s="295">
        <f t="shared" ca="1" si="19"/>
        <v>66336</v>
      </c>
      <c r="N69" s="477"/>
      <c r="O69" s="478"/>
      <c r="P69" s="478"/>
      <c r="Q69" s="479"/>
      <c r="R69" s="471"/>
      <c r="S69" s="480"/>
      <c r="T69" s="478"/>
      <c r="U69" s="478"/>
      <c r="V69" s="478"/>
    </row>
    <row r="70" spans="1:22" s="476" customFormat="1">
      <c r="A70" s="471"/>
      <c r="B70" s="408">
        <v>10</v>
      </c>
      <c r="C70" s="302" t="s">
        <v>24</v>
      </c>
      <c r="D70" s="291" t="str">
        <f ca="1">IF(ISERROR(OFFSET('HARGA SATUAN'!$E$6,MATCH(RAB!C70,'HARGA SATUAN'!$C$7:$C$1922,0),0)),"",OFFSET('HARGA SATUAN'!$E$6,MATCH(RAB!C70,'HARGA SATUAN'!$C$7:$C$1922,0),0))</f>
        <v>HDW</v>
      </c>
      <c r="E70" s="292" t="str">
        <f ca="1">IF(B70="+","Unit",IF(ISERROR(OFFSET('HARGA SATUAN'!$F$6,MATCH(RAB!C70,'HARGA SATUAN'!$C$7:$C$1922,0),0)),"",OFFSET('HARGA SATUAN'!$F$6,MATCH(RAB!C70,'HARGA SATUAN'!$C$7:$C$1922,0),0)))</f>
        <v>Bh</v>
      </c>
      <c r="F70" s="475">
        <f>F60*2</f>
        <v>2</v>
      </c>
      <c r="G70" s="293">
        <f ca="1">IF(ISERROR(OFFSET('HARGA SATUAN'!$Q$6,MATCH(RAB!C70,'HARGA SATUAN'!$C$7:$C$1922,0),0)),0,OFFSET('HARGA SATUAN'!$Q$6,MATCH(RAB!C70,'HARGA SATUAN'!$C$7:$C$1922,0),0))</f>
        <v>26821</v>
      </c>
      <c r="H70" s="294">
        <f t="shared" ca="1" si="16"/>
        <v>0</v>
      </c>
      <c r="I70" s="294">
        <f t="shared" ca="1" si="17"/>
        <v>53642</v>
      </c>
      <c r="J70" s="294">
        <f t="shared" ca="1" si="18"/>
        <v>0</v>
      </c>
      <c r="K70" s="295">
        <f t="shared" ca="1" si="19"/>
        <v>53642</v>
      </c>
      <c r="N70" s="477"/>
      <c r="O70" s="478"/>
      <c r="P70" s="478"/>
      <c r="Q70" s="479"/>
      <c r="R70" s="471"/>
      <c r="S70" s="480"/>
      <c r="T70" s="478"/>
      <c r="U70" s="478"/>
      <c r="V70" s="478"/>
    </row>
    <row r="71" spans="1:22" s="476" customFormat="1">
      <c r="A71" s="471"/>
      <c r="B71" s="408">
        <v>11</v>
      </c>
      <c r="C71" s="302" t="s">
        <v>228</v>
      </c>
      <c r="D71" s="291" t="str">
        <f ca="1">IF(ISERROR(OFFSET('HARGA SATUAN'!$E$6,MATCH(RAB!C71,'HARGA SATUAN'!$C$7:$C$1922,0),0)),"",OFFSET('HARGA SATUAN'!$E$6,MATCH(RAB!C71,'HARGA SATUAN'!$C$7:$C$1922,0),0))</f>
        <v>HDW</v>
      </c>
      <c r="E71" s="292" t="str">
        <f ca="1">IF(B71="+","Unit",IF(ISERROR(OFFSET('HARGA SATUAN'!$F$6,MATCH(RAB!C71,'HARGA SATUAN'!$C$7:$C$1922,0),0)),"",OFFSET('HARGA SATUAN'!$F$6,MATCH(RAB!C71,'HARGA SATUAN'!$C$7:$C$1922,0),0)))</f>
        <v>Bh</v>
      </c>
      <c r="F71" s="475">
        <f>F60*2</f>
        <v>2</v>
      </c>
      <c r="G71" s="293">
        <f ca="1">IF(ISERROR(OFFSET('HARGA SATUAN'!$Q$6,MATCH(RAB!C71,'HARGA SATUAN'!$C$7:$C$1922,0),0)),0,OFFSET('HARGA SATUAN'!$Q$6,MATCH(RAB!C71,'HARGA SATUAN'!$C$7:$C$1922,0),0))</f>
        <v>64643</v>
      </c>
      <c r="H71" s="294">
        <f t="shared" ca="1" si="16"/>
        <v>0</v>
      </c>
      <c r="I71" s="294">
        <f t="shared" ca="1" si="17"/>
        <v>129286</v>
      </c>
      <c r="J71" s="294">
        <f t="shared" ca="1" si="18"/>
        <v>0</v>
      </c>
      <c r="K71" s="295">
        <f t="shared" ca="1" si="19"/>
        <v>129286</v>
      </c>
      <c r="N71" s="477"/>
      <c r="O71" s="478"/>
      <c r="P71" s="478"/>
      <c r="Q71" s="479"/>
      <c r="R71" s="471"/>
      <c r="S71" s="480"/>
      <c r="T71" s="478"/>
      <c r="U71" s="478"/>
      <c r="V71" s="478"/>
    </row>
    <row r="72" spans="1:22" s="476" customFormat="1">
      <c r="A72" s="471"/>
      <c r="B72" s="408">
        <v>12</v>
      </c>
      <c r="C72" s="302" t="s">
        <v>26</v>
      </c>
      <c r="D72" s="291" t="str">
        <f ca="1">IF(ISERROR(OFFSET('HARGA SATUAN'!$E$6,MATCH(RAB!C72,'HARGA SATUAN'!$C$7:$C$1922,0),0)),"",OFFSET('HARGA SATUAN'!$E$6,MATCH(RAB!C72,'HARGA SATUAN'!$C$7:$C$1922,0),0))</f>
        <v>HDW</v>
      </c>
      <c r="E72" s="292" t="str">
        <f ca="1">IF(B72="+","Unit",IF(ISERROR(OFFSET('HARGA SATUAN'!$F$6,MATCH(RAB!C72,'HARGA SATUAN'!$C$7:$C$1922,0),0)),"",OFFSET('HARGA SATUAN'!$F$6,MATCH(RAB!C72,'HARGA SATUAN'!$C$7:$C$1922,0),0)))</f>
        <v>Bh</v>
      </c>
      <c r="F72" s="475">
        <f>F60*1</f>
        <v>1</v>
      </c>
      <c r="G72" s="293">
        <f ca="1">IF(ISERROR(OFFSET('HARGA SATUAN'!$Q$6,MATCH(RAB!C72,'HARGA SATUAN'!$C$7:$C$1922,0),0)),0,OFFSET('HARGA SATUAN'!$Q$6,MATCH(RAB!C72,'HARGA SATUAN'!$C$7:$C$1922,0),0))</f>
        <v>17928</v>
      </c>
      <c r="H72" s="294">
        <f t="shared" ca="1" si="16"/>
        <v>0</v>
      </c>
      <c r="I72" s="294">
        <f t="shared" ca="1" si="17"/>
        <v>17928</v>
      </c>
      <c r="J72" s="294">
        <f t="shared" ca="1" si="18"/>
        <v>0</v>
      </c>
      <c r="K72" s="295">
        <f t="shared" ca="1" si="19"/>
        <v>17928</v>
      </c>
      <c r="N72" s="477"/>
      <c r="O72" s="478"/>
      <c r="P72" s="478"/>
      <c r="Q72" s="479"/>
      <c r="R72" s="471"/>
      <c r="S72" s="480"/>
      <c r="T72" s="478"/>
      <c r="U72" s="478"/>
      <c r="V72" s="478"/>
    </row>
    <row r="73" spans="1:22" s="476" customFormat="1">
      <c r="A73" s="471"/>
      <c r="B73" s="408">
        <v>13</v>
      </c>
      <c r="C73" s="302" t="s">
        <v>244</v>
      </c>
      <c r="D73" s="291" t="str">
        <f ca="1">IF(ISERROR(OFFSET('HARGA SATUAN'!$E$6,MATCH(RAB!C73,'HARGA SATUAN'!$C$7:$C$1922,0),0)),"",OFFSET('HARGA SATUAN'!$E$6,MATCH(RAB!C73,'HARGA SATUAN'!$C$7:$C$1922,0),0))</f>
        <v>HDW</v>
      </c>
      <c r="E73" s="292" t="str">
        <f ca="1">IF(B73="+","Unit",IF(ISERROR(OFFSET('HARGA SATUAN'!$F$6,MATCH(RAB!C73,'HARGA SATUAN'!$C$7:$C$1922,0),0)),"",OFFSET('HARGA SATUAN'!$F$6,MATCH(RAB!C73,'HARGA SATUAN'!$C$7:$C$1922,0),0)))</f>
        <v>Bh</v>
      </c>
      <c r="F73" s="475">
        <f>F60*1</f>
        <v>1</v>
      </c>
      <c r="G73" s="293">
        <f ca="1">IF(ISERROR(OFFSET('HARGA SATUAN'!$Q$6,MATCH(RAB!C73,'HARGA SATUAN'!$C$7:$C$1922,0),0)),0,OFFSET('HARGA SATUAN'!$Q$6,MATCH(RAB!C73,'HARGA SATUAN'!$C$7:$C$1922,0),0))</f>
        <v>37540</v>
      </c>
      <c r="H73" s="294">
        <f t="shared" ca="1" si="16"/>
        <v>0</v>
      </c>
      <c r="I73" s="294">
        <f t="shared" ca="1" si="17"/>
        <v>37540</v>
      </c>
      <c r="J73" s="294">
        <f t="shared" ca="1" si="18"/>
        <v>0</v>
      </c>
      <c r="K73" s="295">
        <f t="shared" ca="1" si="19"/>
        <v>37540</v>
      </c>
      <c r="N73" s="477"/>
      <c r="O73" s="478"/>
      <c r="P73" s="478"/>
      <c r="Q73" s="479"/>
      <c r="R73" s="471"/>
      <c r="S73" s="480"/>
      <c r="T73" s="478"/>
      <c r="U73" s="478"/>
      <c r="V73" s="478"/>
    </row>
    <row r="74" spans="1:22" s="476" customFormat="1">
      <c r="A74" s="471"/>
      <c r="B74" s="408">
        <v>14</v>
      </c>
      <c r="C74" s="302" t="s">
        <v>37</v>
      </c>
      <c r="D74" s="291" t="str">
        <f ca="1">IF(ISERROR(OFFSET('HARGA SATUAN'!$E$6,MATCH(RAB!C74,'HARGA SATUAN'!$C$7:$C$1922,0),0)),"",OFFSET('HARGA SATUAN'!$E$6,MATCH(RAB!C74,'HARGA SATUAN'!$C$7:$C$1922,0),0))</f>
        <v>HDW</v>
      </c>
      <c r="E74" s="292" t="str">
        <f ca="1">IF(B74="+","Unit",IF(ISERROR(OFFSET('HARGA SATUAN'!$F$6,MATCH(RAB!C74,'HARGA SATUAN'!$C$7:$C$1922,0),0)),"",OFFSET('HARGA SATUAN'!$F$6,MATCH(RAB!C74,'HARGA SATUAN'!$C$7:$C$1922,0),0)))</f>
        <v>Mtr</v>
      </c>
      <c r="F74" s="475">
        <f>2.6*F60</f>
        <v>2.6</v>
      </c>
      <c r="G74" s="293">
        <f ca="1">IF(ISERROR(OFFSET('HARGA SATUAN'!$Q$6,MATCH(RAB!C74,'HARGA SATUAN'!$C$7:$C$1922,0),0)),0,OFFSET('HARGA SATUAN'!$Q$6,MATCH(RAB!C74,'HARGA SATUAN'!$C$7:$C$1922,0),0))</f>
        <v>6210</v>
      </c>
      <c r="H74" s="294">
        <f t="shared" ca="1" si="16"/>
        <v>0</v>
      </c>
      <c r="I74" s="294">
        <f t="shared" ca="1" si="17"/>
        <v>16146</v>
      </c>
      <c r="J74" s="294">
        <f t="shared" ca="1" si="18"/>
        <v>0</v>
      </c>
      <c r="K74" s="295">
        <f t="shared" ca="1" si="19"/>
        <v>16146</v>
      </c>
      <c r="N74" s="477"/>
      <c r="O74" s="478"/>
      <c r="P74" s="478"/>
      <c r="Q74" s="479"/>
      <c r="R74" s="471"/>
      <c r="S74" s="480"/>
      <c r="T74" s="478"/>
      <c r="U74" s="478"/>
      <c r="V74" s="478"/>
    </row>
    <row r="75" spans="1:22" s="476" customFormat="1">
      <c r="A75" s="471"/>
      <c r="B75" s="408">
        <v>15</v>
      </c>
      <c r="C75" s="302" t="s">
        <v>25</v>
      </c>
      <c r="D75" s="291" t="str">
        <f ca="1">IF(ISERROR(OFFSET('HARGA SATUAN'!$E$6,MATCH(RAB!C75,'HARGA SATUAN'!$C$7:$C$1922,0),0)),"",OFFSET('HARGA SATUAN'!$E$6,MATCH(RAB!C75,'HARGA SATUAN'!$C$7:$C$1922,0),0))</f>
        <v>HDW</v>
      </c>
      <c r="E75" s="292" t="str">
        <f ca="1">IF(B75="+","Unit",IF(ISERROR(OFFSET('HARGA SATUAN'!$F$6,MATCH(RAB!C75,'HARGA SATUAN'!$C$7:$C$1922,0),0)),"",OFFSET('HARGA SATUAN'!$F$6,MATCH(RAB!C75,'HARGA SATUAN'!$C$7:$C$1922,0),0)))</f>
        <v>Bh</v>
      </c>
      <c r="F75" s="475">
        <f>F60*2</f>
        <v>2</v>
      </c>
      <c r="G75" s="293">
        <f ca="1">IF(ISERROR(OFFSET('HARGA SATUAN'!$Q$6,MATCH(RAB!C75,'HARGA SATUAN'!$C$7:$C$1922,0),0)),0,OFFSET('HARGA SATUAN'!$Q$6,MATCH(RAB!C75,'HARGA SATUAN'!$C$7:$C$1922,0),0))</f>
        <v>2801</v>
      </c>
      <c r="H75" s="294">
        <f t="shared" ca="1" si="16"/>
        <v>0</v>
      </c>
      <c r="I75" s="294">
        <f t="shared" ca="1" si="17"/>
        <v>5602</v>
      </c>
      <c r="J75" s="294">
        <f t="shared" ca="1" si="18"/>
        <v>0</v>
      </c>
      <c r="K75" s="295">
        <f t="shared" ca="1" si="19"/>
        <v>5602</v>
      </c>
      <c r="N75" s="477"/>
      <c r="O75" s="478"/>
      <c r="P75" s="478"/>
      <c r="Q75" s="479"/>
      <c r="R75" s="471"/>
      <c r="S75" s="480"/>
      <c r="T75" s="478"/>
      <c r="U75" s="478"/>
      <c r="V75" s="478"/>
    </row>
    <row r="76" spans="1:22" s="476" customFormat="1">
      <c r="A76" s="471"/>
      <c r="B76" s="408">
        <v>16</v>
      </c>
      <c r="C76" s="302" t="s">
        <v>2441</v>
      </c>
      <c r="D76" s="291" t="str">
        <f ca="1">IF(ISERROR(OFFSET('HARGA SATUAN'!$E$6,MATCH(RAB!C76,'HARGA SATUAN'!$C$7:$C$1922,0),0)),"",OFFSET('HARGA SATUAN'!$E$6,MATCH(RAB!C76,'HARGA SATUAN'!$C$7:$C$1922,0),0))</f>
        <v>JASA</v>
      </c>
      <c r="E76" s="292" t="str">
        <f ca="1">IF(B76="+","Unit",IF(ISERROR(OFFSET('HARGA SATUAN'!$F$6,MATCH(RAB!C76,'HARGA SATUAN'!$C$7:$C$1922,0),0)),"",OFFSET('HARGA SATUAN'!$F$6,MATCH(RAB!C76,'HARGA SATUAN'!$C$7:$C$1922,0),0)))</f>
        <v>Unit</v>
      </c>
      <c r="F76" s="475">
        <f>F60*1</f>
        <v>1</v>
      </c>
      <c r="G76" s="293">
        <f ca="1">IF(ISERROR(OFFSET('HARGA SATUAN'!$Q$6,MATCH(RAB!C76,'HARGA SATUAN'!$C$7:$C$1922,0),0)),0,OFFSET('HARGA SATUAN'!$Q$6,MATCH(RAB!C76,'HARGA SATUAN'!$C$7:$C$1922,0),0))</f>
        <v>141038</v>
      </c>
      <c r="H76" s="294">
        <f t="shared" ca="1" si="16"/>
        <v>0</v>
      </c>
      <c r="I76" s="294">
        <f t="shared" ca="1" si="17"/>
        <v>0</v>
      </c>
      <c r="J76" s="294">
        <f t="shared" ca="1" si="18"/>
        <v>141038</v>
      </c>
      <c r="K76" s="295">
        <f t="shared" ca="1" si="19"/>
        <v>141038</v>
      </c>
      <c r="N76" s="477"/>
      <c r="O76" s="478"/>
      <c r="P76" s="478"/>
      <c r="Q76" s="479"/>
      <c r="R76" s="471"/>
      <c r="S76" s="480"/>
      <c r="T76" s="478"/>
      <c r="U76" s="478"/>
      <c r="V76" s="478"/>
    </row>
    <row r="77" spans="1:22" s="476" customFormat="1">
      <c r="A77" s="471"/>
      <c r="B77" s="400"/>
      <c r="C77" s="401"/>
      <c r="D77" s="291" t="str">
        <f ca="1">IF(ISERROR(OFFSET('HARGA SATUAN'!$E$6,MATCH(RAB!C77,'HARGA SATUAN'!$C$7:$C$1922,0),0)),"",OFFSET('HARGA SATUAN'!$E$6,MATCH(RAB!C77,'HARGA SATUAN'!$C$7:$C$1922,0),0))</f>
        <v/>
      </c>
      <c r="E77" s="292" t="str">
        <f ca="1">IF(B77="+","Unit",IF(ISERROR(OFFSET('HARGA SATUAN'!$F$6,MATCH(RAB!C77,'HARGA SATUAN'!$C$7:$C$1922,0),0)),"",OFFSET('HARGA SATUAN'!$F$6,MATCH(RAB!C77,'HARGA SATUAN'!$C$7:$C$1922,0),0)))</f>
        <v/>
      </c>
      <c r="F77" s="475"/>
      <c r="G77" s="293">
        <f ca="1">IF(ISERROR(OFFSET('HARGA SATUAN'!$Q$6,MATCH(RAB!C77,'HARGA SATUAN'!$C$7:$C$1922,0),0)),0,OFFSET('HARGA SATUAN'!$Q$6,MATCH(RAB!C77,'HARGA SATUAN'!$C$7:$C$1922,0),0))</f>
        <v>0</v>
      </c>
      <c r="H77" s="294">
        <f t="shared" ca="1" si="12"/>
        <v>0</v>
      </c>
      <c r="I77" s="294">
        <f t="shared" ca="1" si="13"/>
        <v>0</v>
      </c>
      <c r="J77" s="294">
        <f t="shared" ca="1" si="14"/>
        <v>0</v>
      </c>
      <c r="K77" s="295">
        <f t="shared" ca="1" si="15"/>
        <v>0</v>
      </c>
      <c r="N77" s="477"/>
      <c r="O77" s="478"/>
      <c r="P77" s="478"/>
      <c r="Q77" s="479"/>
      <c r="R77" s="471"/>
      <c r="S77" s="480"/>
      <c r="T77" s="478"/>
      <c r="U77" s="478"/>
      <c r="V77" s="478"/>
    </row>
    <row r="78" spans="1:22" s="476" customFormat="1">
      <c r="A78" s="471"/>
      <c r="B78" s="400" t="s">
        <v>2533</v>
      </c>
      <c r="C78" s="401" t="s">
        <v>2556</v>
      </c>
      <c r="D78" s="291" t="str">
        <f ca="1">IF(ISERROR(OFFSET('HARGA SATUAN'!$E$6,MATCH(RAB!C78,'HARGA SATUAN'!$C$7:$C$1922,0),0)),"",OFFSET('HARGA SATUAN'!$E$6,MATCH(RAB!C78,'HARGA SATUAN'!$C$7:$C$1922,0),0))</f>
        <v/>
      </c>
      <c r="E78" s="292" t="str">
        <f ca="1">IF(B78="+","Unit",IF(ISERROR(OFFSET('HARGA SATUAN'!$F$6,MATCH(RAB!C78,'HARGA SATUAN'!$C$7:$C$1922,0),0)),"",OFFSET('HARGA SATUAN'!$F$6,MATCH(RAB!C78,'HARGA SATUAN'!$C$7:$C$1922,0),0)))</f>
        <v/>
      </c>
      <c r="F78" s="475"/>
      <c r="G78" s="293">
        <f ca="1">IF(ISERROR(OFFSET('HARGA SATUAN'!$Q$6,MATCH(RAB!C78,'HARGA SATUAN'!$C$7:$C$1922,0),0)),0,OFFSET('HARGA SATUAN'!$Q$6,MATCH(RAB!C78,'HARGA SATUAN'!$C$7:$C$1922,0),0))</f>
        <v>0</v>
      </c>
      <c r="H78" s="294">
        <f t="shared" ca="1" si="12"/>
        <v>0</v>
      </c>
      <c r="I78" s="294">
        <f t="shared" ca="1" si="13"/>
        <v>0</v>
      </c>
      <c r="J78" s="294">
        <f t="shared" ca="1" si="14"/>
        <v>0</v>
      </c>
      <c r="K78" s="295">
        <f t="shared" ca="1" si="15"/>
        <v>0</v>
      </c>
      <c r="N78" s="477"/>
      <c r="O78" s="478"/>
      <c r="P78" s="478"/>
      <c r="Q78" s="479"/>
      <c r="R78" s="471"/>
      <c r="S78" s="480"/>
      <c r="T78" s="478"/>
      <c r="U78" s="478"/>
      <c r="V78" s="478"/>
    </row>
    <row r="79" spans="1:22" s="476" customFormat="1">
      <c r="A79" s="471"/>
      <c r="B79" s="408" t="s">
        <v>719</v>
      </c>
      <c r="C79" s="302" t="s">
        <v>2557</v>
      </c>
      <c r="D79" s="291" t="str">
        <f ca="1">IF(ISERROR(OFFSET('HARGA SATUAN'!$E$6,MATCH(RAB!C79,'HARGA SATUAN'!$C$7:$C$1922,0),0)),"",OFFSET('HARGA SATUAN'!$E$6,MATCH(RAB!C79,'HARGA SATUAN'!$C$7:$C$1922,0),0))</f>
        <v/>
      </c>
      <c r="E79" s="292" t="str">
        <f ca="1">IF(B79="+","Unit",IF(ISERROR(OFFSET('HARGA SATUAN'!$F$6,MATCH(RAB!C79,'HARGA SATUAN'!$C$7:$C$1922,0),0)),"",OFFSET('HARGA SATUAN'!$F$6,MATCH(RAB!C79,'HARGA SATUAN'!$C$7:$C$1922,0),0)))</f>
        <v>Unit</v>
      </c>
      <c r="F79" s="475">
        <v>2</v>
      </c>
      <c r="G79" s="293">
        <f ca="1">IF(ISERROR(OFFSET('HARGA SATUAN'!$Q$6,MATCH(RAB!C79,'HARGA SATUAN'!$C$7:$C$1922,0),0)),0,OFFSET('HARGA SATUAN'!$Q$6,MATCH(RAB!C79,'HARGA SATUAN'!$C$7:$C$1922,0),0))</f>
        <v>0</v>
      </c>
      <c r="H79" s="294">
        <f t="shared" ca="1" si="12"/>
        <v>0</v>
      </c>
      <c r="I79" s="294">
        <f t="shared" ca="1" si="13"/>
        <v>0</v>
      </c>
      <c r="J79" s="294">
        <f t="shared" ca="1" si="14"/>
        <v>0</v>
      </c>
      <c r="K79" s="295">
        <f t="shared" ca="1" si="15"/>
        <v>0</v>
      </c>
      <c r="N79" s="477"/>
      <c r="O79" s="478"/>
      <c r="P79" s="478"/>
      <c r="Q79" s="479"/>
      <c r="R79" s="471"/>
      <c r="S79" s="480"/>
      <c r="T79" s="478"/>
      <c r="U79" s="478"/>
      <c r="V79" s="478"/>
    </row>
    <row r="80" spans="1:22" s="476" customFormat="1">
      <c r="A80" s="471"/>
      <c r="B80" s="408">
        <v>1</v>
      </c>
      <c r="C80" s="302" t="s">
        <v>212</v>
      </c>
      <c r="D80" s="291" t="str">
        <f ca="1">IF(ISERROR(OFFSET('HARGA SATUAN'!$E$6,MATCH(RAB!C80,'HARGA SATUAN'!$C$7:$C$1922,0),0)),"",OFFSET('HARGA SATUAN'!$E$6,MATCH(RAB!C80,'HARGA SATUAN'!$C$7:$C$1922,0),0))</f>
        <v>HDW</v>
      </c>
      <c r="E80" s="292" t="str">
        <f ca="1">IF(B80="+","Unit",IF(ISERROR(OFFSET('HARGA SATUAN'!$F$6,MATCH(RAB!C80,'HARGA SATUAN'!$C$7:$C$1922,0),0)),"",OFFSET('HARGA SATUAN'!$F$6,MATCH(RAB!C80,'HARGA SATUAN'!$C$7:$C$1922,0),0)))</f>
        <v>Bh</v>
      </c>
      <c r="F80" s="475">
        <f>F79*1</f>
        <v>2</v>
      </c>
      <c r="G80" s="293">
        <f ca="1">IF(ISERROR(OFFSET('HARGA SATUAN'!$Q$6,MATCH(RAB!C80,'HARGA SATUAN'!$C$7:$C$1922,0),0)),0,OFFSET('HARGA SATUAN'!$Q$6,MATCH(RAB!C80,'HARGA SATUAN'!$C$7:$C$1922,0),0))</f>
        <v>4212</v>
      </c>
      <c r="H80" s="294">
        <f t="shared" ca="1" si="12"/>
        <v>0</v>
      </c>
      <c r="I80" s="294">
        <f t="shared" ca="1" si="13"/>
        <v>8424</v>
      </c>
      <c r="J80" s="294">
        <f t="shared" ca="1" si="14"/>
        <v>0</v>
      </c>
      <c r="K80" s="295">
        <f t="shared" ca="1" si="15"/>
        <v>8424</v>
      </c>
      <c r="N80" s="477"/>
      <c r="O80" s="478"/>
      <c r="P80" s="478"/>
      <c r="Q80" s="479"/>
      <c r="R80" s="471"/>
      <c r="S80" s="480"/>
      <c r="T80" s="478"/>
      <c r="U80" s="478"/>
      <c r="V80" s="478"/>
    </row>
    <row r="81" spans="1:22" s="476" customFormat="1">
      <c r="A81" s="471"/>
      <c r="B81" s="408">
        <v>2</v>
      </c>
      <c r="C81" s="302" t="s">
        <v>245</v>
      </c>
      <c r="D81" s="291" t="str">
        <f ca="1">IF(ISERROR(OFFSET('HARGA SATUAN'!$E$6,MATCH(RAB!C81,'HARGA SATUAN'!$C$7:$C$1922,0),0)),"",OFFSET('HARGA SATUAN'!$E$6,MATCH(RAB!C81,'HARGA SATUAN'!$C$7:$C$1922,0),0))</f>
        <v>HDW</v>
      </c>
      <c r="E81" s="292" t="str">
        <f ca="1">IF(B81="+","Unit",IF(ISERROR(OFFSET('HARGA SATUAN'!$F$6,MATCH(RAB!C81,'HARGA SATUAN'!$C$7:$C$1922,0),0)),"",OFFSET('HARGA SATUAN'!$F$6,MATCH(RAB!C81,'HARGA SATUAN'!$C$7:$C$1922,0),0)))</f>
        <v>Mtr</v>
      </c>
      <c r="F81" s="475">
        <f>F79*1</f>
        <v>2</v>
      </c>
      <c r="G81" s="293">
        <f ca="1">IF(ISERROR(OFFSET('HARGA SATUAN'!$Q$6,MATCH(RAB!C81,'HARGA SATUAN'!$C$7:$C$1922,0),0)),0,OFFSET('HARGA SATUAN'!$Q$6,MATCH(RAB!C81,'HARGA SATUAN'!$C$7:$C$1922,0),0))</f>
        <v>12751</v>
      </c>
      <c r="H81" s="294">
        <f t="shared" ca="1" si="12"/>
        <v>0</v>
      </c>
      <c r="I81" s="294">
        <f t="shared" ca="1" si="13"/>
        <v>25502</v>
      </c>
      <c r="J81" s="294">
        <f t="shared" ca="1" si="14"/>
        <v>0</v>
      </c>
      <c r="K81" s="295">
        <f t="shared" ca="1" si="15"/>
        <v>25502</v>
      </c>
      <c r="N81" s="477"/>
      <c r="O81" s="478"/>
      <c r="P81" s="478"/>
      <c r="Q81" s="479"/>
      <c r="R81" s="471"/>
      <c r="S81" s="480"/>
      <c r="T81" s="478"/>
      <c r="U81" s="478"/>
      <c r="V81" s="478"/>
    </row>
    <row r="82" spans="1:22" s="476" customFormat="1">
      <c r="A82" s="471"/>
      <c r="B82" s="408">
        <v>3</v>
      </c>
      <c r="C82" s="302" t="s">
        <v>34</v>
      </c>
      <c r="D82" s="291" t="str">
        <f ca="1">IF(ISERROR(OFFSET('HARGA SATUAN'!$E$6,MATCH(RAB!C82,'HARGA SATUAN'!$C$7:$C$1922,0),0)),"",OFFSET('HARGA SATUAN'!$E$6,MATCH(RAB!C82,'HARGA SATUAN'!$C$7:$C$1922,0),0))</f>
        <v>HDW</v>
      </c>
      <c r="E82" s="292" t="str">
        <f ca="1">IF(B82="+","Unit",IF(ISERROR(OFFSET('HARGA SATUAN'!$F$6,MATCH(RAB!C82,'HARGA SATUAN'!$C$7:$C$1922,0),0)),"",OFFSET('HARGA SATUAN'!$F$6,MATCH(RAB!C82,'HARGA SATUAN'!$C$7:$C$1922,0),0)))</f>
        <v>Bh</v>
      </c>
      <c r="F82" s="475">
        <f>F79*1</f>
        <v>2</v>
      </c>
      <c r="G82" s="293">
        <f ca="1">IF(ISERROR(OFFSET('HARGA SATUAN'!$Q$6,MATCH(RAB!C82,'HARGA SATUAN'!$C$7:$C$1922,0),0)),0,OFFSET('HARGA SATUAN'!$Q$6,MATCH(RAB!C82,'HARGA SATUAN'!$C$7:$C$1922,0),0))</f>
        <v>2588</v>
      </c>
      <c r="H82" s="294">
        <f t="shared" ca="1" si="12"/>
        <v>0</v>
      </c>
      <c r="I82" s="294">
        <f t="shared" ca="1" si="13"/>
        <v>5176</v>
      </c>
      <c r="J82" s="294">
        <f t="shared" ca="1" si="14"/>
        <v>0</v>
      </c>
      <c r="K82" s="295">
        <f t="shared" ca="1" si="15"/>
        <v>5176</v>
      </c>
      <c r="N82" s="477"/>
      <c r="O82" s="478"/>
      <c r="P82" s="478"/>
      <c r="Q82" s="479"/>
      <c r="R82" s="471"/>
      <c r="S82" s="480"/>
      <c r="T82" s="478"/>
      <c r="U82" s="478"/>
      <c r="V82" s="478"/>
    </row>
    <row r="83" spans="1:22" s="476" customFormat="1">
      <c r="A83" s="471"/>
      <c r="B83" s="408">
        <v>4</v>
      </c>
      <c r="C83" s="302" t="s">
        <v>556</v>
      </c>
      <c r="D83" s="291" t="str">
        <f ca="1">IF(ISERROR(OFFSET('HARGA SATUAN'!$E$6,MATCH(RAB!C83,'HARGA SATUAN'!$C$7:$C$1922,0),0)),"",OFFSET('HARGA SATUAN'!$E$6,MATCH(RAB!C83,'HARGA SATUAN'!$C$7:$C$1922,0),0))</f>
        <v>HDW</v>
      </c>
      <c r="E83" s="292" t="str">
        <f ca="1">IF(B83="+","Unit",IF(ISERROR(OFFSET('HARGA SATUAN'!$F$6,MATCH(RAB!C83,'HARGA SATUAN'!$C$7:$C$1922,0),0)),"",OFFSET('HARGA SATUAN'!$F$6,MATCH(RAB!C83,'HARGA SATUAN'!$C$7:$C$1922,0),0)))</f>
        <v>Bh</v>
      </c>
      <c r="F83" s="475">
        <f>F79*1</f>
        <v>2</v>
      </c>
      <c r="G83" s="293">
        <f ca="1">IF(ISERROR(OFFSET('HARGA SATUAN'!$Q$6,MATCH(RAB!C83,'HARGA SATUAN'!$C$7:$C$1922,0),0)),0,OFFSET('HARGA SATUAN'!$Q$6,MATCH(RAB!C83,'HARGA SATUAN'!$C$7:$C$1922,0),0))</f>
        <v>79558</v>
      </c>
      <c r="H83" s="294">
        <f t="shared" ca="1" si="12"/>
        <v>0</v>
      </c>
      <c r="I83" s="294">
        <f t="shared" ca="1" si="13"/>
        <v>159116</v>
      </c>
      <c r="J83" s="294">
        <f t="shared" ca="1" si="14"/>
        <v>0</v>
      </c>
      <c r="K83" s="295">
        <f t="shared" ca="1" si="15"/>
        <v>159116</v>
      </c>
      <c r="N83" s="477"/>
      <c r="O83" s="478"/>
      <c r="P83" s="478"/>
      <c r="Q83" s="479"/>
      <c r="R83" s="471"/>
      <c r="S83" s="480"/>
      <c r="T83" s="478"/>
      <c r="U83" s="478"/>
      <c r="V83" s="478"/>
    </row>
    <row r="84" spans="1:22" s="476" customFormat="1">
      <c r="A84" s="471"/>
      <c r="B84" s="408">
        <v>5</v>
      </c>
      <c r="C84" s="302" t="s">
        <v>567</v>
      </c>
      <c r="D84" s="291" t="str">
        <f ca="1">IF(ISERROR(OFFSET('HARGA SATUAN'!$E$6,MATCH(RAB!C84,'HARGA SATUAN'!$C$7:$C$1922,0),0)),"",OFFSET('HARGA SATUAN'!$E$6,MATCH(RAB!C84,'HARGA SATUAN'!$C$7:$C$1922,0),0))</f>
        <v>JASA</v>
      </c>
      <c r="E84" s="292" t="str">
        <f ca="1">IF(B84="+","Unit",IF(ISERROR(OFFSET('HARGA SATUAN'!$F$6,MATCH(RAB!C84,'HARGA SATUAN'!$C$7:$C$1922,0),0)),"",OFFSET('HARGA SATUAN'!$F$6,MATCH(RAB!C84,'HARGA SATUAN'!$C$7:$C$1922,0),0)))</f>
        <v>Unit</v>
      </c>
      <c r="F84" s="475">
        <f>F79*1</f>
        <v>2</v>
      </c>
      <c r="G84" s="293">
        <f ca="1">IF(ISERROR(OFFSET('HARGA SATUAN'!$Q$6,MATCH(RAB!C84,'HARGA SATUAN'!$C$7:$C$1922,0),0)),0,OFFSET('HARGA SATUAN'!$Q$6,MATCH(RAB!C84,'HARGA SATUAN'!$C$7:$C$1922,0),0))</f>
        <v>58682</v>
      </c>
      <c r="H84" s="294">
        <f t="shared" ca="1" si="12"/>
        <v>0</v>
      </c>
      <c r="I84" s="294">
        <f t="shared" ca="1" si="13"/>
        <v>0</v>
      </c>
      <c r="J84" s="294">
        <f t="shared" ca="1" si="14"/>
        <v>117364</v>
      </c>
      <c r="K84" s="295">
        <f t="shared" ca="1" si="15"/>
        <v>117364</v>
      </c>
      <c r="N84" s="477"/>
      <c r="O84" s="478"/>
      <c r="P84" s="478"/>
      <c r="Q84" s="479"/>
      <c r="R84" s="471"/>
      <c r="S84" s="480"/>
      <c r="T84" s="478"/>
      <c r="U84" s="478"/>
      <c r="V84" s="478"/>
    </row>
    <row r="85" spans="1:22" s="476" customFormat="1">
      <c r="A85" s="471"/>
      <c r="B85" s="408"/>
      <c r="C85" s="302"/>
      <c r="D85" s="291" t="str">
        <f ca="1">IF(ISERROR(OFFSET('HARGA SATUAN'!$E$6,MATCH(RAB!C85,'HARGA SATUAN'!$C$7:$C$1922,0),0)),"",OFFSET('HARGA SATUAN'!$E$6,MATCH(RAB!C85,'HARGA SATUAN'!$C$7:$C$1922,0),0))</f>
        <v/>
      </c>
      <c r="E85" s="292" t="str">
        <f ca="1">IF(B85="+","Unit",IF(ISERROR(OFFSET('HARGA SATUAN'!$F$6,MATCH(RAB!C85,'HARGA SATUAN'!$C$7:$C$1922,0),0)),"",OFFSET('HARGA SATUAN'!$F$6,MATCH(RAB!C85,'HARGA SATUAN'!$C$7:$C$1922,0),0)))</f>
        <v/>
      </c>
      <c r="F85" s="475"/>
      <c r="G85" s="293">
        <f ca="1">IF(ISERROR(OFFSET('HARGA SATUAN'!$Q$6,MATCH(RAB!C85,'HARGA SATUAN'!$C$7:$C$1922,0),0)),0,OFFSET('HARGA SATUAN'!$Q$6,MATCH(RAB!C85,'HARGA SATUAN'!$C$7:$C$1922,0),0))</f>
        <v>0</v>
      </c>
      <c r="H85" s="294">
        <f t="shared" ca="1" si="12"/>
        <v>0</v>
      </c>
      <c r="I85" s="294">
        <f t="shared" ca="1" si="13"/>
        <v>0</v>
      </c>
      <c r="J85" s="294">
        <f t="shared" ca="1" si="14"/>
        <v>0</v>
      </c>
      <c r="K85" s="295">
        <f t="shared" ca="1" si="15"/>
        <v>0</v>
      </c>
      <c r="N85" s="477"/>
      <c r="O85" s="478"/>
      <c r="P85" s="478"/>
      <c r="Q85" s="479"/>
      <c r="R85" s="471"/>
      <c r="S85" s="480"/>
      <c r="T85" s="478"/>
      <c r="U85" s="478"/>
      <c r="V85" s="478"/>
    </row>
    <row r="86" spans="1:22" s="476" customFormat="1">
      <c r="A86" s="471"/>
      <c r="B86" s="408" t="s">
        <v>719</v>
      </c>
      <c r="C86" s="302" t="s">
        <v>2558</v>
      </c>
      <c r="D86" s="291" t="str">
        <f ca="1">IF(ISERROR(OFFSET('HARGA SATUAN'!$E$6,MATCH(RAB!C86,'HARGA SATUAN'!$C$7:$C$1922,0),0)),"",OFFSET('HARGA SATUAN'!$E$6,MATCH(RAB!C86,'HARGA SATUAN'!$C$7:$C$1922,0),0))</f>
        <v/>
      </c>
      <c r="E86" s="292" t="str">
        <f ca="1">IF(B86="+","Unit",IF(ISERROR(OFFSET('HARGA SATUAN'!$F$6,MATCH(RAB!C86,'HARGA SATUAN'!$C$7:$C$1922,0),0)),"",OFFSET('HARGA SATUAN'!$F$6,MATCH(RAB!C86,'HARGA SATUAN'!$C$7:$C$1922,0),0)))</f>
        <v>Unit</v>
      </c>
      <c r="F86" s="475">
        <v>4</v>
      </c>
      <c r="G86" s="293">
        <f ca="1">IF(ISERROR(OFFSET('HARGA SATUAN'!$Q$6,MATCH(RAB!C86,'HARGA SATUAN'!$C$7:$C$1922,0),0)),0,OFFSET('HARGA SATUAN'!$Q$6,MATCH(RAB!C86,'HARGA SATUAN'!$C$7:$C$1922,0),0))</f>
        <v>0</v>
      </c>
      <c r="H86" s="294">
        <f t="shared" ca="1" si="12"/>
        <v>0</v>
      </c>
      <c r="I86" s="294">
        <f t="shared" ca="1" si="13"/>
        <v>0</v>
      </c>
      <c r="J86" s="294">
        <f t="shared" ca="1" si="14"/>
        <v>0</v>
      </c>
      <c r="K86" s="295">
        <f t="shared" ca="1" si="15"/>
        <v>0</v>
      </c>
      <c r="N86" s="477"/>
      <c r="O86" s="478"/>
      <c r="P86" s="478"/>
      <c r="Q86" s="479"/>
      <c r="R86" s="471"/>
      <c r="S86" s="480"/>
      <c r="T86" s="478"/>
      <c r="U86" s="478"/>
      <c r="V86" s="478"/>
    </row>
    <row r="87" spans="1:22" s="476" customFormat="1">
      <c r="A87" s="471"/>
      <c r="B87" s="408">
        <v>1</v>
      </c>
      <c r="C87" s="302" t="s">
        <v>542</v>
      </c>
      <c r="D87" s="291" t="str">
        <f ca="1">IF(ISERROR(OFFSET('HARGA SATUAN'!$E$6,MATCH(RAB!C87,'HARGA SATUAN'!$C$7:$C$1922,0),0)),"",OFFSET('HARGA SATUAN'!$E$6,MATCH(RAB!C87,'HARGA SATUAN'!$C$7:$C$1922,0),0))</f>
        <v>HDW</v>
      </c>
      <c r="E87" s="292" t="str">
        <f ca="1">IF(B87="+","Unit",IF(ISERROR(OFFSET('HARGA SATUAN'!$F$6,MATCH(RAB!C87,'HARGA SATUAN'!$C$7:$C$1922,0),0)),"",OFFSET('HARGA SATUAN'!$F$6,MATCH(RAB!C87,'HARGA SATUAN'!$C$7:$C$1922,0),0)))</f>
        <v>Bh</v>
      </c>
      <c r="F87" s="475">
        <f>F86*1</f>
        <v>4</v>
      </c>
      <c r="G87" s="293">
        <f ca="1">IF(ISERROR(OFFSET('HARGA SATUAN'!$Q$6,MATCH(RAB!C87,'HARGA SATUAN'!$C$7:$C$1922,0),0)),0,OFFSET('HARGA SATUAN'!$Q$6,MATCH(RAB!C87,'HARGA SATUAN'!$C$7:$C$1922,0),0))</f>
        <v>87962</v>
      </c>
      <c r="H87" s="294">
        <f t="shared" ca="1" si="12"/>
        <v>0</v>
      </c>
      <c r="I87" s="294">
        <f t="shared" ca="1" si="13"/>
        <v>351848</v>
      </c>
      <c r="J87" s="294">
        <f t="shared" ca="1" si="14"/>
        <v>0</v>
      </c>
      <c r="K87" s="295">
        <f t="shared" ca="1" si="15"/>
        <v>351848</v>
      </c>
      <c r="N87" s="477"/>
      <c r="O87" s="478"/>
      <c r="P87" s="478"/>
      <c r="Q87" s="479"/>
      <c r="R87" s="471"/>
      <c r="S87" s="480"/>
      <c r="T87" s="478"/>
      <c r="U87" s="478"/>
      <c r="V87" s="478"/>
    </row>
    <row r="88" spans="1:22" s="476" customFormat="1">
      <c r="A88" s="471"/>
      <c r="B88" s="408">
        <v>2</v>
      </c>
      <c r="C88" s="302" t="s">
        <v>212</v>
      </c>
      <c r="D88" s="291" t="str">
        <f ca="1">IF(ISERROR(OFFSET('HARGA SATUAN'!$E$6,MATCH(RAB!C88,'HARGA SATUAN'!$C$7:$C$1922,0),0)),"",OFFSET('HARGA SATUAN'!$E$6,MATCH(RAB!C88,'HARGA SATUAN'!$C$7:$C$1922,0),0))</f>
        <v>HDW</v>
      </c>
      <c r="E88" s="292" t="str">
        <f ca="1">IF(B88="+","Unit",IF(ISERROR(OFFSET('HARGA SATUAN'!$F$6,MATCH(RAB!C88,'HARGA SATUAN'!$C$7:$C$1922,0),0)),"",OFFSET('HARGA SATUAN'!$F$6,MATCH(RAB!C88,'HARGA SATUAN'!$C$7:$C$1922,0),0)))</f>
        <v>Bh</v>
      </c>
      <c r="F88" s="475">
        <f>F86*1</f>
        <v>4</v>
      </c>
      <c r="G88" s="293">
        <f ca="1">IF(ISERROR(OFFSET('HARGA SATUAN'!$Q$6,MATCH(RAB!C88,'HARGA SATUAN'!$C$7:$C$1922,0),0)),0,OFFSET('HARGA SATUAN'!$Q$6,MATCH(RAB!C88,'HARGA SATUAN'!$C$7:$C$1922,0),0))</f>
        <v>4212</v>
      </c>
      <c r="H88" s="294">
        <f t="shared" ref="H88:H137" ca="1" si="20">IF(OR(D88="MDU",D88="MDU-KD"),(IF($O$3="RAB NON MDU","PLN KD",G88*F88)),0)</f>
        <v>0</v>
      </c>
      <c r="I88" s="294">
        <f t="shared" ref="I88:I137" ca="1" si="21">IF(D88="HDW",G88*F88,0)</f>
        <v>16848</v>
      </c>
      <c r="J88" s="294">
        <f t="shared" ref="J88:J137" ca="1" si="22">IF(D88="JASA",G88*F88,0)</f>
        <v>0</v>
      </c>
      <c r="K88" s="295">
        <f t="shared" ref="K88:K137" ca="1" si="23">SUM(H88:J88)</f>
        <v>16848</v>
      </c>
      <c r="N88" s="477"/>
      <c r="O88" s="478"/>
      <c r="P88" s="478"/>
      <c r="Q88" s="479"/>
      <c r="R88" s="471"/>
      <c r="S88" s="480"/>
      <c r="T88" s="478"/>
      <c r="U88" s="478"/>
      <c r="V88" s="478"/>
    </row>
    <row r="89" spans="1:22" s="476" customFormat="1">
      <c r="A89" s="471"/>
      <c r="B89" s="408">
        <v>3</v>
      </c>
      <c r="C89" s="302" t="s">
        <v>245</v>
      </c>
      <c r="D89" s="291" t="str">
        <f ca="1">IF(ISERROR(OFFSET('HARGA SATUAN'!$E$6,MATCH(RAB!C89,'HARGA SATUAN'!$C$7:$C$1922,0),0)),"",OFFSET('HARGA SATUAN'!$E$6,MATCH(RAB!C89,'HARGA SATUAN'!$C$7:$C$1922,0),0))</f>
        <v>HDW</v>
      </c>
      <c r="E89" s="292" t="str">
        <f ca="1">IF(B89="+","Unit",IF(ISERROR(OFFSET('HARGA SATUAN'!$F$6,MATCH(RAB!C89,'HARGA SATUAN'!$C$7:$C$1922,0),0)),"",OFFSET('HARGA SATUAN'!$F$6,MATCH(RAB!C89,'HARGA SATUAN'!$C$7:$C$1922,0),0)))</f>
        <v>Mtr</v>
      </c>
      <c r="F89" s="475">
        <f>F86*1</f>
        <v>4</v>
      </c>
      <c r="G89" s="293">
        <f ca="1">IF(ISERROR(OFFSET('HARGA SATUAN'!$Q$6,MATCH(RAB!C89,'HARGA SATUAN'!$C$7:$C$1922,0),0)),0,OFFSET('HARGA SATUAN'!$Q$6,MATCH(RAB!C89,'HARGA SATUAN'!$C$7:$C$1922,0),0))</f>
        <v>12751</v>
      </c>
      <c r="H89" s="294">
        <f t="shared" ca="1" si="20"/>
        <v>0</v>
      </c>
      <c r="I89" s="294">
        <f t="shared" ca="1" si="21"/>
        <v>51004</v>
      </c>
      <c r="J89" s="294">
        <f t="shared" ca="1" si="22"/>
        <v>0</v>
      </c>
      <c r="K89" s="295">
        <f t="shared" ca="1" si="23"/>
        <v>51004</v>
      </c>
      <c r="N89" s="477"/>
      <c r="O89" s="478"/>
      <c r="P89" s="478"/>
      <c r="Q89" s="479"/>
      <c r="R89" s="471"/>
      <c r="S89" s="480"/>
      <c r="T89" s="478"/>
      <c r="U89" s="478"/>
      <c r="V89" s="478"/>
    </row>
    <row r="90" spans="1:22" s="476" customFormat="1">
      <c r="A90" s="471"/>
      <c r="B90" s="408">
        <v>4</v>
      </c>
      <c r="C90" s="302" t="s">
        <v>34</v>
      </c>
      <c r="D90" s="291" t="str">
        <f ca="1">IF(ISERROR(OFFSET('HARGA SATUAN'!$E$6,MATCH(RAB!C90,'HARGA SATUAN'!$C$7:$C$1922,0),0)),"",OFFSET('HARGA SATUAN'!$E$6,MATCH(RAB!C90,'HARGA SATUAN'!$C$7:$C$1922,0),0))</f>
        <v>HDW</v>
      </c>
      <c r="E90" s="292" t="str">
        <f ca="1">IF(B90="+","Unit",IF(ISERROR(OFFSET('HARGA SATUAN'!$F$6,MATCH(RAB!C90,'HARGA SATUAN'!$C$7:$C$1922,0),0)),"",OFFSET('HARGA SATUAN'!$F$6,MATCH(RAB!C90,'HARGA SATUAN'!$C$7:$C$1922,0),0)))</f>
        <v>Bh</v>
      </c>
      <c r="F90" s="475">
        <f>F86*1</f>
        <v>4</v>
      </c>
      <c r="G90" s="293">
        <f ca="1">IF(ISERROR(OFFSET('HARGA SATUAN'!$Q$6,MATCH(RAB!C90,'HARGA SATUAN'!$C$7:$C$1922,0),0)),0,OFFSET('HARGA SATUAN'!$Q$6,MATCH(RAB!C90,'HARGA SATUAN'!$C$7:$C$1922,0),0))</f>
        <v>2588</v>
      </c>
      <c r="H90" s="294">
        <f t="shared" ca="1" si="20"/>
        <v>0</v>
      </c>
      <c r="I90" s="294">
        <f t="shared" ca="1" si="21"/>
        <v>10352</v>
      </c>
      <c r="J90" s="294">
        <f t="shared" ca="1" si="22"/>
        <v>0</v>
      </c>
      <c r="K90" s="295">
        <f t="shared" ca="1" si="23"/>
        <v>10352</v>
      </c>
      <c r="N90" s="477"/>
      <c r="O90" s="478"/>
      <c r="P90" s="478"/>
      <c r="Q90" s="479"/>
      <c r="R90" s="471"/>
      <c r="S90" s="480"/>
      <c r="T90" s="478"/>
      <c r="U90" s="478"/>
      <c r="V90" s="478"/>
    </row>
    <row r="91" spans="1:22" s="476" customFormat="1">
      <c r="A91" s="471"/>
      <c r="B91" s="408">
        <v>5</v>
      </c>
      <c r="C91" s="302" t="s">
        <v>568</v>
      </c>
      <c r="D91" s="291" t="str">
        <f ca="1">IF(ISERROR(OFFSET('HARGA SATUAN'!$E$6,MATCH(RAB!C91,'HARGA SATUAN'!$C$7:$C$1922,0),0)),"",OFFSET('HARGA SATUAN'!$E$6,MATCH(RAB!C91,'HARGA SATUAN'!$C$7:$C$1922,0),0))</f>
        <v>JASA</v>
      </c>
      <c r="E91" s="292" t="str">
        <f ca="1">IF(B91="+","Unit",IF(ISERROR(OFFSET('HARGA SATUAN'!$F$6,MATCH(RAB!C91,'HARGA SATUAN'!$C$7:$C$1922,0),0)),"",OFFSET('HARGA SATUAN'!$F$6,MATCH(RAB!C91,'HARGA SATUAN'!$C$7:$C$1922,0),0)))</f>
        <v>Unit</v>
      </c>
      <c r="F91" s="475">
        <f>F86*1</f>
        <v>4</v>
      </c>
      <c r="G91" s="293">
        <f ca="1">IF(ISERROR(OFFSET('HARGA SATUAN'!$Q$6,MATCH(RAB!C91,'HARGA SATUAN'!$C$7:$C$1922,0),0)),0,OFFSET('HARGA SATUAN'!$Q$6,MATCH(RAB!C91,'HARGA SATUAN'!$C$7:$C$1922,0),0))</f>
        <v>61960</v>
      </c>
      <c r="H91" s="294">
        <f t="shared" ca="1" si="20"/>
        <v>0</v>
      </c>
      <c r="I91" s="294">
        <f t="shared" ca="1" si="21"/>
        <v>0</v>
      </c>
      <c r="J91" s="294">
        <f t="shared" ca="1" si="22"/>
        <v>247840</v>
      </c>
      <c r="K91" s="295">
        <f t="shared" ca="1" si="23"/>
        <v>247840</v>
      </c>
      <c r="N91" s="477"/>
      <c r="O91" s="478"/>
      <c r="P91" s="478"/>
      <c r="Q91" s="479"/>
      <c r="R91" s="471"/>
      <c r="S91" s="480"/>
      <c r="T91" s="478"/>
      <c r="U91" s="478"/>
      <c r="V91" s="478"/>
    </row>
    <row r="92" spans="1:22" s="476" customFormat="1">
      <c r="A92" s="471"/>
      <c r="B92" s="408"/>
      <c r="C92" s="302"/>
      <c r="D92" s="291" t="str">
        <f ca="1">IF(ISERROR(OFFSET('HARGA SATUAN'!$E$6,MATCH(RAB!C92,'HARGA SATUAN'!$C$7:$C$1922,0),0)),"",OFFSET('HARGA SATUAN'!$E$6,MATCH(RAB!C92,'HARGA SATUAN'!$C$7:$C$1922,0),0))</f>
        <v/>
      </c>
      <c r="E92" s="292" t="str">
        <f ca="1">IF(B92="+","Unit",IF(ISERROR(OFFSET('HARGA SATUAN'!$F$6,MATCH(RAB!C92,'HARGA SATUAN'!$C$7:$C$1922,0),0)),"",OFFSET('HARGA SATUAN'!$F$6,MATCH(RAB!C92,'HARGA SATUAN'!$C$7:$C$1922,0),0)))</f>
        <v/>
      </c>
      <c r="F92" s="475"/>
      <c r="G92" s="293">
        <f ca="1">IF(ISERROR(OFFSET('HARGA SATUAN'!$Q$6,MATCH(RAB!C92,'HARGA SATUAN'!$C$7:$C$1922,0),0)),0,OFFSET('HARGA SATUAN'!$Q$6,MATCH(RAB!C92,'HARGA SATUAN'!$C$7:$C$1922,0),0))</f>
        <v>0</v>
      </c>
      <c r="H92" s="294">
        <f t="shared" ca="1" si="20"/>
        <v>0</v>
      </c>
      <c r="I92" s="294">
        <f t="shared" ca="1" si="21"/>
        <v>0</v>
      </c>
      <c r="J92" s="294">
        <f t="shared" ca="1" si="22"/>
        <v>0</v>
      </c>
      <c r="K92" s="295">
        <f t="shared" ca="1" si="23"/>
        <v>0</v>
      </c>
      <c r="N92" s="477"/>
      <c r="O92" s="478"/>
      <c r="P92" s="478"/>
      <c r="Q92" s="479"/>
      <c r="R92" s="471"/>
      <c r="S92" s="480"/>
      <c r="T92" s="478"/>
      <c r="U92" s="478"/>
      <c r="V92" s="478"/>
    </row>
    <row r="93" spans="1:22" s="476" customFormat="1">
      <c r="A93" s="471"/>
      <c r="B93" s="408" t="s">
        <v>719</v>
      </c>
      <c r="C93" s="302" t="s">
        <v>2559</v>
      </c>
      <c r="D93" s="291" t="str">
        <f ca="1">IF(ISERROR(OFFSET('HARGA SATUAN'!$E$6,MATCH(RAB!C93,'HARGA SATUAN'!$C$7:$C$1922,0),0)),"",OFFSET('HARGA SATUAN'!$E$6,MATCH(RAB!C93,'HARGA SATUAN'!$C$7:$C$1922,0),0))</f>
        <v/>
      </c>
      <c r="E93" s="292" t="str">
        <f ca="1">IF(B93="+","Unit",IF(ISERROR(OFFSET('HARGA SATUAN'!$F$6,MATCH(RAB!C93,'HARGA SATUAN'!$C$7:$C$1922,0),0)),"",OFFSET('HARGA SATUAN'!$F$6,MATCH(RAB!C93,'HARGA SATUAN'!$C$7:$C$1922,0),0)))</f>
        <v>Unit</v>
      </c>
      <c r="F93" s="475">
        <v>2</v>
      </c>
      <c r="G93" s="293">
        <f ca="1">IF(ISERROR(OFFSET('HARGA SATUAN'!$Q$6,MATCH(RAB!C93,'HARGA SATUAN'!$C$7:$C$1922,0),0)),0,OFFSET('HARGA SATUAN'!$Q$6,MATCH(RAB!C93,'HARGA SATUAN'!$C$7:$C$1922,0),0))</f>
        <v>0</v>
      </c>
      <c r="H93" s="294">
        <f t="shared" ca="1" si="20"/>
        <v>0</v>
      </c>
      <c r="I93" s="294">
        <f t="shared" ca="1" si="21"/>
        <v>0</v>
      </c>
      <c r="J93" s="294">
        <f t="shared" ca="1" si="22"/>
        <v>0</v>
      </c>
      <c r="K93" s="295">
        <f t="shared" ca="1" si="23"/>
        <v>0</v>
      </c>
      <c r="N93" s="477"/>
      <c r="O93" s="478"/>
      <c r="P93" s="478"/>
      <c r="Q93" s="479"/>
      <c r="R93" s="471"/>
      <c r="S93" s="480"/>
      <c r="T93" s="478"/>
      <c r="U93" s="478"/>
      <c r="V93" s="478"/>
    </row>
    <row r="94" spans="1:22" s="476" customFormat="1">
      <c r="A94" s="471"/>
      <c r="B94" s="408">
        <v>1</v>
      </c>
      <c r="C94" s="302" t="s">
        <v>545</v>
      </c>
      <c r="D94" s="291" t="str">
        <f ca="1">IF(ISERROR(OFFSET('HARGA SATUAN'!$E$6,MATCH(RAB!C94,'HARGA SATUAN'!$C$7:$C$1922,0),0)),"",OFFSET('HARGA SATUAN'!$E$6,MATCH(RAB!C94,'HARGA SATUAN'!$C$7:$C$1922,0),0))</f>
        <v>HDW</v>
      </c>
      <c r="E94" s="292" t="str">
        <f ca="1">IF(B94="+","Unit",IF(ISERROR(OFFSET('HARGA SATUAN'!$F$6,MATCH(RAB!C94,'HARGA SATUAN'!$C$7:$C$1922,0),0)),"",OFFSET('HARGA SATUAN'!$F$6,MATCH(RAB!C94,'HARGA SATUAN'!$C$7:$C$1922,0),0)))</f>
        <v>Bh</v>
      </c>
      <c r="F94" s="475">
        <f>F93*1</f>
        <v>2</v>
      </c>
      <c r="G94" s="293">
        <f ca="1">IF(ISERROR(OFFSET('HARGA SATUAN'!$Q$6,MATCH(RAB!C94,'HARGA SATUAN'!$C$7:$C$1922,0),0)),0,OFFSET('HARGA SATUAN'!$Q$6,MATCH(RAB!C94,'HARGA SATUAN'!$C$7:$C$1922,0),0))</f>
        <v>4956.25</v>
      </c>
      <c r="H94" s="294">
        <f t="shared" ca="1" si="20"/>
        <v>0</v>
      </c>
      <c r="I94" s="294">
        <f t="shared" ca="1" si="21"/>
        <v>9912.5</v>
      </c>
      <c r="J94" s="294">
        <f t="shared" ca="1" si="22"/>
        <v>0</v>
      </c>
      <c r="K94" s="295">
        <f t="shared" ca="1" si="23"/>
        <v>9912.5</v>
      </c>
      <c r="N94" s="477"/>
      <c r="O94" s="478"/>
      <c r="P94" s="478"/>
      <c r="Q94" s="479"/>
      <c r="R94" s="471"/>
      <c r="S94" s="480"/>
      <c r="T94" s="478"/>
      <c r="U94" s="478"/>
      <c r="V94" s="478"/>
    </row>
    <row r="95" spans="1:22" s="476" customFormat="1">
      <c r="A95" s="471"/>
      <c r="B95" s="408">
        <v>2</v>
      </c>
      <c r="C95" s="302" t="s">
        <v>437</v>
      </c>
      <c r="D95" s="291" t="str">
        <f ca="1">IF(ISERROR(OFFSET('HARGA SATUAN'!$E$6,MATCH(RAB!C95,'HARGA SATUAN'!$C$7:$C$1922,0),0)),"",OFFSET('HARGA SATUAN'!$E$6,MATCH(RAB!C95,'HARGA SATUAN'!$C$7:$C$1922,0),0))</f>
        <v>HDW</v>
      </c>
      <c r="E95" s="292" t="str">
        <f ca="1">IF(B95="+","Unit",IF(ISERROR(OFFSET('HARGA SATUAN'!$F$6,MATCH(RAB!C95,'HARGA SATUAN'!$C$7:$C$1922,0),0)),"",OFFSET('HARGA SATUAN'!$F$6,MATCH(RAB!C95,'HARGA SATUAN'!$C$7:$C$1922,0),0)))</f>
        <v>Bh</v>
      </c>
      <c r="F95" s="475">
        <f>F93*1</f>
        <v>2</v>
      </c>
      <c r="G95" s="293">
        <f ca="1">IF(ISERROR(OFFSET('HARGA SATUAN'!$Q$6,MATCH(RAB!C95,'HARGA SATUAN'!$C$7:$C$1922,0),0)),0,OFFSET('HARGA SATUAN'!$Q$6,MATCH(RAB!C95,'HARGA SATUAN'!$C$7:$C$1922,0),0))</f>
        <v>4638.75</v>
      </c>
      <c r="H95" s="294">
        <f t="shared" ca="1" si="20"/>
        <v>0</v>
      </c>
      <c r="I95" s="294">
        <f t="shared" ca="1" si="21"/>
        <v>9277.5</v>
      </c>
      <c r="J95" s="294">
        <f t="shared" ca="1" si="22"/>
        <v>0</v>
      </c>
      <c r="K95" s="295">
        <f t="shared" ca="1" si="23"/>
        <v>9277.5</v>
      </c>
      <c r="N95" s="477"/>
      <c r="O95" s="478"/>
      <c r="P95" s="478"/>
      <c r="Q95" s="479"/>
      <c r="R95" s="471"/>
      <c r="S95" s="480"/>
      <c r="T95" s="478"/>
      <c r="U95" s="478"/>
      <c r="V95" s="478"/>
    </row>
    <row r="96" spans="1:22" s="476" customFormat="1">
      <c r="A96" s="471"/>
      <c r="B96" s="408">
        <v>3</v>
      </c>
      <c r="C96" s="302" t="s">
        <v>245</v>
      </c>
      <c r="D96" s="291" t="str">
        <f ca="1">IF(ISERROR(OFFSET('HARGA SATUAN'!$E$6,MATCH(RAB!C96,'HARGA SATUAN'!$C$7:$C$1922,0),0)),"",OFFSET('HARGA SATUAN'!$E$6,MATCH(RAB!C96,'HARGA SATUAN'!$C$7:$C$1922,0),0))</f>
        <v>HDW</v>
      </c>
      <c r="E96" s="292" t="str">
        <f ca="1">IF(B96="+","Unit",IF(ISERROR(OFFSET('HARGA SATUAN'!$F$6,MATCH(RAB!C96,'HARGA SATUAN'!$C$7:$C$1922,0),0)),"",OFFSET('HARGA SATUAN'!$F$6,MATCH(RAB!C96,'HARGA SATUAN'!$C$7:$C$1922,0),0)))</f>
        <v>Mtr</v>
      </c>
      <c r="F96" s="475">
        <f>F93*1</f>
        <v>2</v>
      </c>
      <c r="G96" s="293">
        <f ca="1">IF(ISERROR(OFFSET('HARGA SATUAN'!$Q$6,MATCH(RAB!C96,'HARGA SATUAN'!$C$7:$C$1922,0),0)),0,OFFSET('HARGA SATUAN'!$Q$6,MATCH(RAB!C96,'HARGA SATUAN'!$C$7:$C$1922,0),0))</f>
        <v>12751</v>
      </c>
      <c r="H96" s="294">
        <f t="shared" ca="1" si="20"/>
        <v>0</v>
      </c>
      <c r="I96" s="294">
        <f t="shared" ca="1" si="21"/>
        <v>25502</v>
      </c>
      <c r="J96" s="294">
        <f t="shared" ca="1" si="22"/>
        <v>0</v>
      </c>
      <c r="K96" s="295">
        <f t="shared" ca="1" si="23"/>
        <v>25502</v>
      </c>
      <c r="N96" s="477"/>
      <c r="O96" s="478"/>
      <c r="P96" s="478"/>
      <c r="Q96" s="479"/>
      <c r="R96" s="471"/>
      <c r="S96" s="480"/>
      <c r="T96" s="478"/>
      <c r="U96" s="478"/>
      <c r="V96" s="478"/>
    </row>
    <row r="97" spans="1:22" s="476" customFormat="1">
      <c r="A97" s="471"/>
      <c r="B97" s="408">
        <v>4</v>
      </c>
      <c r="C97" s="302" t="s">
        <v>34</v>
      </c>
      <c r="D97" s="291" t="str">
        <f ca="1">IF(ISERROR(OFFSET('HARGA SATUAN'!$E$6,MATCH(RAB!C97,'HARGA SATUAN'!$C$7:$C$1922,0),0)),"",OFFSET('HARGA SATUAN'!$E$6,MATCH(RAB!C97,'HARGA SATUAN'!$C$7:$C$1922,0),0))</f>
        <v>HDW</v>
      </c>
      <c r="E97" s="292" t="str">
        <f ca="1">IF(B97="+","Unit",IF(ISERROR(OFFSET('HARGA SATUAN'!$F$6,MATCH(RAB!C97,'HARGA SATUAN'!$C$7:$C$1922,0),0)),"",OFFSET('HARGA SATUAN'!$F$6,MATCH(RAB!C97,'HARGA SATUAN'!$C$7:$C$1922,0),0)))</f>
        <v>Bh</v>
      </c>
      <c r="F97" s="475">
        <f>F93*1</f>
        <v>2</v>
      </c>
      <c r="G97" s="293">
        <f ca="1">IF(ISERROR(OFFSET('HARGA SATUAN'!$Q$6,MATCH(RAB!C97,'HARGA SATUAN'!$C$7:$C$1922,0),0)),0,OFFSET('HARGA SATUAN'!$Q$6,MATCH(RAB!C97,'HARGA SATUAN'!$C$7:$C$1922,0),0))</f>
        <v>2588</v>
      </c>
      <c r="H97" s="294">
        <f t="shared" ca="1" si="20"/>
        <v>0</v>
      </c>
      <c r="I97" s="294">
        <f t="shared" ca="1" si="21"/>
        <v>5176</v>
      </c>
      <c r="J97" s="294">
        <f t="shared" ca="1" si="22"/>
        <v>0</v>
      </c>
      <c r="K97" s="295">
        <f t="shared" ca="1" si="23"/>
        <v>5176</v>
      </c>
      <c r="N97" s="477"/>
      <c r="O97" s="478"/>
      <c r="P97" s="478"/>
      <c r="Q97" s="479"/>
      <c r="R97" s="471"/>
      <c r="S97" s="480"/>
      <c r="T97" s="478"/>
      <c r="U97" s="478"/>
      <c r="V97" s="478"/>
    </row>
    <row r="98" spans="1:22" s="476" customFormat="1">
      <c r="A98" s="471"/>
      <c r="B98" s="408">
        <v>5</v>
      </c>
      <c r="C98" s="302" t="s">
        <v>2226</v>
      </c>
      <c r="D98" s="291" t="str">
        <f ca="1">IF(ISERROR(OFFSET('HARGA SATUAN'!$E$6,MATCH(RAB!C98,'HARGA SATUAN'!$C$7:$C$1922,0),0)),"",OFFSET('HARGA SATUAN'!$E$6,MATCH(RAB!C98,'HARGA SATUAN'!$C$7:$C$1922,0),0))</f>
        <v>JASA</v>
      </c>
      <c r="E98" s="292" t="str">
        <f ca="1">IF(B98="+","Unit",IF(ISERROR(OFFSET('HARGA SATUAN'!$F$6,MATCH(RAB!C98,'HARGA SATUAN'!$C$7:$C$1922,0),0)),"",OFFSET('HARGA SATUAN'!$F$6,MATCH(RAB!C98,'HARGA SATUAN'!$C$7:$C$1922,0),0)))</f>
        <v>Unit</v>
      </c>
      <c r="F98" s="475">
        <f>F93*1</f>
        <v>2</v>
      </c>
      <c r="G98" s="293">
        <f ca="1">IF(ISERROR(OFFSET('HARGA SATUAN'!$Q$6,MATCH(RAB!C98,'HARGA SATUAN'!$C$7:$C$1922,0),0)),0,OFFSET('HARGA SATUAN'!$Q$6,MATCH(RAB!C98,'HARGA SATUAN'!$C$7:$C$1922,0),0))</f>
        <v>51305</v>
      </c>
      <c r="H98" s="294">
        <f t="shared" ca="1" si="20"/>
        <v>0</v>
      </c>
      <c r="I98" s="294">
        <f t="shared" ca="1" si="21"/>
        <v>0</v>
      </c>
      <c r="J98" s="294">
        <f t="shared" ca="1" si="22"/>
        <v>102610</v>
      </c>
      <c r="K98" s="295">
        <f t="shared" ca="1" si="23"/>
        <v>102610</v>
      </c>
      <c r="N98" s="477"/>
      <c r="O98" s="478"/>
      <c r="P98" s="478"/>
      <c r="Q98" s="479"/>
      <c r="R98" s="471"/>
      <c r="S98" s="480"/>
      <c r="T98" s="478"/>
      <c r="U98" s="478"/>
      <c r="V98" s="478"/>
    </row>
    <row r="99" spans="1:22" s="476" customFormat="1">
      <c r="A99" s="471"/>
      <c r="B99" s="400"/>
      <c r="C99" s="401"/>
      <c r="D99" s="291" t="str">
        <f ca="1">IF(ISERROR(OFFSET('HARGA SATUAN'!$E$6,MATCH(RAB!C99,'HARGA SATUAN'!$C$7:$C$1922,0),0)),"",OFFSET('HARGA SATUAN'!$E$6,MATCH(RAB!C99,'HARGA SATUAN'!$C$7:$C$1922,0),0))</f>
        <v/>
      </c>
      <c r="E99" s="292" t="str">
        <f ca="1">IF(B99="+","Unit",IF(ISERROR(OFFSET('HARGA SATUAN'!$F$6,MATCH(RAB!C99,'HARGA SATUAN'!$C$7:$C$1922,0),0)),"",OFFSET('HARGA SATUAN'!$F$6,MATCH(RAB!C99,'HARGA SATUAN'!$C$7:$C$1922,0),0)))</f>
        <v/>
      </c>
      <c r="F99" s="475"/>
      <c r="G99" s="293">
        <f ca="1">IF(ISERROR(OFFSET('HARGA SATUAN'!$Q$6,MATCH(RAB!C99,'HARGA SATUAN'!$C$7:$C$1922,0),0)),0,OFFSET('HARGA SATUAN'!$Q$6,MATCH(RAB!C99,'HARGA SATUAN'!$C$7:$C$1922,0),0))</f>
        <v>0</v>
      </c>
      <c r="H99" s="294">
        <f t="shared" ca="1" si="20"/>
        <v>0</v>
      </c>
      <c r="I99" s="294">
        <f t="shared" ca="1" si="21"/>
        <v>0</v>
      </c>
      <c r="J99" s="294">
        <f t="shared" ca="1" si="22"/>
        <v>0</v>
      </c>
      <c r="K99" s="295">
        <f t="shared" ca="1" si="23"/>
        <v>0</v>
      </c>
      <c r="N99" s="477"/>
      <c r="O99" s="478"/>
      <c r="P99" s="478"/>
      <c r="Q99" s="479"/>
      <c r="R99" s="471"/>
      <c r="S99" s="480"/>
      <c r="T99" s="478"/>
      <c r="U99" s="478"/>
      <c r="V99" s="478"/>
    </row>
    <row r="100" spans="1:22" s="476" customFormat="1">
      <c r="A100" s="471"/>
      <c r="B100" s="400" t="s">
        <v>2560</v>
      </c>
      <c r="C100" s="401" t="s">
        <v>2561</v>
      </c>
      <c r="D100" s="291" t="str">
        <f ca="1">IF(ISERROR(OFFSET('HARGA SATUAN'!$E$6,MATCH(RAB!C100,'HARGA SATUAN'!$C$7:$C$1922,0),0)),"",OFFSET('HARGA SATUAN'!$E$6,MATCH(RAB!C100,'HARGA SATUAN'!$C$7:$C$1922,0),0))</f>
        <v/>
      </c>
      <c r="E100" s="292" t="str">
        <f ca="1">IF(B100="+","Unit",IF(ISERROR(OFFSET('HARGA SATUAN'!$F$6,MATCH(RAB!C100,'HARGA SATUAN'!$C$7:$C$1922,0),0)),"",OFFSET('HARGA SATUAN'!$F$6,MATCH(RAB!C100,'HARGA SATUAN'!$C$7:$C$1922,0),0)))</f>
        <v/>
      </c>
      <c r="F100" s="475"/>
      <c r="G100" s="293">
        <f ca="1">IF(ISERROR(OFFSET('HARGA SATUAN'!$Q$6,MATCH(RAB!C100,'HARGA SATUAN'!$C$7:$C$1922,0),0)),0,OFFSET('HARGA SATUAN'!$Q$6,MATCH(RAB!C100,'HARGA SATUAN'!$C$7:$C$1922,0),0))</f>
        <v>0</v>
      </c>
      <c r="H100" s="294">
        <f t="shared" ca="1" si="20"/>
        <v>0</v>
      </c>
      <c r="I100" s="294">
        <f t="shared" ca="1" si="21"/>
        <v>0</v>
      </c>
      <c r="J100" s="294">
        <f t="shared" ca="1" si="22"/>
        <v>0</v>
      </c>
      <c r="K100" s="295">
        <f t="shared" ca="1" si="23"/>
        <v>0</v>
      </c>
      <c r="N100" s="477"/>
      <c r="O100" s="478"/>
      <c r="P100" s="478"/>
      <c r="Q100" s="479"/>
      <c r="R100" s="471"/>
      <c r="S100" s="480"/>
      <c r="T100" s="478"/>
      <c r="U100" s="478"/>
      <c r="V100" s="478"/>
    </row>
    <row r="101" spans="1:22" s="476" customFormat="1">
      <c r="A101" s="471"/>
      <c r="B101" s="408" t="s">
        <v>719</v>
      </c>
      <c r="C101" s="302" t="s">
        <v>2562</v>
      </c>
      <c r="D101" s="291" t="str">
        <f ca="1">IF(ISERROR(OFFSET('HARGA SATUAN'!$E$6,MATCH(RAB!C101,'HARGA SATUAN'!$C$7:$C$1922,0),0)),"",OFFSET('HARGA SATUAN'!$E$6,MATCH(RAB!C101,'HARGA SATUAN'!$C$7:$C$1922,0),0))</f>
        <v/>
      </c>
      <c r="E101" s="292" t="str">
        <f ca="1">IF(B101="+","Unit",IF(ISERROR(OFFSET('HARGA SATUAN'!$F$6,MATCH(RAB!C101,'HARGA SATUAN'!$C$7:$C$1922,0),0)),"",OFFSET('HARGA SATUAN'!$F$6,MATCH(RAB!C101,'HARGA SATUAN'!$C$7:$C$1922,0),0)))</f>
        <v>Unit</v>
      </c>
      <c r="F101" s="475">
        <v>2</v>
      </c>
      <c r="G101" s="293">
        <f ca="1">IF(ISERROR(OFFSET('HARGA SATUAN'!$Q$6,MATCH(RAB!C101,'HARGA SATUAN'!$C$7:$C$1922,0),0)),0,OFFSET('HARGA SATUAN'!$Q$6,MATCH(RAB!C101,'HARGA SATUAN'!$C$7:$C$1922,0),0))</f>
        <v>0</v>
      </c>
      <c r="H101" s="294">
        <f t="shared" ca="1" si="20"/>
        <v>0</v>
      </c>
      <c r="I101" s="294">
        <f t="shared" ca="1" si="21"/>
        <v>0</v>
      </c>
      <c r="J101" s="294">
        <f t="shared" ca="1" si="22"/>
        <v>0</v>
      </c>
      <c r="K101" s="295">
        <f t="shared" ca="1" si="23"/>
        <v>0</v>
      </c>
      <c r="N101" s="477"/>
      <c r="O101" s="478"/>
      <c r="P101" s="478"/>
      <c r="Q101" s="479"/>
      <c r="R101" s="471"/>
      <c r="S101" s="480"/>
      <c r="T101" s="478"/>
      <c r="U101" s="478"/>
      <c r="V101" s="478"/>
    </row>
    <row r="102" spans="1:22" s="476" customFormat="1">
      <c r="A102" s="471"/>
      <c r="B102" s="408">
        <v>1</v>
      </c>
      <c r="C102" s="302" t="s">
        <v>540</v>
      </c>
      <c r="D102" s="291" t="str">
        <f ca="1">IF(ISERROR(OFFSET('HARGA SATUAN'!$E$6,MATCH(RAB!C102,'HARGA SATUAN'!$C$7:$C$1922,0),0)),"",OFFSET('HARGA SATUAN'!$E$6,MATCH(RAB!C102,'HARGA SATUAN'!$C$7:$C$1922,0),0))</f>
        <v>HDW</v>
      </c>
      <c r="E102" s="292" t="str">
        <f ca="1">IF(B102="+","Unit",IF(ISERROR(OFFSET('HARGA SATUAN'!$F$6,MATCH(RAB!C102,'HARGA SATUAN'!$C$7:$C$1922,0),0)),"",OFFSET('HARGA SATUAN'!$F$6,MATCH(RAB!C102,'HARGA SATUAN'!$C$7:$C$1922,0),0)))</f>
        <v>Bh</v>
      </c>
      <c r="F102" s="475">
        <f>F101*2</f>
        <v>4</v>
      </c>
      <c r="G102" s="293">
        <f ca="1">IF(ISERROR(OFFSET('HARGA SATUAN'!$Q$6,MATCH(RAB!C102,'HARGA SATUAN'!$C$7:$C$1922,0),0)),0,OFFSET('HARGA SATUAN'!$Q$6,MATCH(RAB!C102,'HARGA SATUAN'!$C$7:$C$1922,0),0))</f>
        <v>431492</v>
      </c>
      <c r="H102" s="294">
        <f t="shared" ca="1" si="20"/>
        <v>0</v>
      </c>
      <c r="I102" s="294">
        <f t="shared" ca="1" si="21"/>
        <v>1725968</v>
      </c>
      <c r="J102" s="294">
        <f t="shared" ca="1" si="22"/>
        <v>0</v>
      </c>
      <c r="K102" s="295">
        <f t="shared" ca="1" si="23"/>
        <v>1725968</v>
      </c>
      <c r="N102" s="477"/>
      <c r="O102" s="478"/>
      <c r="P102" s="478"/>
      <c r="Q102" s="479"/>
      <c r="R102" s="471"/>
      <c r="S102" s="480"/>
      <c r="T102" s="478"/>
      <c r="U102" s="478"/>
      <c r="V102" s="478"/>
    </row>
    <row r="103" spans="1:22" s="476" customFormat="1">
      <c r="A103" s="471"/>
      <c r="B103" s="408">
        <v>2</v>
      </c>
      <c r="C103" s="302" t="s">
        <v>27</v>
      </c>
      <c r="D103" s="291" t="str">
        <f ca="1">IF(ISERROR(OFFSET('HARGA SATUAN'!$E$6,MATCH(RAB!C103,'HARGA SATUAN'!$C$7:$C$1922,0),0)),"",OFFSET('HARGA SATUAN'!$E$6,MATCH(RAB!C103,'HARGA SATUAN'!$C$7:$C$1922,0),0))</f>
        <v>HDW</v>
      </c>
      <c r="E103" s="292" t="str">
        <f ca="1">IF(B103="+","Unit",IF(ISERROR(OFFSET('HARGA SATUAN'!$F$6,MATCH(RAB!C103,'HARGA SATUAN'!$C$7:$C$1922,0),0)),"",OFFSET('HARGA SATUAN'!$F$6,MATCH(RAB!C103,'HARGA SATUAN'!$C$7:$C$1922,0),0)))</f>
        <v>Bh</v>
      </c>
      <c r="F103" s="475">
        <f>F101*2</f>
        <v>4</v>
      </c>
      <c r="G103" s="293">
        <f ca="1">IF(ISERROR(OFFSET('HARGA SATUAN'!$Q$6,MATCH(RAB!C103,'HARGA SATUAN'!$C$7:$C$1922,0),0)),0,OFFSET('HARGA SATUAN'!$Q$6,MATCH(RAB!C103,'HARGA SATUAN'!$C$7:$C$1922,0),0))</f>
        <v>29694</v>
      </c>
      <c r="H103" s="294">
        <f t="shared" ca="1" si="20"/>
        <v>0</v>
      </c>
      <c r="I103" s="294">
        <f t="shared" ca="1" si="21"/>
        <v>118776</v>
      </c>
      <c r="J103" s="294">
        <f t="shared" ca="1" si="22"/>
        <v>0</v>
      </c>
      <c r="K103" s="295">
        <f t="shared" ca="1" si="23"/>
        <v>118776</v>
      </c>
      <c r="N103" s="477"/>
      <c r="O103" s="478"/>
      <c r="P103" s="478"/>
      <c r="Q103" s="479"/>
      <c r="R103" s="471"/>
      <c r="S103" s="480"/>
      <c r="T103" s="478"/>
      <c r="U103" s="478"/>
      <c r="V103" s="478"/>
    </row>
    <row r="104" spans="1:22" s="476" customFormat="1">
      <c r="A104" s="471"/>
      <c r="B104" s="408">
        <v>3</v>
      </c>
      <c r="C104" s="302" t="s">
        <v>25</v>
      </c>
      <c r="D104" s="291" t="str">
        <f ca="1">IF(ISERROR(OFFSET('HARGA SATUAN'!$E$6,MATCH(RAB!C104,'HARGA SATUAN'!$C$7:$C$1922,0),0)),"",OFFSET('HARGA SATUAN'!$E$6,MATCH(RAB!C104,'HARGA SATUAN'!$C$7:$C$1922,0),0))</f>
        <v>HDW</v>
      </c>
      <c r="E104" s="292" t="str">
        <f ca="1">IF(B104="+","Unit",IF(ISERROR(OFFSET('HARGA SATUAN'!$F$6,MATCH(RAB!C104,'HARGA SATUAN'!$C$7:$C$1922,0),0)),"",OFFSET('HARGA SATUAN'!$F$6,MATCH(RAB!C104,'HARGA SATUAN'!$C$7:$C$1922,0),0)))</f>
        <v>Bh</v>
      </c>
      <c r="F104" s="475">
        <f>F101*2</f>
        <v>4</v>
      </c>
      <c r="G104" s="293">
        <f ca="1">IF(ISERROR(OFFSET('HARGA SATUAN'!$Q$6,MATCH(RAB!C104,'HARGA SATUAN'!$C$7:$C$1922,0),0)),0,OFFSET('HARGA SATUAN'!$Q$6,MATCH(RAB!C104,'HARGA SATUAN'!$C$7:$C$1922,0),0))</f>
        <v>2801</v>
      </c>
      <c r="H104" s="294">
        <f t="shared" ca="1" si="20"/>
        <v>0</v>
      </c>
      <c r="I104" s="294">
        <f t="shared" ca="1" si="21"/>
        <v>11204</v>
      </c>
      <c r="J104" s="294">
        <f t="shared" ca="1" si="22"/>
        <v>0</v>
      </c>
      <c r="K104" s="295">
        <f t="shared" ca="1" si="23"/>
        <v>11204</v>
      </c>
      <c r="N104" s="477"/>
      <c r="O104" s="478"/>
      <c r="P104" s="478"/>
      <c r="Q104" s="479"/>
      <c r="R104" s="471"/>
      <c r="S104" s="480"/>
      <c r="T104" s="478"/>
      <c r="U104" s="478"/>
      <c r="V104" s="478"/>
    </row>
    <row r="105" spans="1:22" s="476" customFormat="1">
      <c r="A105" s="471"/>
      <c r="B105" s="408">
        <v>4</v>
      </c>
      <c r="C105" s="302" t="s">
        <v>145</v>
      </c>
      <c r="D105" s="291" t="str">
        <f ca="1">IF(ISERROR(OFFSET('HARGA SATUAN'!$E$6,MATCH(RAB!C105,'HARGA SATUAN'!$C$7:$C$1922,0),0)),"",OFFSET('HARGA SATUAN'!$E$6,MATCH(RAB!C105,'HARGA SATUAN'!$C$7:$C$1922,0),0))</f>
        <v>HDW</v>
      </c>
      <c r="E105" s="292" t="str">
        <f ca="1">IF(B105="+","Unit",IF(ISERROR(OFFSET('HARGA SATUAN'!$F$6,MATCH(RAB!C105,'HARGA SATUAN'!$C$7:$C$1922,0),0)),"",OFFSET('HARGA SATUAN'!$F$6,MATCH(RAB!C105,'HARGA SATUAN'!$C$7:$C$1922,0),0)))</f>
        <v>Bh</v>
      </c>
      <c r="F105" s="475">
        <f>F101*2</f>
        <v>4</v>
      </c>
      <c r="G105" s="293">
        <f ca="1">IF(ISERROR(OFFSET('HARGA SATUAN'!$Q$6,MATCH(RAB!C105,'HARGA SATUAN'!$C$7:$C$1922,0),0)),0,OFFSET('HARGA SATUAN'!$Q$6,MATCH(RAB!C105,'HARGA SATUAN'!$C$7:$C$1922,0),0))</f>
        <v>45540</v>
      </c>
      <c r="H105" s="294">
        <f t="shared" ca="1" si="20"/>
        <v>0</v>
      </c>
      <c r="I105" s="294">
        <f t="shared" ca="1" si="21"/>
        <v>182160</v>
      </c>
      <c r="J105" s="294">
        <f t="shared" ca="1" si="22"/>
        <v>0</v>
      </c>
      <c r="K105" s="295">
        <f t="shared" ca="1" si="23"/>
        <v>182160</v>
      </c>
      <c r="N105" s="477"/>
      <c r="O105" s="478"/>
      <c r="P105" s="478"/>
      <c r="Q105" s="479"/>
      <c r="R105" s="471"/>
      <c r="S105" s="480"/>
      <c r="T105" s="478"/>
      <c r="U105" s="478"/>
      <c r="V105" s="478"/>
    </row>
    <row r="106" spans="1:22" s="476" customFormat="1">
      <c r="A106" s="471"/>
      <c r="B106" s="408">
        <v>5</v>
      </c>
      <c r="C106" s="302" t="s">
        <v>589</v>
      </c>
      <c r="D106" s="291" t="str">
        <f ca="1">IF(ISERROR(OFFSET('HARGA SATUAN'!$E$6,MATCH(RAB!C106,'HARGA SATUAN'!$C$7:$C$1922,0),0)),"",OFFSET('HARGA SATUAN'!$E$6,MATCH(RAB!C106,'HARGA SATUAN'!$C$7:$C$1922,0),0))</f>
        <v>JASA</v>
      </c>
      <c r="E106" s="292" t="str">
        <f ca="1">IF(B106="+","Unit",IF(ISERROR(OFFSET('HARGA SATUAN'!$F$6,MATCH(RAB!C106,'HARGA SATUAN'!$C$7:$C$1922,0),0)),"",OFFSET('HARGA SATUAN'!$F$6,MATCH(RAB!C106,'HARGA SATUAN'!$C$7:$C$1922,0),0)))</f>
        <v>Unit</v>
      </c>
      <c r="F106" s="475">
        <f>F101*1</f>
        <v>2</v>
      </c>
      <c r="G106" s="293">
        <f ca="1">IF(ISERROR(OFFSET('HARGA SATUAN'!$Q$6,MATCH(RAB!C106,'HARGA SATUAN'!$C$7:$C$1922,0),0)),0,OFFSET('HARGA SATUAN'!$Q$6,MATCH(RAB!C106,'HARGA SATUAN'!$C$7:$C$1922,0),0))</f>
        <v>80647</v>
      </c>
      <c r="H106" s="294">
        <f t="shared" ca="1" si="20"/>
        <v>0</v>
      </c>
      <c r="I106" s="294">
        <f t="shared" ca="1" si="21"/>
        <v>0</v>
      </c>
      <c r="J106" s="294">
        <f t="shared" ca="1" si="22"/>
        <v>161294</v>
      </c>
      <c r="K106" s="295">
        <f t="shared" ca="1" si="23"/>
        <v>161294</v>
      </c>
      <c r="N106" s="477"/>
      <c r="O106" s="478"/>
      <c r="P106" s="478"/>
      <c r="Q106" s="479"/>
      <c r="R106" s="471"/>
      <c r="S106" s="480"/>
      <c r="T106" s="478"/>
      <c r="U106" s="478"/>
      <c r="V106" s="478"/>
    </row>
    <row r="107" spans="1:22" s="476" customFormat="1">
      <c r="A107" s="471"/>
      <c r="B107" s="400"/>
      <c r="C107" s="401"/>
      <c r="D107" s="291" t="str">
        <f ca="1">IF(ISERROR(OFFSET('HARGA SATUAN'!$E$6,MATCH(RAB!C107,'HARGA SATUAN'!$C$7:$C$1922,0),0)),"",OFFSET('HARGA SATUAN'!$E$6,MATCH(RAB!C107,'HARGA SATUAN'!$C$7:$C$1922,0),0))</f>
        <v/>
      </c>
      <c r="E107" s="292" t="str">
        <f ca="1">IF(B107="+","Unit",IF(ISERROR(OFFSET('HARGA SATUAN'!$F$6,MATCH(RAB!C107,'HARGA SATUAN'!$C$7:$C$1922,0),0)),"",OFFSET('HARGA SATUAN'!$F$6,MATCH(RAB!C107,'HARGA SATUAN'!$C$7:$C$1922,0),0)))</f>
        <v/>
      </c>
      <c r="F107" s="475"/>
      <c r="G107" s="293">
        <f ca="1">IF(ISERROR(OFFSET('HARGA SATUAN'!$Q$6,MATCH(RAB!C107,'HARGA SATUAN'!$C$7:$C$1922,0),0)),0,OFFSET('HARGA SATUAN'!$Q$6,MATCH(RAB!C107,'HARGA SATUAN'!$C$7:$C$1922,0),0))</f>
        <v>0</v>
      </c>
      <c r="H107" s="294">
        <f t="shared" ca="1" si="20"/>
        <v>0</v>
      </c>
      <c r="I107" s="294">
        <f t="shared" ca="1" si="21"/>
        <v>0</v>
      </c>
      <c r="J107" s="294">
        <f t="shared" ca="1" si="22"/>
        <v>0</v>
      </c>
      <c r="K107" s="295">
        <f t="shared" ca="1" si="23"/>
        <v>0</v>
      </c>
      <c r="N107" s="477"/>
      <c r="O107" s="478"/>
      <c r="P107" s="478"/>
      <c r="Q107" s="479"/>
      <c r="R107" s="471"/>
      <c r="S107" s="480"/>
      <c r="T107" s="478"/>
      <c r="U107" s="478"/>
      <c r="V107" s="478"/>
    </row>
    <row r="108" spans="1:22" s="476" customFormat="1">
      <c r="A108" s="471"/>
      <c r="B108" s="408" t="s">
        <v>719</v>
      </c>
      <c r="C108" s="302" t="s">
        <v>2563</v>
      </c>
      <c r="D108" s="291" t="str">
        <f ca="1">IF(ISERROR(OFFSET('HARGA SATUAN'!$E$6,MATCH(RAB!C108,'HARGA SATUAN'!$C$7:$C$1922,0),0)),"",OFFSET('HARGA SATUAN'!$E$6,MATCH(RAB!C108,'HARGA SATUAN'!$C$7:$C$1922,0),0))</f>
        <v/>
      </c>
      <c r="E108" s="292" t="str">
        <f ca="1">IF(B108="+","Unit",IF(ISERROR(OFFSET('HARGA SATUAN'!$F$6,MATCH(RAB!C108,'HARGA SATUAN'!$C$7:$C$1922,0),0)),"",OFFSET('HARGA SATUAN'!$F$6,MATCH(RAB!C108,'HARGA SATUAN'!$C$7:$C$1922,0),0)))</f>
        <v>Unit</v>
      </c>
      <c r="F108" s="475">
        <v>6</v>
      </c>
      <c r="G108" s="293">
        <f ca="1">IF(ISERROR(OFFSET('HARGA SATUAN'!$Q$6,MATCH(RAB!C108,'HARGA SATUAN'!$C$7:$C$1922,0),0)),0,OFFSET('HARGA SATUAN'!$Q$6,MATCH(RAB!C108,'HARGA SATUAN'!$C$7:$C$1922,0),0))</f>
        <v>0</v>
      </c>
      <c r="H108" s="294">
        <f t="shared" ca="1" si="20"/>
        <v>0</v>
      </c>
      <c r="I108" s="294">
        <f t="shared" ca="1" si="21"/>
        <v>0</v>
      </c>
      <c r="J108" s="294">
        <f t="shared" ca="1" si="22"/>
        <v>0</v>
      </c>
      <c r="K108" s="295">
        <f t="shared" ca="1" si="23"/>
        <v>0</v>
      </c>
      <c r="N108" s="477"/>
      <c r="O108" s="478"/>
      <c r="P108" s="478"/>
      <c r="Q108" s="479"/>
      <c r="R108" s="471"/>
      <c r="S108" s="480"/>
      <c r="T108" s="478"/>
      <c r="U108" s="478"/>
      <c r="V108" s="478"/>
    </row>
    <row r="109" spans="1:22" s="476" customFormat="1">
      <c r="A109" s="471"/>
      <c r="B109" s="408">
        <v>1</v>
      </c>
      <c r="C109" s="302" t="s">
        <v>29</v>
      </c>
      <c r="D109" s="291" t="str">
        <f ca="1">IF(ISERROR(OFFSET('HARGA SATUAN'!$E$6,MATCH(RAB!C109,'HARGA SATUAN'!$C$7:$C$1922,0),0)),"",OFFSET('HARGA SATUAN'!$E$6,MATCH(RAB!C109,'HARGA SATUAN'!$C$7:$C$1922,0),0))</f>
        <v>HDW</v>
      </c>
      <c r="E109" s="292" t="str">
        <f ca="1">IF(B109="+","Unit",IF(ISERROR(OFFSET('HARGA SATUAN'!$F$6,MATCH(RAB!C109,'HARGA SATUAN'!$C$7:$C$1922,0),0)),"",OFFSET('HARGA SATUAN'!$F$6,MATCH(RAB!C109,'HARGA SATUAN'!$C$7:$C$1922,0),0)))</f>
        <v>Bh</v>
      </c>
      <c r="F109" s="475">
        <f>F108*1</f>
        <v>6</v>
      </c>
      <c r="G109" s="293">
        <f ca="1">IF(ISERROR(OFFSET('HARGA SATUAN'!$Q$6,MATCH(RAB!C109,'HARGA SATUAN'!$C$7:$C$1922,0),0)),0,OFFSET('HARGA SATUAN'!$Q$6,MATCH(RAB!C109,'HARGA SATUAN'!$C$7:$C$1922,0),0))</f>
        <v>54338</v>
      </c>
      <c r="H109" s="294">
        <f t="shared" ca="1" si="20"/>
        <v>0</v>
      </c>
      <c r="I109" s="294">
        <f t="shared" ca="1" si="21"/>
        <v>326028</v>
      </c>
      <c r="J109" s="294">
        <f t="shared" ca="1" si="22"/>
        <v>0</v>
      </c>
      <c r="K109" s="295">
        <f t="shared" ca="1" si="23"/>
        <v>326028</v>
      </c>
      <c r="N109" s="477"/>
      <c r="O109" s="478"/>
      <c r="P109" s="478"/>
      <c r="Q109" s="479"/>
      <c r="R109" s="471"/>
      <c r="S109" s="480"/>
      <c r="T109" s="478"/>
      <c r="U109" s="478"/>
      <c r="V109" s="478"/>
    </row>
    <row r="110" spans="1:22" s="476" customFormat="1">
      <c r="A110" s="471"/>
      <c r="B110" s="408">
        <v>2</v>
      </c>
      <c r="C110" s="302" t="s">
        <v>31</v>
      </c>
      <c r="D110" s="291" t="str">
        <f ca="1">IF(ISERROR(OFFSET('HARGA SATUAN'!$E$6,MATCH(RAB!C110,'HARGA SATUAN'!$C$7:$C$1922,0),0)),"",OFFSET('HARGA SATUAN'!$E$6,MATCH(RAB!C110,'HARGA SATUAN'!$C$7:$C$1922,0),0))</f>
        <v>HDW</v>
      </c>
      <c r="E110" s="292" t="str">
        <f ca="1">IF(B110="+","Unit",IF(ISERROR(OFFSET('HARGA SATUAN'!$F$6,MATCH(RAB!C110,'HARGA SATUAN'!$C$7:$C$1922,0),0)),"",OFFSET('HARGA SATUAN'!$F$6,MATCH(RAB!C110,'HARGA SATUAN'!$C$7:$C$1922,0),0)))</f>
        <v>Mtr</v>
      </c>
      <c r="F110" s="475">
        <f>F108*0.8</f>
        <v>4.8000000000000007</v>
      </c>
      <c r="G110" s="293">
        <f ca="1">IF(ISERROR(OFFSET('HARGA SATUAN'!$Q$6,MATCH(RAB!C110,'HARGA SATUAN'!$C$7:$C$1922,0),0)),0,OFFSET('HARGA SATUAN'!$Q$6,MATCH(RAB!C110,'HARGA SATUAN'!$C$7:$C$1922,0),0))</f>
        <v>28980</v>
      </c>
      <c r="H110" s="294">
        <f t="shared" ca="1" si="20"/>
        <v>0</v>
      </c>
      <c r="I110" s="294">
        <f t="shared" ca="1" si="21"/>
        <v>139104.00000000003</v>
      </c>
      <c r="J110" s="294">
        <f t="shared" ca="1" si="22"/>
        <v>0</v>
      </c>
      <c r="K110" s="295">
        <f t="shared" ca="1" si="23"/>
        <v>139104.00000000003</v>
      </c>
      <c r="N110" s="477"/>
      <c r="O110" s="478"/>
      <c r="P110" s="478"/>
      <c r="Q110" s="479"/>
      <c r="R110" s="471"/>
      <c r="S110" s="480"/>
      <c r="T110" s="478"/>
      <c r="U110" s="478"/>
      <c r="V110" s="478"/>
    </row>
    <row r="111" spans="1:22" s="476" customFormat="1">
      <c r="A111" s="471"/>
      <c r="B111" s="408">
        <v>3</v>
      </c>
      <c r="C111" s="302" t="s">
        <v>32</v>
      </c>
      <c r="D111" s="291" t="str">
        <f ca="1">IF(ISERROR(OFFSET('HARGA SATUAN'!$E$6,MATCH(RAB!C111,'HARGA SATUAN'!$C$7:$C$1922,0),0)),"",OFFSET('HARGA SATUAN'!$E$6,MATCH(RAB!C111,'HARGA SATUAN'!$C$7:$C$1922,0),0))</f>
        <v>HDW</v>
      </c>
      <c r="E111" s="292" t="str">
        <f ca="1">IF(B111="+","Unit",IF(ISERROR(OFFSET('HARGA SATUAN'!$F$6,MATCH(RAB!C111,'HARGA SATUAN'!$C$7:$C$1922,0),0)),"",OFFSET('HARGA SATUAN'!$F$6,MATCH(RAB!C111,'HARGA SATUAN'!$C$7:$C$1922,0),0)))</f>
        <v>Bh</v>
      </c>
      <c r="F111" s="475">
        <f>F108*1</f>
        <v>6</v>
      </c>
      <c r="G111" s="293">
        <f ca="1">IF(ISERROR(OFFSET('HARGA SATUAN'!$Q$6,MATCH(RAB!C111,'HARGA SATUAN'!$C$7:$C$1922,0),0)),0,OFFSET('HARGA SATUAN'!$Q$6,MATCH(RAB!C111,'HARGA SATUAN'!$C$7:$C$1922,0),0))</f>
        <v>10645</v>
      </c>
      <c r="H111" s="294">
        <f t="shared" ca="1" si="20"/>
        <v>0</v>
      </c>
      <c r="I111" s="294">
        <f t="shared" ca="1" si="21"/>
        <v>63870</v>
      </c>
      <c r="J111" s="294">
        <f t="shared" ca="1" si="22"/>
        <v>0</v>
      </c>
      <c r="K111" s="295">
        <f t="shared" ca="1" si="23"/>
        <v>63870</v>
      </c>
      <c r="N111" s="477"/>
      <c r="O111" s="478"/>
      <c r="P111" s="478"/>
      <c r="Q111" s="479"/>
      <c r="R111" s="471"/>
      <c r="S111" s="480"/>
      <c r="T111" s="478"/>
      <c r="U111" s="478"/>
      <c r="V111" s="478"/>
    </row>
    <row r="112" spans="1:22" s="476" customFormat="1">
      <c r="A112" s="471"/>
      <c r="B112" s="408">
        <v>4</v>
      </c>
      <c r="C112" s="302" t="s">
        <v>582</v>
      </c>
      <c r="D112" s="291" t="str">
        <f ca="1">IF(ISERROR(OFFSET('HARGA SATUAN'!$E$6,MATCH(RAB!C112,'HARGA SATUAN'!$C$7:$C$1922,0),0)),"",OFFSET('HARGA SATUAN'!$E$6,MATCH(RAB!C112,'HARGA SATUAN'!$C$7:$C$1922,0),0))</f>
        <v>JASA</v>
      </c>
      <c r="E112" s="292" t="str">
        <f ca="1">IF(B112="+","Unit",IF(ISERROR(OFFSET('HARGA SATUAN'!$F$6,MATCH(RAB!C112,'HARGA SATUAN'!$C$7:$C$1922,0),0)),"",OFFSET('HARGA SATUAN'!$F$6,MATCH(RAB!C112,'HARGA SATUAN'!$C$7:$C$1922,0),0)))</f>
        <v>Unit</v>
      </c>
      <c r="F112" s="475">
        <f>F108*1</f>
        <v>6</v>
      </c>
      <c r="G112" s="293">
        <f ca="1">IF(ISERROR(OFFSET('HARGA SATUAN'!$Q$6,MATCH(RAB!C112,'HARGA SATUAN'!$C$7:$C$1922,0),0)),0,OFFSET('HARGA SATUAN'!$Q$6,MATCH(RAB!C112,'HARGA SATUAN'!$C$7:$C$1922,0),0))</f>
        <v>56059</v>
      </c>
      <c r="H112" s="294">
        <f t="shared" ca="1" si="20"/>
        <v>0</v>
      </c>
      <c r="I112" s="294">
        <f t="shared" ca="1" si="21"/>
        <v>0</v>
      </c>
      <c r="J112" s="294">
        <f t="shared" ca="1" si="22"/>
        <v>336354</v>
      </c>
      <c r="K112" s="295">
        <f t="shared" ca="1" si="23"/>
        <v>336354</v>
      </c>
      <c r="N112" s="477"/>
      <c r="O112" s="478"/>
      <c r="P112" s="478"/>
      <c r="Q112" s="479"/>
      <c r="R112" s="471"/>
      <c r="S112" s="480"/>
      <c r="T112" s="478"/>
      <c r="U112" s="478"/>
      <c r="V112" s="478"/>
    </row>
    <row r="113" spans="1:22" s="476" customFormat="1">
      <c r="A113" s="471"/>
      <c r="B113" s="408"/>
      <c r="C113" s="302"/>
      <c r="D113" s="291" t="str">
        <f ca="1">IF(ISERROR(OFFSET('HARGA SATUAN'!$E$6,MATCH(RAB!C113,'HARGA SATUAN'!$C$7:$C$1922,0),0)),"",OFFSET('HARGA SATUAN'!$E$6,MATCH(RAB!C113,'HARGA SATUAN'!$C$7:$C$1922,0),0))</f>
        <v/>
      </c>
      <c r="E113" s="292" t="str">
        <f ca="1">IF(B113="+","Unit",IF(ISERROR(OFFSET('HARGA SATUAN'!$F$6,MATCH(RAB!C113,'HARGA SATUAN'!$C$7:$C$1922,0),0)),"",OFFSET('HARGA SATUAN'!$F$6,MATCH(RAB!C113,'HARGA SATUAN'!$C$7:$C$1922,0),0)))</f>
        <v/>
      </c>
      <c r="F113" s="475"/>
      <c r="G113" s="293">
        <f ca="1">IF(ISERROR(OFFSET('HARGA SATUAN'!$Q$6,MATCH(RAB!C113,'HARGA SATUAN'!$C$7:$C$1922,0),0)),0,OFFSET('HARGA SATUAN'!$Q$6,MATCH(RAB!C113,'HARGA SATUAN'!$C$7:$C$1922,0),0))</f>
        <v>0</v>
      </c>
      <c r="H113" s="294">
        <f t="shared" ca="1" si="20"/>
        <v>0</v>
      </c>
      <c r="I113" s="294">
        <f t="shared" ca="1" si="21"/>
        <v>0</v>
      </c>
      <c r="J113" s="294">
        <f t="shared" ca="1" si="22"/>
        <v>0</v>
      </c>
      <c r="K113" s="295">
        <f t="shared" ca="1" si="23"/>
        <v>0</v>
      </c>
      <c r="N113" s="477"/>
      <c r="O113" s="478"/>
      <c r="P113" s="478"/>
      <c r="Q113" s="479"/>
      <c r="R113" s="471"/>
      <c r="S113" s="480"/>
      <c r="T113" s="478"/>
      <c r="U113" s="478"/>
      <c r="V113" s="478"/>
    </row>
    <row r="114" spans="1:22" s="476" customFormat="1">
      <c r="A114" s="471"/>
      <c r="B114" s="408" t="s">
        <v>719</v>
      </c>
      <c r="C114" s="302" t="s">
        <v>2564</v>
      </c>
      <c r="D114" s="291" t="str">
        <f ca="1">IF(ISERROR(OFFSET('HARGA SATUAN'!$E$6,MATCH(RAB!C114,'HARGA SATUAN'!$C$7:$C$1922,0),0)),"",OFFSET('HARGA SATUAN'!$E$6,MATCH(RAB!C114,'HARGA SATUAN'!$C$7:$C$1922,0),0))</f>
        <v/>
      </c>
      <c r="E114" s="292" t="str">
        <f ca="1">IF(B114="+","Unit",IF(ISERROR(OFFSET('HARGA SATUAN'!$F$6,MATCH(RAB!C114,'HARGA SATUAN'!$C$7:$C$1922,0),0)),"",OFFSET('HARGA SATUAN'!$F$6,MATCH(RAB!C114,'HARGA SATUAN'!$C$7:$C$1922,0),0)))</f>
        <v>Unit</v>
      </c>
      <c r="F114" s="475">
        <v>6</v>
      </c>
      <c r="G114" s="293">
        <f ca="1">IF(ISERROR(OFFSET('HARGA SATUAN'!$Q$6,MATCH(RAB!C114,'HARGA SATUAN'!$C$7:$C$1922,0),0)),0,OFFSET('HARGA SATUAN'!$Q$6,MATCH(RAB!C114,'HARGA SATUAN'!$C$7:$C$1922,0),0))</f>
        <v>0</v>
      </c>
      <c r="H114" s="294">
        <f t="shared" ca="1" si="20"/>
        <v>0</v>
      </c>
      <c r="I114" s="294">
        <f t="shared" ca="1" si="21"/>
        <v>0</v>
      </c>
      <c r="J114" s="294">
        <f t="shared" ca="1" si="22"/>
        <v>0</v>
      </c>
      <c r="K114" s="295">
        <f t="shared" ca="1" si="23"/>
        <v>0</v>
      </c>
      <c r="N114" s="477"/>
      <c r="O114" s="478"/>
      <c r="P114" s="478"/>
      <c r="Q114" s="479"/>
      <c r="R114" s="471"/>
      <c r="S114" s="480"/>
      <c r="T114" s="478"/>
      <c r="U114" s="478"/>
      <c r="V114" s="478"/>
    </row>
    <row r="115" spans="1:22" s="476" customFormat="1">
      <c r="A115" s="471"/>
      <c r="B115" s="408">
        <v>1</v>
      </c>
      <c r="C115" s="302" t="s">
        <v>29</v>
      </c>
      <c r="D115" s="291" t="str">
        <f ca="1">IF(ISERROR(OFFSET('HARGA SATUAN'!$E$6,MATCH(RAB!C115,'HARGA SATUAN'!$C$7:$C$1922,0),0)),"",OFFSET('HARGA SATUAN'!$E$6,MATCH(RAB!C115,'HARGA SATUAN'!$C$7:$C$1922,0),0))</f>
        <v>HDW</v>
      </c>
      <c r="E115" s="292" t="str">
        <f ca="1">IF(B115="+","Unit",IF(ISERROR(OFFSET('HARGA SATUAN'!$F$6,MATCH(RAB!C115,'HARGA SATUAN'!$C$7:$C$1922,0),0)),"",OFFSET('HARGA SATUAN'!$F$6,MATCH(RAB!C115,'HARGA SATUAN'!$C$7:$C$1922,0),0)))</f>
        <v>Bh</v>
      </c>
      <c r="F115" s="475">
        <f>F114*1</f>
        <v>6</v>
      </c>
      <c r="G115" s="293">
        <f ca="1">IF(ISERROR(OFFSET('HARGA SATUAN'!$Q$6,MATCH(RAB!C115,'HARGA SATUAN'!$C$7:$C$1922,0),0)),0,OFFSET('HARGA SATUAN'!$Q$6,MATCH(RAB!C115,'HARGA SATUAN'!$C$7:$C$1922,0),0))</f>
        <v>54338</v>
      </c>
      <c r="H115" s="294">
        <f t="shared" ca="1" si="20"/>
        <v>0</v>
      </c>
      <c r="I115" s="294">
        <f t="shared" ca="1" si="21"/>
        <v>326028</v>
      </c>
      <c r="J115" s="294">
        <f t="shared" ca="1" si="22"/>
        <v>0</v>
      </c>
      <c r="K115" s="295">
        <f t="shared" ca="1" si="23"/>
        <v>326028</v>
      </c>
      <c r="N115" s="477"/>
      <c r="O115" s="478"/>
      <c r="P115" s="478"/>
      <c r="Q115" s="479"/>
      <c r="R115" s="471"/>
      <c r="S115" s="480"/>
      <c r="T115" s="478"/>
      <c r="U115" s="478"/>
      <c r="V115" s="478"/>
    </row>
    <row r="116" spans="1:22" s="476" customFormat="1">
      <c r="A116" s="471"/>
      <c r="B116" s="408">
        <v>2</v>
      </c>
      <c r="C116" s="302" t="s">
        <v>31</v>
      </c>
      <c r="D116" s="291" t="str">
        <f ca="1">IF(ISERROR(OFFSET('HARGA SATUAN'!$E$6,MATCH(RAB!C116,'HARGA SATUAN'!$C$7:$C$1922,0),0)),"",OFFSET('HARGA SATUAN'!$E$6,MATCH(RAB!C116,'HARGA SATUAN'!$C$7:$C$1922,0),0))</f>
        <v>HDW</v>
      </c>
      <c r="E116" s="292" t="str">
        <f ca="1">IF(B116="+","Unit",IF(ISERROR(OFFSET('HARGA SATUAN'!$F$6,MATCH(RAB!C116,'HARGA SATUAN'!$C$7:$C$1922,0),0)),"",OFFSET('HARGA SATUAN'!$F$6,MATCH(RAB!C116,'HARGA SATUAN'!$C$7:$C$1922,0),0)))</f>
        <v>Mtr</v>
      </c>
      <c r="F116" s="475">
        <f>F114*1</f>
        <v>6</v>
      </c>
      <c r="G116" s="293">
        <f ca="1">IF(ISERROR(OFFSET('HARGA SATUAN'!$Q$6,MATCH(RAB!C116,'HARGA SATUAN'!$C$7:$C$1922,0),0)),0,OFFSET('HARGA SATUAN'!$Q$6,MATCH(RAB!C116,'HARGA SATUAN'!$C$7:$C$1922,0),0))</f>
        <v>28980</v>
      </c>
      <c r="H116" s="294">
        <f t="shared" ca="1" si="20"/>
        <v>0</v>
      </c>
      <c r="I116" s="294">
        <f t="shared" ca="1" si="21"/>
        <v>173880</v>
      </c>
      <c r="J116" s="294">
        <f t="shared" ca="1" si="22"/>
        <v>0</v>
      </c>
      <c r="K116" s="295">
        <f t="shared" ca="1" si="23"/>
        <v>173880</v>
      </c>
      <c r="N116" s="477"/>
      <c r="O116" s="478"/>
      <c r="P116" s="478"/>
      <c r="Q116" s="479"/>
      <c r="R116" s="471"/>
      <c r="S116" s="480"/>
      <c r="T116" s="478"/>
      <c r="U116" s="478"/>
      <c r="V116" s="478"/>
    </row>
    <row r="117" spans="1:22" s="476" customFormat="1">
      <c r="A117" s="471"/>
      <c r="B117" s="408">
        <v>3</v>
      </c>
      <c r="C117" s="302" t="s">
        <v>32</v>
      </c>
      <c r="D117" s="291" t="str">
        <f ca="1">IF(ISERROR(OFFSET('HARGA SATUAN'!$E$6,MATCH(RAB!C117,'HARGA SATUAN'!$C$7:$C$1922,0),0)),"",OFFSET('HARGA SATUAN'!$E$6,MATCH(RAB!C117,'HARGA SATUAN'!$C$7:$C$1922,0),0))</f>
        <v>HDW</v>
      </c>
      <c r="E117" s="292" t="str">
        <f ca="1">IF(B117="+","Unit",IF(ISERROR(OFFSET('HARGA SATUAN'!$F$6,MATCH(RAB!C117,'HARGA SATUAN'!$C$7:$C$1922,0),0)),"",OFFSET('HARGA SATUAN'!$F$6,MATCH(RAB!C117,'HARGA SATUAN'!$C$7:$C$1922,0),0)))</f>
        <v>Bh</v>
      </c>
      <c r="F117" s="475">
        <f>F114*1</f>
        <v>6</v>
      </c>
      <c r="G117" s="293">
        <f ca="1">IF(ISERROR(OFFSET('HARGA SATUAN'!$Q$6,MATCH(RAB!C117,'HARGA SATUAN'!$C$7:$C$1922,0),0)),0,OFFSET('HARGA SATUAN'!$Q$6,MATCH(RAB!C117,'HARGA SATUAN'!$C$7:$C$1922,0),0))</f>
        <v>10645</v>
      </c>
      <c r="H117" s="294">
        <f t="shared" ca="1" si="20"/>
        <v>0</v>
      </c>
      <c r="I117" s="294">
        <f t="shared" ca="1" si="21"/>
        <v>63870</v>
      </c>
      <c r="J117" s="294">
        <f t="shared" ca="1" si="22"/>
        <v>0</v>
      </c>
      <c r="K117" s="295">
        <f t="shared" ca="1" si="23"/>
        <v>63870</v>
      </c>
      <c r="N117" s="477"/>
      <c r="O117" s="478"/>
      <c r="P117" s="478"/>
      <c r="Q117" s="479"/>
      <c r="R117" s="471"/>
      <c r="S117" s="480"/>
      <c r="T117" s="478"/>
      <c r="U117" s="478"/>
      <c r="V117" s="478"/>
    </row>
    <row r="118" spans="1:22" s="476" customFormat="1">
      <c r="A118" s="471"/>
      <c r="B118" s="408">
        <v>4</v>
      </c>
      <c r="C118" s="302" t="s">
        <v>2265</v>
      </c>
      <c r="D118" s="291" t="str">
        <f ca="1">IF(ISERROR(OFFSET('HARGA SATUAN'!$E$6,MATCH(RAB!C118,'HARGA SATUAN'!$C$7:$C$1922,0),0)),"",OFFSET('HARGA SATUAN'!$E$6,MATCH(RAB!C118,'HARGA SATUAN'!$C$7:$C$1922,0),0))</f>
        <v>JASA</v>
      </c>
      <c r="E118" s="292" t="str">
        <f ca="1">IF(B118="+","Unit",IF(ISERROR(OFFSET('HARGA SATUAN'!$F$6,MATCH(RAB!C118,'HARGA SATUAN'!$C$7:$C$1922,0),0)),"",OFFSET('HARGA SATUAN'!$F$6,MATCH(RAB!C118,'HARGA SATUAN'!$C$7:$C$1922,0),0)))</f>
        <v>Unit</v>
      </c>
      <c r="F118" s="475">
        <f>F114*1</f>
        <v>6</v>
      </c>
      <c r="G118" s="293">
        <f ca="1">IF(ISERROR(OFFSET('HARGA SATUAN'!$Q$6,MATCH(RAB!C118,'HARGA SATUAN'!$C$7:$C$1922,0),0)),0,OFFSET('HARGA SATUAN'!$Q$6,MATCH(RAB!C118,'HARGA SATUAN'!$C$7:$C$1922,0),0))</f>
        <v>56223</v>
      </c>
      <c r="H118" s="294">
        <f t="shared" ca="1" si="20"/>
        <v>0</v>
      </c>
      <c r="I118" s="294">
        <f t="shared" ca="1" si="21"/>
        <v>0</v>
      </c>
      <c r="J118" s="294">
        <f t="shared" ca="1" si="22"/>
        <v>337338</v>
      </c>
      <c r="K118" s="295">
        <f t="shared" ca="1" si="23"/>
        <v>337338</v>
      </c>
      <c r="N118" s="477"/>
      <c r="O118" s="478"/>
      <c r="P118" s="478"/>
      <c r="Q118" s="479"/>
      <c r="R118" s="471"/>
      <c r="S118" s="480"/>
      <c r="T118" s="478"/>
      <c r="U118" s="478"/>
      <c r="V118" s="478"/>
    </row>
    <row r="119" spans="1:22" s="476" customFormat="1">
      <c r="A119" s="471"/>
      <c r="B119" s="400"/>
      <c r="C119" s="401"/>
      <c r="D119" s="291" t="str">
        <f ca="1">IF(ISERROR(OFFSET('HARGA SATUAN'!$E$6,MATCH(RAB!C119,'HARGA SATUAN'!$C$7:$C$1922,0),0)),"",OFFSET('HARGA SATUAN'!$E$6,MATCH(RAB!C119,'HARGA SATUAN'!$C$7:$C$1922,0),0))</f>
        <v/>
      </c>
      <c r="E119" s="292" t="str">
        <f ca="1">IF(B119="+","Unit",IF(ISERROR(OFFSET('HARGA SATUAN'!$F$6,MATCH(RAB!C119,'HARGA SATUAN'!$C$7:$C$1922,0),0)),"",OFFSET('HARGA SATUAN'!$F$6,MATCH(RAB!C119,'HARGA SATUAN'!$C$7:$C$1922,0),0)))</f>
        <v/>
      </c>
      <c r="F119" s="475"/>
      <c r="G119" s="293">
        <f ca="1">IF(ISERROR(OFFSET('HARGA SATUAN'!$Q$6,MATCH(RAB!C119,'HARGA SATUAN'!$C$7:$C$1922,0),0)),0,OFFSET('HARGA SATUAN'!$Q$6,MATCH(RAB!C119,'HARGA SATUAN'!$C$7:$C$1922,0),0))</f>
        <v>0</v>
      </c>
      <c r="H119" s="294">
        <f t="shared" ca="1" si="20"/>
        <v>0</v>
      </c>
      <c r="I119" s="294">
        <f t="shared" ca="1" si="21"/>
        <v>0</v>
      </c>
      <c r="J119" s="294">
        <f t="shared" ca="1" si="22"/>
        <v>0</v>
      </c>
      <c r="K119" s="295">
        <f t="shared" ca="1" si="23"/>
        <v>0</v>
      </c>
      <c r="N119" s="477"/>
      <c r="O119" s="478"/>
      <c r="P119" s="478"/>
      <c r="Q119" s="479"/>
      <c r="R119" s="471"/>
      <c r="S119" s="480"/>
      <c r="T119" s="478"/>
      <c r="U119" s="478"/>
      <c r="V119" s="478"/>
    </row>
    <row r="120" spans="1:22" s="476" customFormat="1">
      <c r="A120" s="471"/>
      <c r="B120" s="408" t="s">
        <v>719</v>
      </c>
      <c r="C120" s="302" t="s">
        <v>2565</v>
      </c>
      <c r="D120" s="291" t="str">
        <f ca="1">IF(ISERROR(OFFSET('HARGA SATUAN'!$E$6,MATCH(RAB!C120,'HARGA SATUAN'!$C$7:$C$1922,0),0)),"",OFFSET('HARGA SATUAN'!$E$6,MATCH(RAB!C120,'HARGA SATUAN'!$C$7:$C$1922,0),0))</f>
        <v/>
      </c>
      <c r="E120" s="292" t="str">
        <f ca="1">IF(B120="+","Unit",IF(ISERROR(OFFSET('HARGA SATUAN'!$F$6,MATCH(RAB!C120,'HARGA SATUAN'!$C$7:$C$1922,0),0)),"",OFFSET('HARGA SATUAN'!$F$6,MATCH(RAB!C120,'HARGA SATUAN'!$C$7:$C$1922,0),0)))</f>
        <v>Unit</v>
      </c>
      <c r="F120" s="475">
        <v>2</v>
      </c>
      <c r="G120" s="293">
        <f ca="1">IF(ISERROR(OFFSET('HARGA SATUAN'!$Q$6,MATCH(RAB!C120,'HARGA SATUAN'!$C$7:$C$1922,0),0)),0,OFFSET('HARGA SATUAN'!$Q$6,MATCH(RAB!C120,'HARGA SATUAN'!$C$7:$C$1922,0),0))</f>
        <v>0</v>
      </c>
      <c r="H120" s="294">
        <f t="shared" ca="1" si="20"/>
        <v>0</v>
      </c>
      <c r="I120" s="294">
        <f t="shared" ca="1" si="21"/>
        <v>0</v>
      </c>
      <c r="J120" s="294">
        <f t="shared" ca="1" si="22"/>
        <v>0</v>
      </c>
      <c r="K120" s="295">
        <f t="shared" ca="1" si="23"/>
        <v>0</v>
      </c>
      <c r="N120" s="477"/>
      <c r="O120" s="478"/>
      <c r="P120" s="478"/>
      <c r="Q120" s="479"/>
      <c r="R120" s="471"/>
      <c r="S120" s="480"/>
      <c r="T120" s="478"/>
      <c r="U120" s="478"/>
      <c r="V120" s="478"/>
    </row>
    <row r="121" spans="1:22" s="476" customFormat="1">
      <c r="A121" s="471"/>
      <c r="B121" s="408">
        <v>1</v>
      </c>
      <c r="C121" s="302" t="s">
        <v>27</v>
      </c>
      <c r="D121" s="291" t="str">
        <f ca="1">IF(ISERROR(OFFSET('HARGA SATUAN'!$E$6,MATCH(RAB!C121,'HARGA SATUAN'!$C$7:$C$1922,0),0)),"",OFFSET('HARGA SATUAN'!$E$6,MATCH(RAB!C121,'HARGA SATUAN'!$C$7:$C$1922,0),0))</f>
        <v>HDW</v>
      </c>
      <c r="E121" s="292" t="str">
        <f ca="1">IF(B121="+","Unit",IF(ISERROR(OFFSET('HARGA SATUAN'!$F$6,MATCH(RAB!C121,'HARGA SATUAN'!$C$7:$C$1922,0),0)),"",OFFSET('HARGA SATUAN'!$F$6,MATCH(RAB!C121,'HARGA SATUAN'!$C$7:$C$1922,0),0)))</f>
        <v>Bh</v>
      </c>
      <c r="F121" s="475">
        <f>F120*1</f>
        <v>2</v>
      </c>
      <c r="G121" s="293">
        <f ca="1">IF(ISERROR(OFFSET('HARGA SATUAN'!$Q$6,MATCH(RAB!C121,'HARGA SATUAN'!$C$7:$C$1922,0),0)),0,OFFSET('HARGA SATUAN'!$Q$6,MATCH(RAB!C121,'HARGA SATUAN'!$C$7:$C$1922,0),0))</f>
        <v>29694</v>
      </c>
      <c r="H121" s="294">
        <f t="shared" ca="1" si="20"/>
        <v>0</v>
      </c>
      <c r="I121" s="294">
        <f t="shared" ca="1" si="21"/>
        <v>59388</v>
      </c>
      <c r="J121" s="294">
        <f t="shared" ca="1" si="22"/>
        <v>0</v>
      </c>
      <c r="K121" s="295">
        <f t="shared" ca="1" si="23"/>
        <v>59388</v>
      </c>
      <c r="N121" s="477"/>
      <c r="O121" s="478"/>
      <c r="P121" s="478"/>
      <c r="Q121" s="479"/>
      <c r="R121" s="471"/>
      <c r="S121" s="480"/>
      <c r="T121" s="478"/>
      <c r="U121" s="478"/>
      <c r="V121" s="478"/>
    </row>
    <row r="122" spans="1:22" s="476" customFormat="1">
      <c r="A122" s="471"/>
      <c r="B122" s="408">
        <v>2</v>
      </c>
      <c r="C122" s="302" t="s">
        <v>2203</v>
      </c>
      <c r="D122" s="291" t="str">
        <f ca="1">IF(ISERROR(OFFSET('HARGA SATUAN'!$E$6,MATCH(RAB!C122,'HARGA SATUAN'!$C$7:$C$1922,0),0)),"",OFFSET('HARGA SATUAN'!$E$6,MATCH(RAB!C122,'HARGA SATUAN'!$C$7:$C$1922,0),0))</f>
        <v>HDW</v>
      </c>
      <c r="E122" s="292" t="str">
        <f ca="1">IF(B122="+","Unit",IF(ISERROR(OFFSET('HARGA SATUAN'!$F$6,MATCH(RAB!C122,'HARGA SATUAN'!$C$7:$C$1922,0),0)),"",OFFSET('HARGA SATUAN'!$F$6,MATCH(RAB!C122,'HARGA SATUAN'!$C$7:$C$1922,0),0)))</f>
        <v>Bh</v>
      </c>
      <c r="F122" s="475">
        <f>F120*1</f>
        <v>2</v>
      </c>
      <c r="G122" s="293">
        <f ca="1">IF(ISERROR(OFFSET('HARGA SATUAN'!$Q$6,MATCH(RAB!C122,'HARGA SATUAN'!$C$7:$C$1922,0),0)),0,OFFSET('HARGA SATUAN'!$Q$6,MATCH(RAB!C122,'HARGA SATUAN'!$C$7:$C$1922,0),0))</f>
        <v>14007</v>
      </c>
      <c r="H122" s="294">
        <f t="shared" ca="1" si="20"/>
        <v>0</v>
      </c>
      <c r="I122" s="294">
        <f t="shared" ca="1" si="21"/>
        <v>28014</v>
      </c>
      <c r="J122" s="294">
        <f t="shared" ca="1" si="22"/>
        <v>0</v>
      </c>
      <c r="K122" s="295">
        <f t="shared" ca="1" si="23"/>
        <v>28014</v>
      </c>
      <c r="N122" s="477"/>
      <c r="O122" s="478"/>
      <c r="P122" s="478"/>
      <c r="Q122" s="479"/>
      <c r="R122" s="471"/>
      <c r="S122" s="480"/>
      <c r="T122" s="478"/>
      <c r="U122" s="478"/>
      <c r="V122" s="478"/>
    </row>
    <row r="123" spans="1:22" s="476" customFormat="1">
      <c r="A123" s="471"/>
      <c r="B123" s="408">
        <v>3</v>
      </c>
      <c r="C123" s="302" t="s">
        <v>192</v>
      </c>
      <c r="D123" s="291" t="str">
        <f ca="1">IF(ISERROR(OFFSET('HARGA SATUAN'!$E$6,MATCH(RAB!C123,'HARGA SATUAN'!$C$7:$C$1922,0),0)),"",OFFSET('HARGA SATUAN'!$E$6,MATCH(RAB!C123,'HARGA SATUAN'!$C$7:$C$1922,0),0))</f>
        <v>HDW</v>
      </c>
      <c r="E123" s="292" t="str">
        <f ca="1">IF(B123="+","Unit",IF(ISERROR(OFFSET('HARGA SATUAN'!$F$6,MATCH(RAB!C123,'HARGA SATUAN'!$C$7:$C$1922,0),0)),"",OFFSET('HARGA SATUAN'!$F$6,MATCH(RAB!C123,'HARGA SATUAN'!$C$7:$C$1922,0),0)))</f>
        <v>Mtr</v>
      </c>
      <c r="F123" s="475">
        <f>F120*12</f>
        <v>24</v>
      </c>
      <c r="G123" s="293">
        <f ca="1">IF(ISERROR(OFFSET('HARGA SATUAN'!$Q$6,MATCH(RAB!C123,'HARGA SATUAN'!$C$7:$C$1922,0),0)),0,OFFSET('HARGA SATUAN'!$Q$6,MATCH(RAB!C123,'HARGA SATUAN'!$C$7:$C$1922,0),0))</f>
        <v>18113</v>
      </c>
      <c r="H123" s="294">
        <f t="shared" ca="1" si="20"/>
        <v>0</v>
      </c>
      <c r="I123" s="294">
        <f t="shared" ca="1" si="21"/>
        <v>434712</v>
      </c>
      <c r="J123" s="294">
        <f t="shared" ca="1" si="22"/>
        <v>0</v>
      </c>
      <c r="K123" s="295">
        <f t="shared" ca="1" si="23"/>
        <v>434712</v>
      </c>
      <c r="N123" s="477"/>
      <c r="O123" s="478"/>
      <c r="P123" s="478"/>
      <c r="Q123" s="479"/>
      <c r="R123" s="471"/>
      <c r="S123" s="480"/>
      <c r="T123" s="478"/>
      <c r="U123" s="478"/>
      <c r="V123" s="478"/>
    </row>
    <row r="124" spans="1:22" s="476" customFormat="1">
      <c r="A124" s="471"/>
      <c r="B124" s="408">
        <v>4</v>
      </c>
      <c r="C124" s="302" t="s">
        <v>266</v>
      </c>
      <c r="D124" s="291" t="str">
        <f ca="1">IF(ISERROR(OFFSET('HARGA SATUAN'!$E$6,MATCH(RAB!C124,'HARGA SATUAN'!$C$7:$C$1922,0),0)),"",OFFSET('HARGA SATUAN'!$E$6,MATCH(RAB!C124,'HARGA SATUAN'!$C$7:$C$1922,0),0))</f>
        <v>HDW</v>
      </c>
      <c r="E124" s="292" t="str">
        <f ca="1">IF(B124="+","Unit",IF(ISERROR(OFFSET('HARGA SATUAN'!$F$6,MATCH(RAB!C124,'HARGA SATUAN'!$C$7:$C$1922,0),0)),"",OFFSET('HARGA SATUAN'!$F$6,MATCH(RAB!C124,'HARGA SATUAN'!$C$7:$C$1922,0),0)))</f>
        <v>Bh</v>
      </c>
      <c r="F124" s="475">
        <f>F120*2</f>
        <v>4</v>
      </c>
      <c r="G124" s="293">
        <f ca="1">IF(ISERROR(OFFSET('HARGA SATUAN'!$Q$6,MATCH(RAB!C124,'HARGA SATUAN'!$C$7:$C$1922,0),0)),0,OFFSET('HARGA SATUAN'!$Q$6,MATCH(RAB!C124,'HARGA SATUAN'!$C$7:$C$1922,0),0))</f>
        <v>44821</v>
      </c>
      <c r="H124" s="294">
        <f t="shared" ca="1" si="20"/>
        <v>0</v>
      </c>
      <c r="I124" s="294">
        <f t="shared" ca="1" si="21"/>
        <v>179284</v>
      </c>
      <c r="J124" s="294">
        <f t="shared" ca="1" si="22"/>
        <v>0</v>
      </c>
      <c r="K124" s="295">
        <f t="shared" ca="1" si="23"/>
        <v>179284</v>
      </c>
      <c r="N124" s="477"/>
      <c r="O124" s="478"/>
      <c r="P124" s="478"/>
      <c r="Q124" s="479"/>
      <c r="R124" s="471"/>
      <c r="S124" s="480"/>
      <c r="T124" s="478"/>
      <c r="U124" s="478"/>
      <c r="V124" s="478"/>
    </row>
    <row r="125" spans="1:22" s="476" customFormat="1">
      <c r="A125" s="471"/>
      <c r="B125" s="408">
        <v>5</v>
      </c>
      <c r="C125" s="302" t="s">
        <v>25</v>
      </c>
      <c r="D125" s="291" t="str">
        <f ca="1">IF(ISERROR(OFFSET('HARGA SATUAN'!$E$6,MATCH(RAB!C125,'HARGA SATUAN'!$C$7:$C$1922,0),0)),"",OFFSET('HARGA SATUAN'!$E$6,MATCH(RAB!C125,'HARGA SATUAN'!$C$7:$C$1922,0),0))</f>
        <v>HDW</v>
      </c>
      <c r="E125" s="292" t="str">
        <f ca="1">IF(B125="+","Unit",IF(ISERROR(OFFSET('HARGA SATUAN'!$F$6,MATCH(RAB!C125,'HARGA SATUAN'!$C$7:$C$1922,0),0)),"",OFFSET('HARGA SATUAN'!$F$6,MATCH(RAB!C125,'HARGA SATUAN'!$C$7:$C$1922,0),0)))</f>
        <v>Bh</v>
      </c>
      <c r="F125" s="475">
        <f>F120*1</f>
        <v>2</v>
      </c>
      <c r="G125" s="293">
        <f ca="1">IF(ISERROR(OFFSET('HARGA SATUAN'!$Q$6,MATCH(RAB!C125,'HARGA SATUAN'!$C$7:$C$1922,0),0)),0,OFFSET('HARGA SATUAN'!$Q$6,MATCH(RAB!C125,'HARGA SATUAN'!$C$7:$C$1922,0),0))</f>
        <v>2801</v>
      </c>
      <c r="H125" s="294">
        <f t="shared" ca="1" si="20"/>
        <v>0</v>
      </c>
      <c r="I125" s="294">
        <f t="shared" ca="1" si="21"/>
        <v>5602</v>
      </c>
      <c r="J125" s="294">
        <f t="shared" ca="1" si="22"/>
        <v>0</v>
      </c>
      <c r="K125" s="295">
        <f t="shared" ca="1" si="23"/>
        <v>5602</v>
      </c>
      <c r="N125" s="477"/>
      <c r="O125" s="478"/>
      <c r="P125" s="478"/>
      <c r="Q125" s="479"/>
      <c r="R125" s="471"/>
      <c r="S125" s="480"/>
      <c r="T125" s="478"/>
      <c r="U125" s="478"/>
      <c r="V125" s="478"/>
    </row>
    <row r="126" spans="1:22" s="476" customFormat="1">
      <c r="A126" s="471"/>
      <c r="B126" s="408">
        <v>6</v>
      </c>
      <c r="C126" s="302" t="s">
        <v>2268</v>
      </c>
      <c r="D126" s="291" t="str">
        <f ca="1">IF(ISERROR(OFFSET('HARGA SATUAN'!$E$6,MATCH(RAB!C126,'HARGA SATUAN'!$C$7:$C$1922,0),0)),"",OFFSET('HARGA SATUAN'!$E$6,MATCH(RAB!C126,'HARGA SATUAN'!$C$7:$C$1922,0),0))</f>
        <v>JASA</v>
      </c>
      <c r="E126" s="292" t="str">
        <f ca="1">IF(B126="+","Unit",IF(ISERROR(OFFSET('HARGA SATUAN'!$F$6,MATCH(RAB!C126,'HARGA SATUAN'!$C$7:$C$1922,0),0)),"",OFFSET('HARGA SATUAN'!$F$6,MATCH(RAB!C126,'HARGA SATUAN'!$C$7:$C$1922,0),0)))</f>
        <v>Unit</v>
      </c>
      <c r="F126" s="475">
        <f>F120*1</f>
        <v>2</v>
      </c>
      <c r="G126" s="293">
        <f ca="1">IF(ISERROR(OFFSET('HARGA SATUAN'!$Q$6,MATCH(RAB!C126,'HARGA SATUAN'!$C$7:$C$1922,0),0)),0,OFFSET('HARGA SATUAN'!$Q$6,MATCH(RAB!C126,'HARGA SATUAN'!$C$7:$C$1922,0),0))</f>
        <v>67206</v>
      </c>
      <c r="H126" s="294">
        <f t="shared" ca="1" si="20"/>
        <v>0</v>
      </c>
      <c r="I126" s="294">
        <f t="shared" ca="1" si="21"/>
        <v>0</v>
      </c>
      <c r="J126" s="294">
        <f t="shared" ca="1" si="22"/>
        <v>134412</v>
      </c>
      <c r="K126" s="295">
        <f t="shared" ca="1" si="23"/>
        <v>134412</v>
      </c>
      <c r="N126" s="477"/>
      <c r="O126" s="478"/>
      <c r="P126" s="478"/>
      <c r="Q126" s="479"/>
      <c r="R126" s="471"/>
      <c r="S126" s="480"/>
      <c r="T126" s="478"/>
      <c r="U126" s="478"/>
      <c r="V126" s="478"/>
    </row>
    <row r="127" spans="1:22" s="476" customFormat="1">
      <c r="A127" s="471"/>
      <c r="B127" s="408"/>
      <c r="C127" s="302"/>
      <c r="D127" s="291" t="str">
        <f ca="1">IF(ISERROR(OFFSET('HARGA SATUAN'!$E$6,MATCH(RAB!C127,'HARGA SATUAN'!$C$7:$C$1922,0),0)),"",OFFSET('HARGA SATUAN'!$E$6,MATCH(RAB!C127,'HARGA SATUAN'!$C$7:$C$1922,0),0))</f>
        <v/>
      </c>
      <c r="E127" s="292" t="str">
        <f ca="1">IF(B127="+","Unit",IF(ISERROR(OFFSET('HARGA SATUAN'!$F$6,MATCH(RAB!C127,'HARGA SATUAN'!$C$7:$C$1922,0),0)),"",OFFSET('HARGA SATUAN'!$F$6,MATCH(RAB!C127,'HARGA SATUAN'!$C$7:$C$1922,0),0)))</f>
        <v/>
      </c>
      <c r="F127" s="475"/>
      <c r="G127" s="293">
        <f ca="1">IF(ISERROR(OFFSET('HARGA SATUAN'!$Q$6,MATCH(RAB!C127,'HARGA SATUAN'!$C$7:$C$1922,0),0)),0,OFFSET('HARGA SATUAN'!$Q$6,MATCH(RAB!C127,'HARGA SATUAN'!$C$7:$C$1922,0),0))</f>
        <v>0</v>
      </c>
      <c r="H127" s="294">
        <f t="shared" ca="1" si="20"/>
        <v>0</v>
      </c>
      <c r="I127" s="294">
        <f t="shared" ca="1" si="21"/>
        <v>0</v>
      </c>
      <c r="J127" s="294">
        <f t="shared" ca="1" si="22"/>
        <v>0</v>
      </c>
      <c r="K127" s="295">
        <f t="shared" ca="1" si="23"/>
        <v>0</v>
      </c>
      <c r="N127" s="477"/>
      <c r="O127" s="478"/>
      <c r="P127" s="478"/>
      <c r="Q127" s="479"/>
      <c r="R127" s="471"/>
      <c r="S127" s="480"/>
      <c r="T127" s="478"/>
      <c r="U127" s="478"/>
      <c r="V127" s="478"/>
    </row>
    <row r="128" spans="1:22" s="476" customFormat="1">
      <c r="A128" s="471"/>
      <c r="B128" s="408" t="s">
        <v>719</v>
      </c>
      <c r="C128" s="302" t="s">
        <v>2566</v>
      </c>
      <c r="D128" s="291" t="str">
        <f ca="1">IF(ISERROR(OFFSET('HARGA SATUAN'!$E$6,MATCH(RAB!C128,'HARGA SATUAN'!$C$7:$C$1922,0),0)),"",OFFSET('HARGA SATUAN'!$E$6,MATCH(RAB!C128,'HARGA SATUAN'!$C$7:$C$1922,0),0))</f>
        <v/>
      </c>
      <c r="E128" s="292" t="str">
        <f ca="1">IF(B128="+","Unit",IF(ISERROR(OFFSET('HARGA SATUAN'!$F$6,MATCH(RAB!C128,'HARGA SATUAN'!$C$7:$C$1922,0),0)),"",OFFSET('HARGA SATUAN'!$F$6,MATCH(RAB!C128,'HARGA SATUAN'!$C$7:$C$1922,0),0)))</f>
        <v>Unit</v>
      </c>
      <c r="F128" s="475">
        <v>4</v>
      </c>
      <c r="G128" s="293">
        <f ca="1">IF(ISERROR(OFFSET('HARGA SATUAN'!$Q$6,MATCH(RAB!C128,'HARGA SATUAN'!$C$7:$C$1922,0),0)),0,OFFSET('HARGA SATUAN'!$Q$6,MATCH(RAB!C128,'HARGA SATUAN'!$C$7:$C$1922,0),0))</f>
        <v>0</v>
      </c>
      <c r="H128" s="294">
        <f t="shared" ca="1" si="20"/>
        <v>0</v>
      </c>
      <c r="I128" s="294">
        <f t="shared" ca="1" si="21"/>
        <v>0</v>
      </c>
      <c r="J128" s="294">
        <f t="shared" ca="1" si="22"/>
        <v>0</v>
      </c>
      <c r="K128" s="295">
        <f t="shared" ca="1" si="23"/>
        <v>0</v>
      </c>
      <c r="N128" s="477"/>
      <c r="O128" s="478"/>
      <c r="P128" s="478"/>
      <c r="Q128" s="479"/>
      <c r="R128" s="471"/>
      <c r="S128" s="480"/>
      <c r="T128" s="478"/>
      <c r="U128" s="478"/>
      <c r="V128" s="478"/>
    </row>
    <row r="129" spans="1:22" s="476" customFormat="1">
      <c r="A129" s="471"/>
      <c r="B129" s="408">
        <v>1</v>
      </c>
      <c r="C129" s="302" t="s">
        <v>27</v>
      </c>
      <c r="D129" s="291" t="str">
        <f ca="1">IF(ISERROR(OFFSET('HARGA SATUAN'!$E$6,MATCH(RAB!C129,'HARGA SATUAN'!$C$7:$C$1922,0),0)),"",OFFSET('HARGA SATUAN'!$E$6,MATCH(RAB!C129,'HARGA SATUAN'!$C$7:$C$1922,0),0))</f>
        <v>HDW</v>
      </c>
      <c r="E129" s="292" t="str">
        <f ca="1">IF(B129="+","Unit",IF(ISERROR(OFFSET('HARGA SATUAN'!$F$6,MATCH(RAB!C129,'HARGA SATUAN'!$C$7:$C$1922,0),0)),"",OFFSET('HARGA SATUAN'!$F$6,MATCH(RAB!C129,'HARGA SATUAN'!$C$7:$C$1922,0),0)))</f>
        <v>Bh</v>
      </c>
      <c r="F129" s="475">
        <f>F128*1</f>
        <v>4</v>
      </c>
      <c r="G129" s="293">
        <f ca="1">IF(ISERROR(OFFSET('HARGA SATUAN'!$Q$6,MATCH(RAB!C129,'HARGA SATUAN'!$C$7:$C$1922,0),0)),0,OFFSET('HARGA SATUAN'!$Q$6,MATCH(RAB!C129,'HARGA SATUAN'!$C$7:$C$1922,0),0))</f>
        <v>29694</v>
      </c>
      <c r="H129" s="294">
        <f t="shared" ca="1" si="20"/>
        <v>0</v>
      </c>
      <c r="I129" s="294">
        <f t="shared" ca="1" si="21"/>
        <v>118776</v>
      </c>
      <c r="J129" s="294">
        <f t="shared" ca="1" si="22"/>
        <v>0</v>
      </c>
      <c r="K129" s="295">
        <f t="shared" ca="1" si="23"/>
        <v>118776</v>
      </c>
      <c r="N129" s="477"/>
      <c r="O129" s="478"/>
      <c r="P129" s="478"/>
      <c r="Q129" s="479"/>
      <c r="R129" s="471"/>
      <c r="S129" s="480"/>
      <c r="T129" s="478"/>
      <c r="U129" s="478"/>
      <c r="V129" s="478"/>
    </row>
    <row r="130" spans="1:22" s="476" customFormat="1">
      <c r="A130" s="471"/>
      <c r="B130" s="408">
        <v>2</v>
      </c>
      <c r="C130" s="302" t="s">
        <v>2203</v>
      </c>
      <c r="D130" s="291" t="str">
        <f ca="1">IF(ISERROR(OFFSET('HARGA SATUAN'!$E$6,MATCH(RAB!C130,'HARGA SATUAN'!$C$7:$C$1922,0),0)),"",OFFSET('HARGA SATUAN'!$E$6,MATCH(RAB!C130,'HARGA SATUAN'!$C$7:$C$1922,0),0))</f>
        <v>HDW</v>
      </c>
      <c r="E130" s="292" t="str">
        <f ca="1">IF(B130="+","Unit",IF(ISERROR(OFFSET('HARGA SATUAN'!$F$6,MATCH(RAB!C130,'HARGA SATUAN'!$C$7:$C$1922,0),0)),"",OFFSET('HARGA SATUAN'!$F$6,MATCH(RAB!C130,'HARGA SATUAN'!$C$7:$C$1922,0),0)))</f>
        <v>Bh</v>
      </c>
      <c r="F130" s="475">
        <f>F128*1</f>
        <v>4</v>
      </c>
      <c r="G130" s="293">
        <f ca="1">IF(ISERROR(OFFSET('HARGA SATUAN'!$Q$6,MATCH(RAB!C130,'HARGA SATUAN'!$C$7:$C$1922,0),0)),0,OFFSET('HARGA SATUAN'!$Q$6,MATCH(RAB!C130,'HARGA SATUAN'!$C$7:$C$1922,0),0))</f>
        <v>14007</v>
      </c>
      <c r="H130" s="294">
        <f t="shared" ca="1" si="20"/>
        <v>0</v>
      </c>
      <c r="I130" s="294">
        <f t="shared" ca="1" si="21"/>
        <v>56028</v>
      </c>
      <c r="J130" s="294">
        <f t="shared" ca="1" si="22"/>
        <v>0</v>
      </c>
      <c r="K130" s="295">
        <f t="shared" ca="1" si="23"/>
        <v>56028</v>
      </c>
      <c r="N130" s="477"/>
      <c r="O130" s="478"/>
      <c r="P130" s="478"/>
      <c r="Q130" s="479"/>
      <c r="R130" s="471"/>
      <c r="S130" s="480"/>
      <c r="T130" s="478"/>
      <c r="U130" s="478"/>
      <c r="V130" s="478"/>
    </row>
    <row r="131" spans="1:22" s="476" customFormat="1">
      <c r="A131" s="471"/>
      <c r="B131" s="408">
        <v>3</v>
      </c>
      <c r="C131" s="302" t="s">
        <v>193</v>
      </c>
      <c r="D131" s="291" t="str">
        <f ca="1">IF(ISERROR(OFFSET('HARGA SATUAN'!$E$6,MATCH(RAB!C131,'HARGA SATUAN'!$C$7:$C$1922,0),0)),"",OFFSET('HARGA SATUAN'!$E$6,MATCH(RAB!C131,'HARGA SATUAN'!$C$7:$C$1922,0),0))</f>
        <v>HDW</v>
      </c>
      <c r="E131" s="292" t="str">
        <f ca="1">IF(B131="+","Unit",IF(ISERROR(OFFSET('HARGA SATUAN'!$F$6,MATCH(RAB!C131,'HARGA SATUAN'!$C$7:$C$1922,0),0)),"",OFFSET('HARGA SATUAN'!$F$6,MATCH(RAB!C131,'HARGA SATUAN'!$C$7:$C$1922,0),0)))</f>
        <v>Mtr</v>
      </c>
      <c r="F131" s="475">
        <f>F128*12</f>
        <v>48</v>
      </c>
      <c r="G131" s="293">
        <f ca="1">IF(ISERROR(OFFSET('HARGA SATUAN'!$Q$6,MATCH(RAB!C131,'HARGA SATUAN'!$C$7:$C$1922,0),0)),0,OFFSET('HARGA SATUAN'!$Q$6,MATCH(RAB!C131,'HARGA SATUAN'!$C$7:$C$1922,0),0))</f>
        <v>29187</v>
      </c>
      <c r="H131" s="294">
        <f t="shared" ca="1" si="20"/>
        <v>0</v>
      </c>
      <c r="I131" s="294">
        <f t="shared" ca="1" si="21"/>
        <v>1400976</v>
      </c>
      <c r="J131" s="294">
        <f t="shared" ca="1" si="22"/>
        <v>0</v>
      </c>
      <c r="K131" s="295">
        <f t="shared" ca="1" si="23"/>
        <v>1400976</v>
      </c>
      <c r="N131" s="477"/>
      <c r="O131" s="478"/>
      <c r="P131" s="478"/>
      <c r="Q131" s="479"/>
      <c r="R131" s="471"/>
      <c r="S131" s="480"/>
      <c r="T131" s="478"/>
      <c r="U131" s="478"/>
      <c r="V131" s="478"/>
    </row>
    <row r="132" spans="1:22" s="476" customFormat="1">
      <c r="A132" s="471"/>
      <c r="B132" s="408">
        <v>4</v>
      </c>
      <c r="C132" s="302" t="s">
        <v>266</v>
      </c>
      <c r="D132" s="291" t="str">
        <f ca="1">IF(ISERROR(OFFSET('HARGA SATUAN'!$E$6,MATCH(RAB!C132,'HARGA SATUAN'!$C$7:$C$1922,0),0)),"",OFFSET('HARGA SATUAN'!$E$6,MATCH(RAB!C132,'HARGA SATUAN'!$C$7:$C$1922,0),0))</f>
        <v>HDW</v>
      </c>
      <c r="E132" s="292" t="str">
        <f ca="1">IF(B132="+","Unit",IF(ISERROR(OFFSET('HARGA SATUAN'!$F$6,MATCH(RAB!C132,'HARGA SATUAN'!$C$7:$C$1922,0),0)),"",OFFSET('HARGA SATUAN'!$F$6,MATCH(RAB!C132,'HARGA SATUAN'!$C$7:$C$1922,0),0)))</f>
        <v>Bh</v>
      </c>
      <c r="F132" s="475">
        <f>F128*2</f>
        <v>8</v>
      </c>
      <c r="G132" s="293">
        <f ca="1">IF(ISERROR(OFFSET('HARGA SATUAN'!$Q$6,MATCH(RAB!C132,'HARGA SATUAN'!$C$7:$C$1922,0),0)),0,OFFSET('HARGA SATUAN'!$Q$6,MATCH(RAB!C132,'HARGA SATUAN'!$C$7:$C$1922,0),0))</f>
        <v>44821</v>
      </c>
      <c r="H132" s="294">
        <f t="shared" ca="1" si="20"/>
        <v>0</v>
      </c>
      <c r="I132" s="294">
        <f t="shared" ca="1" si="21"/>
        <v>358568</v>
      </c>
      <c r="J132" s="294">
        <f t="shared" ca="1" si="22"/>
        <v>0</v>
      </c>
      <c r="K132" s="295">
        <f t="shared" ca="1" si="23"/>
        <v>358568</v>
      </c>
      <c r="N132" s="477"/>
      <c r="O132" s="478"/>
      <c r="P132" s="478"/>
      <c r="Q132" s="479"/>
      <c r="R132" s="471"/>
      <c r="S132" s="480"/>
      <c r="T132" s="478"/>
      <c r="U132" s="478"/>
      <c r="V132" s="478"/>
    </row>
    <row r="133" spans="1:22" s="476" customFormat="1">
      <c r="A133" s="471"/>
      <c r="B133" s="408">
        <v>5</v>
      </c>
      <c r="C133" s="302" t="s">
        <v>25</v>
      </c>
      <c r="D133" s="291" t="str">
        <f ca="1">IF(ISERROR(OFFSET('HARGA SATUAN'!$E$6,MATCH(RAB!C133,'HARGA SATUAN'!$C$7:$C$1922,0),0)),"",OFFSET('HARGA SATUAN'!$E$6,MATCH(RAB!C133,'HARGA SATUAN'!$C$7:$C$1922,0),0))</f>
        <v>HDW</v>
      </c>
      <c r="E133" s="292" t="str">
        <f ca="1">IF(B133="+","Unit",IF(ISERROR(OFFSET('HARGA SATUAN'!$F$6,MATCH(RAB!C133,'HARGA SATUAN'!$C$7:$C$1922,0),0)),"",OFFSET('HARGA SATUAN'!$F$6,MATCH(RAB!C133,'HARGA SATUAN'!$C$7:$C$1922,0),0)))</f>
        <v>Bh</v>
      </c>
      <c r="F133" s="475">
        <f>F128*1</f>
        <v>4</v>
      </c>
      <c r="G133" s="293">
        <f ca="1">IF(ISERROR(OFFSET('HARGA SATUAN'!$Q$6,MATCH(RAB!C133,'HARGA SATUAN'!$C$7:$C$1922,0),0)),0,OFFSET('HARGA SATUAN'!$Q$6,MATCH(RAB!C133,'HARGA SATUAN'!$C$7:$C$1922,0),0))</f>
        <v>2801</v>
      </c>
      <c r="H133" s="294">
        <f t="shared" ca="1" si="20"/>
        <v>0</v>
      </c>
      <c r="I133" s="294">
        <f t="shared" ca="1" si="21"/>
        <v>11204</v>
      </c>
      <c r="J133" s="294">
        <f t="shared" ca="1" si="22"/>
        <v>0</v>
      </c>
      <c r="K133" s="295">
        <f t="shared" ca="1" si="23"/>
        <v>11204</v>
      </c>
      <c r="N133" s="477"/>
      <c r="O133" s="478"/>
      <c r="P133" s="478"/>
      <c r="Q133" s="479"/>
      <c r="R133" s="471"/>
      <c r="S133" s="480"/>
      <c r="T133" s="478"/>
      <c r="U133" s="478"/>
      <c r="V133" s="478"/>
    </row>
    <row r="134" spans="1:22" s="476" customFormat="1">
      <c r="A134" s="471"/>
      <c r="B134" s="408">
        <v>6</v>
      </c>
      <c r="C134" s="302" t="s">
        <v>2269</v>
      </c>
      <c r="D134" s="291" t="str">
        <f ca="1">IF(ISERROR(OFFSET('HARGA SATUAN'!$E$6,MATCH(RAB!C134,'HARGA SATUAN'!$C$7:$C$1922,0),0)),"",OFFSET('HARGA SATUAN'!$E$6,MATCH(RAB!C134,'HARGA SATUAN'!$C$7:$C$1922,0),0))</f>
        <v>JASA</v>
      </c>
      <c r="E134" s="292" t="str">
        <f ca="1">IF(B134="+","Unit",IF(ISERROR(OFFSET('HARGA SATUAN'!$F$6,MATCH(RAB!C134,'HARGA SATUAN'!$C$7:$C$1922,0),0)),"",OFFSET('HARGA SATUAN'!$F$6,MATCH(RAB!C134,'HARGA SATUAN'!$C$7:$C$1922,0),0)))</f>
        <v>Unit</v>
      </c>
      <c r="F134" s="475">
        <f>F128*1</f>
        <v>4</v>
      </c>
      <c r="G134" s="293">
        <f ca="1">IF(ISERROR(OFFSET('HARGA SATUAN'!$Q$6,MATCH(RAB!C134,'HARGA SATUAN'!$C$7:$C$1922,0),0)),0,OFFSET('HARGA SATUAN'!$Q$6,MATCH(RAB!C134,'HARGA SATUAN'!$C$7:$C$1922,0),0))</f>
        <v>67206</v>
      </c>
      <c r="H134" s="294">
        <f t="shared" ca="1" si="20"/>
        <v>0</v>
      </c>
      <c r="I134" s="294">
        <f t="shared" ca="1" si="21"/>
        <v>0</v>
      </c>
      <c r="J134" s="294">
        <f t="shared" ca="1" si="22"/>
        <v>268824</v>
      </c>
      <c r="K134" s="295">
        <f t="shared" ca="1" si="23"/>
        <v>268824</v>
      </c>
      <c r="N134" s="477"/>
      <c r="O134" s="478"/>
      <c r="P134" s="478"/>
      <c r="Q134" s="479"/>
      <c r="R134" s="471"/>
      <c r="S134" s="480"/>
      <c r="T134" s="478"/>
      <c r="U134" s="478"/>
      <c r="V134" s="478"/>
    </row>
    <row r="135" spans="1:22" s="476" customFormat="1">
      <c r="A135" s="471"/>
      <c r="B135" s="400"/>
      <c r="C135" s="401"/>
      <c r="D135" s="291" t="str">
        <f ca="1">IF(ISERROR(OFFSET('HARGA SATUAN'!$E$6,MATCH(RAB!C135,'HARGA SATUAN'!$C$7:$C$1922,0),0)),"",OFFSET('HARGA SATUAN'!$E$6,MATCH(RAB!C135,'HARGA SATUAN'!$C$7:$C$1922,0),0))</f>
        <v/>
      </c>
      <c r="E135" s="292" t="str">
        <f ca="1">IF(B135="+","Unit",IF(ISERROR(OFFSET('HARGA SATUAN'!$F$6,MATCH(RAB!C135,'HARGA SATUAN'!$C$7:$C$1922,0),0)),"",OFFSET('HARGA SATUAN'!$F$6,MATCH(RAB!C135,'HARGA SATUAN'!$C$7:$C$1922,0),0)))</f>
        <v/>
      </c>
      <c r="F135" s="475"/>
      <c r="G135" s="293">
        <f ca="1">IF(ISERROR(OFFSET('HARGA SATUAN'!$Q$6,MATCH(RAB!C135,'HARGA SATUAN'!$C$7:$C$1922,0),0)),0,OFFSET('HARGA SATUAN'!$Q$6,MATCH(RAB!C135,'HARGA SATUAN'!$C$7:$C$1922,0),0))</f>
        <v>0</v>
      </c>
      <c r="H135" s="294">
        <f t="shared" ca="1" si="20"/>
        <v>0</v>
      </c>
      <c r="I135" s="294">
        <f t="shared" ca="1" si="21"/>
        <v>0</v>
      </c>
      <c r="J135" s="294">
        <f t="shared" ca="1" si="22"/>
        <v>0</v>
      </c>
      <c r="K135" s="295">
        <f t="shared" ca="1" si="23"/>
        <v>0</v>
      </c>
      <c r="N135" s="477"/>
      <c r="O135" s="478"/>
      <c r="P135" s="478"/>
      <c r="Q135" s="479"/>
      <c r="R135" s="471"/>
      <c r="S135" s="480"/>
      <c r="T135" s="478"/>
      <c r="U135" s="478"/>
      <c r="V135" s="478"/>
    </row>
    <row r="136" spans="1:22" s="476" customFormat="1">
      <c r="A136" s="471"/>
      <c r="B136" s="408" t="s">
        <v>719</v>
      </c>
      <c r="C136" s="302" t="s">
        <v>2567</v>
      </c>
      <c r="D136" s="291" t="str">
        <f ca="1">IF(ISERROR(OFFSET('HARGA SATUAN'!$E$6,MATCH(RAB!C136,'HARGA SATUAN'!$C$7:$C$1922,0),0)),"",OFFSET('HARGA SATUAN'!$E$6,MATCH(RAB!C136,'HARGA SATUAN'!$C$7:$C$1922,0),0))</f>
        <v/>
      </c>
      <c r="E136" s="292" t="str">
        <f ca="1">IF(B136="+","Unit",IF(ISERROR(OFFSET('HARGA SATUAN'!$F$6,MATCH(RAB!C136,'HARGA SATUAN'!$C$7:$C$1922,0),0)),"",OFFSET('HARGA SATUAN'!$F$6,MATCH(RAB!C136,'HARGA SATUAN'!$C$7:$C$1922,0),0)))</f>
        <v>Unit</v>
      </c>
      <c r="F136" s="475">
        <v>2</v>
      </c>
      <c r="G136" s="293">
        <f ca="1">IF(ISERROR(OFFSET('HARGA SATUAN'!$Q$6,MATCH(RAB!C136,'HARGA SATUAN'!$C$7:$C$1922,0),0)),0,OFFSET('HARGA SATUAN'!$Q$6,MATCH(RAB!C136,'HARGA SATUAN'!$C$7:$C$1922,0),0))</f>
        <v>0</v>
      </c>
      <c r="H136" s="294">
        <f t="shared" ca="1" si="20"/>
        <v>0</v>
      </c>
      <c r="I136" s="294">
        <f t="shared" ca="1" si="21"/>
        <v>0</v>
      </c>
      <c r="J136" s="294">
        <f t="shared" ca="1" si="22"/>
        <v>0</v>
      </c>
      <c r="K136" s="295">
        <f t="shared" ca="1" si="23"/>
        <v>0</v>
      </c>
      <c r="N136" s="477"/>
      <c r="O136" s="478"/>
      <c r="P136" s="478"/>
      <c r="Q136" s="479"/>
      <c r="R136" s="471"/>
      <c r="S136" s="480"/>
      <c r="T136" s="478"/>
      <c r="U136" s="478"/>
      <c r="V136" s="478"/>
    </row>
    <row r="137" spans="1:22" s="476" customFormat="1">
      <c r="A137" s="471"/>
      <c r="B137" s="408">
        <v>1</v>
      </c>
      <c r="C137" s="302" t="s">
        <v>241</v>
      </c>
      <c r="D137" s="291" t="str">
        <f ca="1">IF(ISERROR(OFFSET('HARGA SATUAN'!$E$6,MATCH(RAB!C137,'HARGA SATUAN'!$C$7:$C$1922,0),0)),"",OFFSET('HARGA SATUAN'!$E$6,MATCH(RAB!C137,'HARGA SATUAN'!$C$7:$C$1922,0),0))</f>
        <v>HDW</v>
      </c>
      <c r="E137" s="292" t="str">
        <f ca="1">IF(B137="+","Unit",IF(ISERROR(OFFSET('HARGA SATUAN'!$F$6,MATCH(RAB!C137,'HARGA SATUAN'!$C$7:$C$1922,0),0)),"",OFFSET('HARGA SATUAN'!$F$6,MATCH(RAB!C137,'HARGA SATUAN'!$C$7:$C$1922,0),0)))</f>
        <v>Bh</v>
      </c>
      <c r="F137" s="475">
        <f>F136*1</f>
        <v>2</v>
      </c>
      <c r="G137" s="293">
        <f ca="1">IF(ISERROR(OFFSET('HARGA SATUAN'!$Q$6,MATCH(RAB!C137,'HARGA SATUAN'!$C$7:$C$1922,0),0)),0,OFFSET('HARGA SATUAN'!$Q$6,MATCH(RAB!C137,'HARGA SATUAN'!$C$7:$C$1922,0),0))</f>
        <v>109400</v>
      </c>
      <c r="H137" s="294">
        <f t="shared" ca="1" si="20"/>
        <v>0</v>
      </c>
      <c r="I137" s="294">
        <f t="shared" ca="1" si="21"/>
        <v>218800</v>
      </c>
      <c r="J137" s="294">
        <f t="shared" ca="1" si="22"/>
        <v>0</v>
      </c>
      <c r="K137" s="295">
        <f t="shared" ca="1" si="23"/>
        <v>218800</v>
      </c>
      <c r="N137" s="477"/>
      <c r="O137" s="478"/>
      <c r="P137" s="478"/>
      <c r="Q137" s="479"/>
      <c r="R137" s="471"/>
      <c r="S137" s="480"/>
      <c r="T137" s="478"/>
      <c r="U137" s="478"/>
      <c r="V137" s="478"/>
    </row>
    <row r="138" spans="1:22" s="476" customFormat="1">
      <c r="A138" s="471"/>
      <c r="B138" s="408">
        <v>2</v>
      </c>
      <c r="C138" s="302" t="s">
        <v>543</v>
      </c>
      <c r="D138" s="291" t="str">
        <f ca="1">IF(ISERROR(OFFSET('HARGA SATUAN'!$E$6,MATCH(RAB!C138,'HARGA SATUAN'!$C$7:$C$1922,0),0)),"",OFFSET('HARGA SATUAN'!$E$6,MATCH(RAB!C138,'HARGA SATUAN'!$C$7:$C$1922,0),0))</f>
        <v>HDW</v>
      </c>
      <c r="E138" s="292" t="str">
        <f ca="1">IF(B138="+","Unit",IF(ISERROR(OFFSET('HARGA SATUAN'!$F$6,MATCH(RAB!C138,'HARGA SATUAN'!$C$7:$C$1922,0),0)),"",OFFSET('HARGA SATUAN'!$F$6,MATCH(RAB!C138,'HARGA SATUAN'!$C$7:$C$1922,0),0)))</f>
        <v>Bh</v>
      </c>
      <c r="F138" s="475">
        <f>F136*1</f>
        <v>2</v>
      </c>
      <c r="G138" s="293">
        <f ca="1">IF(ISERROR(OFFSET('HARGA SATUAN'!$Q$6,MATCH(RAB!C138,'HARGA SATUAN'!$C$7:$C$1922,0),0)),0,OFFSET('HARGA SATUAN'!$Q$6,MATCH(RAB!C138,'HARGA SATUAN'!$C$7:$C$1922,0),0))</f>
        <v>108675</v>
      </c>
      <c r="H138" s="294">
        <f t="shared" ref="H138:H146" ca="1" si="24">IF(OR(D138="MDU",D138="MDU-KD"),(IF($O$3="RAB NON MDU","PLN KD",G138*F138)),0)</f>
        <v>0</v>
      </c>
      <c r="I138" s="294">
        <f t="shared" ref="I138:I146" ca="1" si="25">IF(D138="HDW",G138*F138,0)</f>
        <v>217350</v>
      </c>
      <c r="J138" s="294">
        <f t="shared" ref="J138:J146" ca="1" si="26">IF(D138="JASA",G138*F138,0)</f>
        <v>0</v>
      </c>
      <c r="K138" s="295">
        <f t="shared" ref="K138:K146" ca="1" si="27">SUM(H138:J138)</f>
        <v>217350</v>
      </c>
      <c r="N138" s="477"/>
      <c r="O138" s="478"/>
      <c r="P138" s="478"/>
      <c r="Q138" s="479"/>
      <c r="R138" s="471"/>
      <c r="S138" s="480"/>
      <c r="T138" s="478"/>
      <c r="U138" s="478"/>
      <c r="V138" s="478"/>
    </row>
    <row r="139" spans="1:22" s="476" customFormat="1">
      <c r="A139" s="471"/>
      <c r="B139" s="408">
        <v>4</v>
      </c>
      <c r="C139" s="302" t="s">
        <v>199</v>
      </c>
      <c r="D139" s="291" t="str">
        <f ca="1">IF(ISERROR(OFFSET('HARGA SATUAN'!$E$6,MATCH(RAB!C139,'HARGA SATUAN'!$C$7:$C$1922,0),0)),"",OFFSET('HARGA SATUAN'!$E$6,MATCH(RAB!C139,'HARGA SATUAN'!$C$7:$C$1922,0),0))</f>
        <v>HDW</v>
      </c>
      <c r="E139" s="292" t="str">
        <f ca="1">IF(B139="+","Unit",IF(ISERROR(OFFSET('HARGA SATUAN'!$F$6,MATCH(RAB!C139,'HARGA SATUAN'!$C$7:$C$1922,0),0)),"",OFFSET('HARGA SATUAN'!$F$6,MATCH(RAB!C139,'HARGA SATUAN'!$C$7:$C$1922,0),0)))</f>
        <v>Bh</v>
      </c>
      <c r="F139" s="475">
        <f>F136*1</f>
        <v>2</v>
      </c>
      <c r="G139" s="293">
        <f ca="1">IF(ISERROR(OFFSET('HARGA SATUAN'!$Q$6,MATCH(RAB!C139,'HARGA SATUAN'!$C$7:$C$1922,0),0)),0,OFFSET('HARGA SATUAN'!$Q$6,MATCH(RAB!C139,'HARGA SATUAN'!$C$7:$C$1922,0),0))</f>
        <v>8169</v>
      </c>
      <c r="H139" s="294">
        <f t="shared" ca="1" si="24"/>
        <v>0</v>
      </c>
      <c r="I139" s="294">
        <f t="shared" ca="1" si="25"/>
        <v>16338</v>
      </c>
      <c r="J139" s="294">
        <f t="shared" ca="1" si="26"/>
        <v>0</v>
      </c>
      <c r="K139" s="295">
        <f t="shared" ca="1" si="27"/>
        <v>16338</v>
      </c>
      <c r="N139" s="477"/>
      <c r="O139" s="478"/>
      <c r="P139" s="478"/>
      <c r="Q139" s="479"/>
      <c r="R139" s="471"/>
      <c r="S139" s="480"/>
      <c r="T139" s="478"/>
      <c r="U139" s="478"/>
      <c r="V139" s="478"/>
    </row>
    <row r="140" spans="1:22" s="476" customFormat="1">
      <c r="A140" s="471"/>
      <c r="B140" s="408">
        <v>3</v>
      </c>
      <c r="C140" s="302" t="s">
        <v>2276</v>
      </c>
      <c r="D140" s="291" t="str">
        <f ca="1">IF(ISERROR(OFFSET('HARGA SATUAN'!$E$6,MATCH(RAB!C140,'HARGA SATUAN'!$C$7:$C$1922,0),0)),"",OFFSET('HARGA SATUAN'!$E$6,MATCH(RAB!C140,'HARGA SATUAN'!$C$7:$C$1922,0),0))</f>
        <v>JASA</v>
      </c>
      <c r="E140" s="292" t="str">
        <f ca="1">IF(B140="+","Unit",IF(ISERROR(OFFSET('HARGA SATUAN'!$F$6,MATCH(RAB!C140,'HARGA SATUAN'!$C$7:$C$1922,0),0)),"",OFFSET('HARGA SATUAN'!$F$6,MATCH(RAB!C140,'HARGA SATUAN'!$C$7:$C$1922,0),0)))</f>
        <v>Unit</v>
      </c>
      <c r="F140" s="475">
        <f>F136*1</f>
        <v>2</v>
      </c>
      <c r="G140" s="293">
        <f ca="1">IF(ISERROR(OFFSET('HARGA SATUAN'!$Q$6,MATCH(RAB!C140,'HARGA SATUAN'!$C$7:$C$1922,0),0)),0,OFFSET('HARGA SATUAN'!$Q$6,MATCH(RAB!C140,'HARGA SATUAN'!$C$7:$C$1922,0),0))</f>
        <v>91466</v>
      </c>
      <c r="H140" s="294">
        <f t="shared" ca="1" si="24"/>
        <v>0</v>
      </c>
      <c r="I140" s="294">
        <f t="shared" ca="1" si="25"/>
        <v>0</v>
      </c>
      <c r="J140" s="294">
        <f t="shared" ca="1" si="26"/>
        <v>182932</v>
      </c>
      <c r="K140" s="295">
        <f t="shared" ca="1" si="27"/>
        <v>182932</v>
      </c>
      <c r="N140" s="477"/>
      <c r="O140" s="478"/>
      <c r="P140" s="478"/>
      <c r="Q140" s="479"/>
      <c r="R140" s="471"/>
      <c r="S140" s="480"/>
      <c r="T140" s="478"/>
      <c r="U140" s="478"/>
      <c r="V140" s="478"/>
    </row>
    <row r="141" spans="1:22" s="476" customFormat="1">
      <c r="A141" s="471"/>
      <c r="B141" s="408"/>
      <c r="C141" s="302"/>
      <c r="D141" s="291" t="str">
        <f ca="1">IF(ISERROR(OFFSET('HARGA SATUAN'!$E$6,MATCH(RAB!C141,'HARGA SATUAN'!$C$7:$C$1922,0),0)),"",OFFSET('HARGA SATUAN'!$E$6,MATCH(RAB!C141,'HARGA SATUAN'!$C$7:$C$1922,0),0))</f>
        <v/>
      </c>
      <c r="E141" s="292" t="str">
        <f ca="1">IF(B141="+","Unit",IF(ISERROR(OFFSET('HARGA SATUAN'!$F$6,MATCH(RAB!C141,'HARGA SATUAN'!$C$7:$C$1922,0),0)),"",OFFSET('HARGA SATUAN'!$F$6,MATCH(RAB!C141,'HARGA SATUAN'!$C$7:$C$1922,0),0)))</f>
        <v/>
      </c>
      <c r="F141" s="475"/>
      <c r="G141" s="293">
        <f ca="1">IF(ISERROR(OFFSET('HARGA SATUAN'!$Q$6,MATCH(RAB!C141,'HARGA SATUAN'!$C$7:$C$1922,0),0)),0,OFFSET('HARGA SATUAN'!$Q$6,MATCH(RAB!C141,'HARGA SATUAN'!$C$7:$C$1922,0),0))</f>
        <v>0</v>
      </c>
      <c r="H141" s="294">
        <f t="shared" ca="1" si="24"/>
        <v>0</v>
      </c>
      <c r="I141" s="294">
        <f t="shared" ca="1" si="25"/>
        <v>0</v>
      </c>
      <c r="J141" s="294">
        <f t="shared" ca="1" si="26"/>
        <v>0</v>
      </c>
      <c r="K141" s="295">
        <f t="shared" ca="1" si="27"/>
        <v>0</v>
      </c>
      <c r="N141" s="477"/>
      <c r="O141" s="478"/>
      <c r="P141" s="478"/>
      <c r="Q141" s="479"/>
      <c r="R141" s="471"/>
      <c r="S141" s="480"/>
      <c r="T141" s="478"/>
      <c r="U141" s="478"/>
      <c r="V141" s="478"/>
    </row>
    <row r="142" spans="1:22" s="476" customFormat="1">
      <c r="A142" s="471"/>
      <c r="B142" s="408" t="s">
        <v>719</v>
      </c>
      <c r="C142" s="302" t="s">
        <v>2568</v>
      </c>
      <c r="D142" s="291" t="str">
        <f ca="1">IF(ISERROR(OFFSET('HARGA SATUAN'!$E$6,MATCH(RAB!C142,'HARGA SATUAN'!$C$7:$C$1922,0),0)),"",OFFSET('HARGA SATUAN'!$E$6,MATCH(RAB!C142,'HARGA SATUAN'!$C$7:$C$1922,0),0))</f>
        <v/>
      </c>
      <c r="E142" s="292" t="str">
        <f ca="1">IF(B142="+","Unit",IF(ISERROR(OFFSET('HARGA SATUAN'!$F$6,MATCH(RAB!C142,'HARGA SATUAN'!$C$7:$C$1922,0),0)),"",OFFSET('HARGA SATUAN'!$F$6,MATCH(RAB!C142,'HARGA SATUAN'!$C$7:$C$1922,0),0)))</f>
        <v>Unit</v>
      </c>
      <c r="F142" s="475">
        <v>4</v>
      </c>
      <c r="G142" s="293">
        <f ca="1">IF(ISERROR(OFFSET('HARGA SATUAN'!$Q$6,MATCH(RAB!C142,'HARGA SATUAN'!$C$7:$C$1922,0),0)),0,OFFSET('HARGA SATUAN'!$Q$6,MATCH(RAB!C142,'HARGA SATUAN'!$C$7:$C$1922,0),0))</f>
        <v>0</v>
      </c>
      <c r="H142" s="294">
        <f t="shared" ca="1" si="24"/>
        <v>0</v>
      </c>
      <c r="I142" s="294">
        <f t="shared" ca="1" si="25"/>
        <v>0</v>
      </c>
      <c r="J142" s="294">
        <f t="shared" ca="1" si="26"/>
        <v>0</v>
      </c>
      <c r="K142" s="295">
        <f t="shared" ca="1" si="27"/>
        <v>0</v>
      </c>
      <c r="N142" s="477"/>
      <c r="O142" s="478"/>
      <c r="P142" s="478"/>
      <c r="Q142" s="479"/>
      <c r="R142" s="471"/>
      <c r="S142" s="480"/>
      <c r="T142" s="478"/>
      <c r="U142" s="478"/>
      <c r="V142" s="478"/>
    </row>
    <row r="143" spans="1:22" s="476" customFormat="1">
      <c r="A143" s="471"/>
      <c r="B143" s="408">
        <v>1</v>
      </c>
      <c r="C143" s="302" t="s">
        <v>544</v>
      </c>
      <c r="D143" s="291" t="str">
        <f ca="1">IF(ISERROR(OFFSET('HARGA SATUAN'!$E$6,MATCH(RAB!C143,'HARGA SATUAN'!$C$7:$C$1922,0),0)),"",OFFSET('HARGA SATUAN'!$E$6,MATCH(RAB!C143,'HARGA SATUAN'!$C$7:$C$1922,0),0))</f>
        <v>HDW</v>
      </c>
      <c r="E143" s="292" t="str">
        <f ca="1">IF(B143="+","Unit",IF(ISERROR(OFFSET('HARGA SATUAN'!$F$6,MATCH(RAB!C143,'HARGA SATUAN'!$C$7:$C$1922,0),0)),"",OFFSET('HARGA SATUAN'!$F$6,MATCH(RAB!C143,'HARGA SATUAN'!$C$7:$C$1922,0),0)))</f>
        <v>Bh</v>
      </c>
      <c r="F143" s="475">
        <f>F142*1</f>
        <v>4</v>
      </c>
      <c r="G143" s="293">
        <f ca="1">IF(ISERROR(OFFSET('HARGA SATUAN'!$Q$6,MATCH(RAB!C143,'HARGA SATUAN'!$C$7:$C$1922,0),0)),0,OFFSET('HARGA SATUAN'!$Q$6,MATCH(RAB!C143,'HARGA SATUAN'!$C$7:$C$1922,0),0))</f>
        <v>136103</v>
      </c>
      <c r="H143" s="294">
        <f t="shared" ca="1" si="24"/>
        <v>0</v>
      </c>
      <c r="I143" s="294">
        <f t="shared" ca="1" si="25"/>
        <v>544412</v>
      </c>
      <c r="J143" s="294">
        <f t="shared" ca="1" si="26"/>
        <v>0</v>
      </c>
      <c r="K143" s="295">
        <f t="shared" ca="1" si="27"/>
        <v>544412</v>
      </c>
      <c r="N143" s="477"/>
      <c r="O143" s="478"/>
      <c r="P143" s="478"/>
      <c r="Q143" s="479"/>
      <c r="R143" s="471"/>
      <c r="S143" s="480"/>
      <c r="T143" s="478"/>
      <c r="U143" s="478"/>
      <c r="V143" s="478"/>
    </row>
    <row r="144" spans="1:22" s="476" customFormat="1">
      <c r="A144" s="471"/>
      <c r="B144" s="408">
        <v>2</v>
      </c>
      <c r="C144" s="302" t="s">
        <v>240</v>
      </c>
      <c r="D144" s="291" t="str">
        <f ca="1">IF(ISERROR(OFFSET('HARGA SATUAN'!$E$6,MATCH(RAB!C144,'HARGA SATUAN'!$C$7:$C$1922,0),0)),"",OFFSET('HARGA SATUAN'!$E$6,MATCH(RAB!C144,'HARGA SATUAN'!$C$7:$C$1922,0),0))</f>
        <v>HDW</v>
      </c>
      <c r="E144" s="292" t="str">
        <f ca="1">IF(B144="+","Unit",IF(ISERROR(OFFSET('HARGA SATUAN'!$F$6,MATCH(RAB!C144,'HARGA SATUAN'!$C$7:$C$1922,0),0)),"",OFFSET('HARGA SATUAN'!$F$6,MATCH(RAB!C144,'HARGA SATUAN'!$C$7:$C$1922,0),0)))</f>
        <v>Bh</v>
      </c>
      <c r="F144" s="475">
        <f>F142*1</f>
        <v>4</v>
      </c>
      <c r="G144" s="293">
        <f ca="1">IF(ISERROR(OFFSET('HARGA SATUAN'!$Q$6,MATCH(RAB!C144,'HARGA SATUAN'!$C$7:$C$1922,0),0)),0,OFFSET('HARGA SATUAN'!$Q$6,MATCH(RAB!C144,'HARGA SATUAN'!$C$7:$C$1922,0),0))</f>
        <v>136206</v>
      </c>
      <c r="H144" s="294">
        <f t="shared" ca="1" si="24"/>
        <v>0</v>
      </c>
      <c r="I144" s="294">
        <f t="shared" ca="1" si="25"/>
        <v>544824</v>
      </c>
      <c r="J144" s="294">
        <f t="shared" ca="1" si="26"/>
        <v>0</v>
      </c>
      <c r="K144" s="295">
        <f t="shared" ca="1" si="27"/>
        <v>544824</v>
      </c>
      <c r="N144" s="477"/>
      <c r="O144" s="478"/>
      <c r="P144" s="478"/>
      <c r="Q144" s="479"/>
      <c r="R144" s="471"/>
      <c r="S144" s="480"/>
      <c r="T144" s="478"/>
      <c r="U144" s="478"/>
      <c r="V144" s="478"/>
    </row>
    <row r="145" spans="1:22" s="476" customFormat="1">
      <c r="A145" s="471"/>
      <c r="B145" s="408">
        <v>3</v>
      </c>
      <c r="C145" s="302" t="s">
        <v>199</v>
      </c>
      <c r="D145" s="291" t="str">
        <f ca="1">IF(ISERROR(OFFSET('HARGA SATUAN'!$E$6,MATCH(RAB!C145,'HARGA SATUAN'!$C$7:$C$1922,0),0)),"",OFFSET('HARGA SATUAN'!$E$6,MATCH(RAB!C145,'HARGA SATUAN'!$C$7:$C$1922,0),0))</f>
        <v>HDW</v>
      </c>
      <c r="E145" s="292" t="str">
        <f ca="1">IF(B145="+","Unit",IF(ISERROR(OFFSET('HARGA SATUAN'!$F$6,MATCH(RAB!C145,'HARGA SATUAN'!$C$7:$C$1922,0),0)),"",OFFSET('HARGA SATUAN'!$F$6,MATCH(RAB!C145,'HARGA SATUAN'!$C$7:$C$1922,0),0)))</f>
        <v>Bh</v>
      </c>
      <c r="F145" s="475">
        <f>F142*1</f>
        <v>4</v>
      </c>
      <c r="G145" s="293">
        <f ca="1">IF(ISERROR(OFFSET('HARGA SATUAN'!$Q$6,MATCH(RAB!C145,'HARGA SATUAN'!$C$7:$C$1922,0),0)),0,OFFSET('HARGA SATUAN'!$Q$6,MATCH(RAB!C145,'HARGA SATUAN'!$C$7:$C$1922,0),0))</f>
        <v>8169</v>
      </c>
      <c r="H145" s="294">
        <f t="shared" ca="1" si="24"/>
        <v>0</v>
      </c>
      <c r="I145" s="294">
        <f t="shared" ca="1" si="25"/>
        <v>32676</v>
      </c>
      <c r="J145" s="294">
        <f t="shared" ca="1" si="26"/>
        <v>0</v>
      </c>
      <c r="K145" s="295">
        <f t="shared" ca="1" si="27"/>
        <v>32676</v>
      </c>
      <c r="N145" s="477"/>
      <c r="O145" s="478"/>
      <c r="P145" s="478"/>
      <c r="Q145" s="479"/>
      <c r="R145" s="471"/>
      <c r="S145" s="480"/>
      <c r="T145" s="478"/>
      <c r="U145" s="478"/>
      <c r="V145" s="478"/>
    </row>
    <row r="146" spans="1:22" s="476" customFormat="1">
      <c r="A146" s="471"/>
      <c r="B146" s="408">
        <v>4</v>
      </c>
      <c r="C146" s="302" t="s">
        <v>2277</v>
      </c>
      <c r="D146" s="291" t="str">
        <f ca="1">IF(ISERROR(OFFSET('HARGA SATUAN'!$E$6,MATCH(RAB!C146,'HARGA SATUAN'!$C$7:$C$1922,0),0)),"",OFFSET('HARGA SATUAN'!$E$6,MATCH(RAB!C146,'HARGA SATUAN'!$C$7:$C$1922,0),0))</f>
        <v>JASA</v>
      </c>
      <c r="E146" s="292" t="str">
        <f ca="1">IF(B146="+","Unit",IF(ISERROR(OFFSET('HARGA SATUAN'!$F$6,MATCH(RAB!C146,'HARGA SATUAN'!$C$7:$C$1922,0),0)),"",OFFSET('HARGA SATUAN'!$F$6,MATCH(RAB!C146,'HARGA SATUAN'!$C$7:$C$1922,0),0)))</f>
        <v>Unit</v>
      </c>
      <c r="F146" s="475">
        <f>F142*1</f>
        <v>4</v>
      </c>
      <c r="G146" s="293">
        <f ca="1">IF(ISERROR(OFFSET('HARGA SATUAN'!$Q$6,MATCH(RAB!C146,'HARGA SATUAN'!$C$7:$C$1922,0),0)),0,OFFSET('HARGA SATUAN'!$Q$6,MATCH(RAB!C146,'HARGA SATUAN'!$C$7:$C$1922,0),0))</f>
        <v>91466</v>
      </c>
      <c r="H146" s="294">
        <f t="shared" ca="1" si="24"/>
        <v>0</v>
      </c>
      <c r="I146" s="294">
        <f t="shared" ca="1" si="25"/>
        <v>0</v>
      </c>
      <c r="J146" s="294">
        <f t="shared" ca="1" si="26"/>
        <v>365864</v>
      </c>
      <c r="K146" s="295">
        <f t="shared" ca="1" si="27"/>
        <v>365864</v>
      </c>
      <c r="N146" s="477"/>
      <c r="O146" s="478"/>
      <c r="P146" s="478"/>
      <c r="Q146" s="479"/>
      <c r="R146" s="471"/>
      <c r="S146" s="480"/>
      <c r="T146" s="478"/>
      <c r="U146" s="478"/>
      <c r="V146" s="478"/>
    </row>
    <row r="147" spans="1:22" s="476" customFormat="1">
      <c r="A147" s="471"/>
      <c r="B147" s="400"/>
      <c r="C147" s="401"/>
      <c r="D147" s="291" t="str">
        <f ca="1">IF(ISERROR(OFFSET('HARGA SATUAN'!$E$6,MATCH(RAB!C147,'HARGA SATUAN'!$C$7:$C$1922,0),0)),"",OFFSET('HARGA SATUAN'!$E$6,MATCH(RAB!C147,'HARGA SATUAN'!$C$7:$C$1922,0),0))</f>
        <v/>
      </c>
      <c r="E147" s="292" t="str">
        <f ca="1">IF(B147="+","Unit",IF(ISERROR(OFFSET('HARGA SATUAN'!$F$6,MATCH(RAB!C147,'HARGA SATUAN'!$C$7:$C$1922,0),0)),"",OFFSET('HARGA SATUAN'!$F$6,MATCH(RAB!C147,'HARGA SATUAN'!$C$7:$C$1922,0),0)))</f>
        <v/>
      </c>
      <c r="F147" s="475"/>
      <c r="G147" s="293">
        <f ca="1">IF(ISERROR(OFFSET('HARGA SATUAN'!$Q$6,MATCH(RAB!C147,'HARGA SATUAN'!$C$7:$C$1922,0),0)),0,OFFSET('HARGA SATUAN'!$Q$6,MATCH(RAB!C147,'HARGA SATUAN'!$C$7:$C$1922,0),0))</f>
        <v>0</v>
      </c>
      <c r="H147" s="294">
        <f t="shared" ref="H147:H172" ca="1" si="28">IF(OR(D147="MDU",D147="MDU-KD"),(IF($O$3="RAB NON MDU","PLN KD",G147*F147)),0)</f>
        <v>0</v>
      </c>
      <c r="I147" s="294">
        <f t="shared" ref="I147:I172" ca="1" si="29">IF(D147="HDW",G147*F147,0)</f>
        <v>0</v>
      </c>
      <c r="J147" s="294">
        <f t="shared" ref="J147:J172" ca="1" si="30">IF(D147="JASA",G147*F147,0)</f>
        <v>0</v>
      </c>
      <c r="K147" s="295">
        <f t="shared" ref="K147:K172" ca="1" si="31">SUM(H147:J147)</f>
        <v>0</v>
      </c>
      <c r="N147" s="477"/>
      <c r="O147" s="478"/>
      <c r="P147" s="478"/>
      <c r="Q147" s="479"/>
      <c r="R147" s="471"/>
      <c r="S147" s="480"/>
      <c r="T147" s="478"/>
      <c r="U147" s="478"/>
      <c r="V147" s="478"/>
    </row>
    <row r="148" spans="1:22" s="476" customFormat="1">
      <c r="A148" s="471"/>
      <c r="B148" s="400" t="s">
        <v>2569</v>
      </c>
      <c r="C148" s="401" t="s">
        <v>2570</v>
      </c>
      <c r="D148" s="291" t="str">
        <f ca="1">IF(ISERROR(OFFSET('HARGA SATUAN'!$E$6,MATCH(RAB!C148,'HARGA SATUAN'!$C$7:$C$1922,0),0)),"",OFFSET('HARGA SATUAN'!$E$6,MATCH(RAB!C148,'HARGA SATUAN'!$C$7:$C$1922,0),0))</f>
        <v/>
      </c>
      <c r="E148" s="292" t="str">
        <f ca="1">IF(B148="+","Unit",IF(ISERROR(OFFSET('HARGA SATUAN'!$F$6,MATCH(RAB!C148,'HARGA SATUAN'!$C$7:$C$1922,0),0)),"",OFFSET('HARGA SATUAN'!$F$6,MATCH(RAB!C148,'HARGA SATUAN'!$C$7:$C$1922,0),0)))</f>
        <v/>
      </c>
      <c r="F148" s="475"/>
      <c r="G148" s="293">
        <f ca="1">IF(ISERROR(OFFSET('HARGA SATUAN'!$Q$6,MATCH(RAB!C148,'HARGA SATUAN'!$C$7:$C$1922,0),0)),0,OFFSET('HARGA SATUAN'!$Q$6,MATCH(RAB!C148,'HARGA SATUAN'!$C$7:$C$1922,0),0))</f>
        <v>0</v>
      </c>
      <c r="H148" s="294">
        <f t="shared" ca="1" si="28"/>
        <v>0</v>
      </c>
      <c r="I148" s="294">
        <f t="shared" ca="1" si="29"/>
        <v>0</v>
      </c>
      <c r="J148" s="294">
        <f t="shared" ca="1" si="30"/>
        <v>0</v>
      </c>
      <c r="K148" s="295">
        <f t="shared" ca="1" si="31"/>
        <v>0</v>
      </c>
      <c r="N148" s="477"/>
      <c r="O148" s="478"/>
      <c r="P148" s="478"/>
      <c r="Q148" s="479"/>
      <c r="R148" s="471"/>
      <c r="S148" s="480"/>
      <c r="T148" s="478"/>
      <c r="U148" s="478"/>
      <c r="V148" s="478"/>
    </row>
    <row r="149" spans="1:22" s="476" customFormat="1">
      <c r="A149" s="471"/>
      <c r="B149" s="408" t="s">
        <v>719</v>
      </c>
      <c r="C149" s="302" t="s">
        <v>2571</v>
      </c>
      <c r="D149" s="291" t="str">
        <f ca="1">IF(ISERROR(OFFSET('HARGA SATUAN'!$E$6,MATCH(RAB!C149,'HARGA SATUAN'!$C$7:$C$1922,0),0)),"",OFFSET('HARGA SATUAN'!$E$6,MATCH(RAB!C149,'HARGA SATUAN'!$C$7:$C$1922,0),0))</f>
        <v/>
      </c>
      <c r="E149" s="292" t="str">
        <f ca="1">IF(B149="+","Unit",IF(ISERROR(OFFSET('HARGA SATUAN'!$F$6,MATCH(RAB!C149,'HARGA SATUAN'!$C$7:$C$1922,0),0)),"",OFFSET('HARGA SATUAN'!$F$6,MATCH(RAB!C149,'HARGA SATUAN'!$C$7:$C$1922,0),0)))</f>
        <v>Unit</v>
      </c>
      <c r="F149" s="475">
        <v>2</v>
      </c>
      <c r="G149" s="293">
        <f ca="1">IF(ISERROR(OFFSET('HARGA SATUAN'!$Q$6,MATCH(RAB!C149,'HARGA SATUAN'!$C$7:$C$1922,0),0)),0,OFFSET('HARGA SATUAN'!$Q$6,MATCH(RAB!C149,'HARGA SATUAN'!$C$7:$C$1922,0),0))</f>
        <v>0</v>
      </c>
      <c r="H149" s="294">
        <f t="shared" ca="1" si="28"/>
        <v>0</v>
      </c>
      <c r="I149" s="294">
        <f t="shared" ca="1" si="29"/>
        <v>0</v>
      </c>
      <c r="J149" s="294">
        <f t="shared" ca="1" si="30"/>
        <v>0</v>
      </c>
      <c r="K149" s="295">
        <f t="shared" ca="1" si="31"/>
        <v>0</v>
      </c>
      <c r="N149" s="477"/>
      <c r="O149" s="478"/>
      <c r="P149" s="478"/>
      <c r="Q149" s="479"/>
      <c r="R149" s="471"/>
      <c r="S149" s="480"/>
      <c r="T149" s="478"/>
      <c r="U149" s="478"/>
      <c r="V149" s="478"/>
    </row>
    <row r="150" spans="1:22" s="476" customFormat="1">
      <c r="A150" s="471"/>
      <c r="B150" s="408">
        <v>1</v>
      </c>
      <c r="C150" s="302" t="s">
        <v>491</v>
      </c>
      <c r="D150" s="291" t="str">
        <f ca="1">IF(ISERROR(OFFSET('HARGA SATUAN'!$E$6,MATCH(RAB!C150,'HARGA SATUAN'!$C$7:$C$1922,0),0)),"",OFFSET('HARGA SATUAN'!$E$6,MATCH(RAB!C150,'HARGA SATUAN'!$C$7:$C$1922,0),0))</f>
        <v>MDU-KD</v>
      </c>
      <c r="E150" s="292" t="str">
        <f ca="1">IF(B150="+","Unit",IF(ISERROR(OFFSET('HARGA SATUAN'!$F$6,MATCH(RAB!C150,'HARGA SATUAN'!$C$7:$C$1922,0),0)),"",OFFSET('HARGA SATUAN'!$F$6,MATCH(RAB!C150,'HARGA SATUAN'!$C$7:$C$1922,0),0)))</f>
        <v>Bh</v>
      </c>
      <c r="F150" s="475">
        <f>F149*1</f>
        <v>2</v>
      </c>
      <c r="G150" s="293">
        <f ca="1">IF(ISERROR(OFFSET('HARGA SATUAN'!$Q$6,MATCH(RAB!C150,'HARGA SATUAN'!$C$7:$C$1922,0),0)),0,OFFSET('HARGA SATUAN'!$Q$6,MATCH(RAB!C150,'HARGA SATUAN'!$C$7:$C$1922,0),0))</f>
        <v>34184115</v>
      </c>
      <c r="H150" s="294">
        <f t="shared" ca="1" si="28"/>
        <v>68368230</v>
      </c>
      <c r="I150" s="294">
        <f t="shared" ca="1" si="29"/>
        <v>0</v>
      </c>
      <c r="J150" s="294">
        <f t="shared" ca="1" si="30"/>
        <v>0</v>
      </c>
      <c r="K150" s="295">
        <f t="shared" ca="1" si="31"/>
        <v>68368230</v>
      </c>
      <c r="N150" s="477"/>
      <c r="O150" s="478"/>
      <c r="P150" s="478"/>
      <c r="Q150" s="479"/>
      <c r="R150" s="471"/>
      <c r="S150" s="480"/>
      <c r="T150" s="478"/>
      <c r="U150" s="478"/>
      <c r="V150" s="478"/>
    </row>
    <row r="151" spans="1:22" s="476" customFormat="1">
      <c r="A151" s="471"/>
      <c r="B151" s="408">
        <v>2</v>
      </c>
      <c r="C151" s="302" t="s">
        <v>2572</v>
      </c>
      <c r="D151" s="291" t="str">
        <f ca="1">IF(ISERROR(OFFSET('HARGA SATUAN'!$E$6,MATCH(RAB!C151,'HARGA SATUAN'!$C$7:$C$1922,0),0)),"",OFFSET('HARGA SATUAN'!$E$6,MATCH(RAB!C151,'HARGA SATUAN'!$C$7:$C$1922,0),0))</f>
        <v/>
      </c>
      <c r="E151" s="292" t="str">
        <f ca="1">IF(B151="+","Unit",IF(ISERROR(OFFSET('HARGA SATUAN'!$F$6,MATCH(RAB!C151,'HARGA SATUAN'!$C$7:$C$1922,0),0)),"",OFFSET('HARGA SATUAN'!$F$6,MATCH(RAB!C151,'HARGA SATUAN'!$C$7:$C$1922,0),0)))</f>
        <v/>
      </c>
      <c r="F151" s="475"/>
      <c r="G151" s="293">
        <f ca="1">IF(ISERROR(OFFSET('HARGA SATUAN'!$Q$6,MATCH(RAB!C151,'HARGA SATUAN'!$C$7:$C$1922,0),0)),0,OFFSET('HARGA SATUAN'!$Q$6,MATCH(RAB!C151,'HARGA SATUAN'!$C$7:$C$1922,0),0))</f>
        <v>0</v>
      </c>
      <c r="H151" s="294">
        <f t="shared" ca="1" si="28"/>
        <v>0</v>
      </c>
      <c r="I151" s="294">
        <f t="shared" ca="1" si="29"/>
        <v>0</v>
      </c>
      <c r="J151" s="294">
        <f t="shared" ca="1" si="30"/>
        <v>0</v>
      </c>
      <c r="K151" s="295">
        <f t="shared" ca="1" si="31"/>
        <v>0</v>
      </c>
      <c r="N151" s="477"/>
      <c r="O151" s="478"/>
      <c r="P151" s="478"/>
      <c r="Q151" s="479"/>
      <c r="R151" s="471"/>
      <c r="S151" s="480"/>
      <c r="T151" s="478"/>
      <c r="U151" s="478"/>
      <c r="V151" s="478"/>
    </row>
    <row r="152" spans="1:22" s="476" customFormat="1">
      <c r="A152" s="471"/>
      <c r="B152" s="408"/>
      <c r="C152" s="302" t="s">
        <v>60</v>
      </c>
      <c r="D152" s="291" t="str">
        <f ca="1">IF(ISERROR(OFFSET('HARGA SATUAN'!$E$6,MATCH(RAB!C152,'HARGA SATUAN'!$C$7:$C$1922,0),0)),"",OFFSET('HARGA SATUAN'!$E$6,MATCH(RAB!C152,'HARGA SATUAN'!$C$7:$C$1922,0),0))</f>
        <v>MDU-KD</v>
      </c>
      <c r="E152" s="292" t="str">
        <f ca="1">IF(B152="+","Unit",IF(ISERROR(OFFSET('HARGA SATUAN'!$F$6,MATCH(RAB!C152,'HARGA SATUAN'!$C$7:$C$1922,0),0)),"",OFFSET('HARGA SATUAN'!$F$6,MATCH(RAB!C152,'HARGA SATUAN'!$C$7:$C$1922,0),0)))</f>
        <v>Mtr</v>
      </c>
      <c r="F152" s="475">
        <f>F149*2</f>
        <v>4</v>
      </c>
      <c r="G152" s="293">
        <f ca="1">IF(ISERROR(OFFSET('HARGA SATUAN'!$Q$6,MATCH(RAB!C152,'HARGA SATUAN'!$C$7:$C$1922,0),0)),0,OFFSET('HARGA SATUAN'!$Q$6,MATCH(RAB!C152,'HARGA SATUAN'!$C$7:$C$1922,0),0))</f>
        <v>13967</v>
      </c>
      <c r="H152" s="294">
        <f t="shared" ca="1" si="28"/>
        <v>55868</v>
      </c>
      <c r="I152" s="294">
        <f t="shared" ca="1" si="29"/>
        <v>0</v>
      </c>
      <c r="J152" s="294">
        <f t="shared" ca="1" si="30"/>
        <v>0</v>
      </c>
      <c r="K152" s="295">
        <f t="shared" ca="1" si="31"/>
        <v>55868</v>
      </c>
      <c r="N152" s="477"/>
      <c r="O152" s="478"/>
      <c r="P152" s="478"/>
      <c r="Q152" s="479"/>
      <c r="R152" s="471"/>
      <c r="S152" s="480"/>
      <c r="T152" s="478"/>
      <c r="U152" s="478"/>
      <c r="V152" s="478"/>
    </row>
    <row r="153" spans="1:22" s="476" customFormat="1">
      <c r="A153" s="471"/>
      <c r="B153" s="408"/>
      <c r="C153" s="302" t="s">
        <v>1155</v>
      </c>
      <c r="D153" s="291" t="str">
        <f ca="1">IF(ISERROR(OFFSET('HARGA SATUAN'!$E$6,MATCH(RAB!C153,'HARGA SATUAN'!$C$7:$C$1922,0),0)),"",OFFSET('HARGA SATUAN'!$E$6,MATCH(RAB!C153,'HARGA SATUAN'!$C$7:$C$1922,0),0))</f>
        <v>MDU-KD</v>
      </c>
      <c r="E153" s="292" t="str">
        <f ca="1">IF(B153="+","Unit",IF(ISERROR(OFFSET('HARGA SATUAN'!$F$6,MATCH(RAB!C153,'HARGA SATUAN'!$C$7:$C$1922,0),0)),"",OFFSET('HARGA SATUAN'!$F$6,MATCH(RAB!C153,'HARGA SATUAN'!$C$7:$C$1922,0),0)))</f>
        <v>Mtr</v>
      </c>
      <c r="F153" s="475">
        <f>F149*2</f>
        <v>4</v>
      </c>
      <c r="G153" s="293">
        <f ca="1">IF(ISERROR(OFFSET('HARGA SATUAN'!$Q$6,MATCH(RAB!C153,'HARGA SATUAN'!$C$7:$C$1922,0),0)),0,OFFSET('HARGA SATUAN'!$Q$6,MATCH(RAB!C153,'HARGA SATUAN'!$C$7:$C$1922,0),0))</f>
        <v>49525</v>
      </c>
      <c r="H153" s="294">
        <f t="shared" ca="1" si="28"/>
        <v>198100</v>
      </c>
      <c r="I153" s="294">
        <f t="shared" ca="1" si="29"/>
        <v>0</v>
      </c>
      <c r="J153" s="294">
        <f t="shared" ca="1" si="30"/>
        <v>0</v>
      </c>
      <c r="K153" s="295">
        <f t="shared" ca="1" si="31"/>
        <v>198100</v>
      </c>
      <c r="N153" s="477"/>
      <c r="O153" s="478"/>
      <c r="P153" s="478"/>
      <c r="Q153" s="479"/>
      <c r="R153" s="471"/>
      <c r="S153" s="480"/>
      <c r="T153" s="478"/>
      <c r="U153" s="478"/>
      <c r="V153" s="478"/>
    </row>
    <row r="154" spans="1:22" s="476" customFormat="1">
      <c r="A154" s="471"/>
      <c r="B154" s="408">
        <v>3</v>
      </c>
      <c r="C154" s="302" t="s">
        <v>2201</v>
      </c>
      <c r="D154" s="291" t="str">
        <f ca="1">IF(ISERROR(OFFSET('HARGA SATUAN'!$E$6,MATCH(RAB!C154,'HARGA SATUAN'!$C$7:$C$1922,0),0)),"",OFFSET('HARGA SATUAN'!$E$6,MATCH(RAB!C154,'HARGA SATUAN'!$C$7:$C$1922,0),0))</f>
        <v>HDW</v>
      </c>
      <c r="E154" s="292" t="str">
        <f ca="1">IF(B154="+","Unit",IF(ISERROR(OFFSET('HARGA SATUAN'!$F$6,MATCH(RAB!C154,'HARGA SATUAN'!$C$7:$C$1922,0),0)),"",OFFSET('HARGA SATUAN'!$F$6,MATCH(RAB!C154,'HARGA SATUAN'!$C$7:$C$1922,0),0)))</f>
        <v>Bh</v>
      </c>
      <c r="F154" s="475">
        <f>F149*1</f>
        <v>2</v>
      </c>
      <c r="G154" s="293">
        <f ca="1">IF(ISERROR(OFFSET('HARGA SATUAN'!$Q$6,MATCH(RAB!C154,'HARGA SATUAN'!$C$7:$C$1922,0),0)),0,OFFSET('HARGA SATUAN'!$Q$6,MATCH(RAB!C154,'HARGA SATUAN'!$C$7:$C$1922,0),0))</f>
        <v>77625</v>
      </c>
      <c r="H154" s="294">
        <f t="shared" ca="1" si="28"/>
        <v>0</v>
      </c>
      <c r="I154" s="294">
        <f t="shared" ca="1" si="29"/>
        <v>155250</v>
      </c>
      <c r="J154" s="294">
        <f t="shared" ca="1" si="30"/>
        <v>0</v>
      </c>
      <c r="K154" s="295">
        <f t="shared" ca="1" si="31"/>
        <v>155250</v>
      </c>
      <c r="N154" s="477"/>
      <c r="O154" s="478"/>
      <c r="P154" s="478"/>
      <c r="Q154" s="479"/>
      <c r="R154" s="471"/>
      <c r="S154" s="480"/>
      <c r="T154" s="478"/>
      <c r="U154" s="478"/>
      <c r="V154" s="478"/>
    </row>
    <row r="155" spans="1:22" s="476" customFormat="1">
      <c r="A155" s="471"/>
      <c r="B155" s="408">
        <v>4</v>
      </c>
      <c r="C155" s="302" t="s">
        <v>164</v>
      </c>
      <c r="D155" s="291" t="str">
        <f ca="1">IF(ISERROR(OFFSET('HARGA SATUAN'!$E$6,MATCH(RAB!C155,'HARGA SATUAN'!$C$7:$C$1922,0),0)),"",OFFSET('HARGA SATUAN'!$E$6,MATCH(RAB!C155,'HARGA SATUAN'!$C$7:$C$1922,0),0))</f>
        <v>HDW</v>
      </c>
      <c r="E155" s="292" t="str">
        <f ca="1">IF(B155="+","Unit",IF(ISERROR(OFFSET('HARGA SATUAN'!$F$6,MATCH(RAB!C155,'HARGA SATUAN'!$C$7:$C$1922,0),0)),"",OFFSET('HARGA SATUAN'!$F$6,MATCH(RAB!C155,'HARGA SATUAN'!$C$7:$C$1922,0),0)))</f>
        <v>Bh</v>
      </c>
      <c r="F155" s="475">
        <f>F149*2</f>
        <v>4</v>
      </c>
      <c r="G155" s="293">
        <f ca="1">IF(ISERROR(OFFSET('HARGA SATUAN'!$Q$6,MATCH(RAB!C155,'HARGA SATUAN'!$C$7:$C$1922,0),0)),0,OFFSET('HARGA SATUAN'!$Q$6,MATCH(RAB!C155,'HARGA SATUAN'!$C$7:$C$1922,0),0))</f>
        <v>465750</v>
      </c>
      <c r="H155" s="294">
        <f t="shared" ca="1" si="28"/>
        <v>0</v>
      </c>
      <c r="I155" s="294">
        <f t="shared" ca="1" si="29"/>
        <v>1863000</v>
      </c>
      <c r="J155" s="294">
        <f t="shared" ca="1" si="30"/>
        <v>0</v>
      </c>
      <c r="K155" s="295">
        <f t="shared" ca="1" si="31"/>
        <v>1863000</v>
      </c>
      <c r="N155" s="477"/>
      <c r="O155" s="478"/>
      <c r="P155" s="478"/>
      <c r="Q155" s="479"/>
      <c r="R155" s="471"/>
      <c r="S155" s="480"/>
      <c r="T155" s="478"/>
      <c r="U155" s="478"/>
      <c r="V155" s="478"/>
    </row>
    <row r="156" spans="1:22" s="476" customFormat="1">
      <c r="A156" s="471"/>
      <c r="B156" s="408">
        <v>5</v>
      </c>
      <c r="C156" s="302" t="s">
        <v>2573</v>
      </c>
      <c r="D156" s="291" t="str">
        <f ca="1">IF(ISERROR(OFFSET('HARGA SATUAN'!$E$6,MATCH(RAB!C156,'HARGA SATUAN'!$C$7:$C$1922,0),0)),"",OFFSET('HARGA SATUAN'!$E$6,MATCH(RAB!C156,'HARGA SATUAN'!$C$7:$C$1922,0),0))</f>
        <v>HDW</v>
      </c>
      <c r="E156" s="292" t="str">
        <f ca="1">IF(B156="+","Unit",IF(ISERROR(OFFSET('HARGA SATUAN'!$F$6,MATCH(RAB!C156,'HARGA SATUAN'!$C$7:$C$1922,0),0)),"",OFFSET('HARGA SATUAN'!$F$6,MATCH(RAB!C156,'HARGA SATUAN'!$C$7:$C$1922,0),0)))</f>
        <v>Bh</v>
      </c>
      <c r="F156" s="475">
        <f>F149*3</f>
        <v>6</v>
      </c>
      <c r="G156" s="293">
        <f ca="1">IF(ISERROR(OFFSET('HARGA SATUAN'!$Q$6,MATCH(RAB!C156,'HARGA SATUAN'!$C$7:$C$1922,0),0)),0,OFFSET('HARGA SATUAN'!$Q$6,MATCH(RAB!C156,'HARGA SATUAN'!$C$7:$C$1922,0),0))</f>
        <v>15939</v>
      </c>
      <c r="H156" s="294">
        <f t="shared" ca="1" si="28"/>
        <v>0</v>
      </c>
      <c r="I156" s="294">
        <f t="shared" ca="1" si="29"/>
        <v>95634</v>
      </c>
      <c r="J156" s="294">
        <f t="shared" ca="1" si="30"/>
        <v>0</v>
      </c>
      <c r="K156" s="295">
        <f t="shared" ca="1" si="31"/>
        <v>95634</v>
      </c>
      <c r="N156" s="477"/>
      <c r="O156" s="478"/>
      <c r="P156" s="478"/>
      <c r="Q156" s="479"/>
      <c r="R156" s="471"/>
      <c r="S156" s="480"/>
      <c r="T156" s="478"/>
      <c r="U156" s="478"/>
      <c r="V156" s="478"/>
    </row>
    <row r="157" spans="1:22" s="476" customFormat="1">
      <c r="A157" s="471"/>
      <c r="B157" s="408">
        <v>6</v>
      </c>
      <c r="C157" s="302" t="s">
        <v>175</v>
      </c>
      <c r="D157" s="291" t="str">
        <f ca="1">IF(ISERROR(OFFSET('HARGA SATUAN'!$E$6,MATCH(RAB!C157,'HARGA SATUAN'!$C$7:$C$1922,0),0)),"",OFFSET('HARGA SATUAN'!$E$6,MATCH(RAB!C157,'HARGA SATUAN'!$C$7:$C$1922,0),0))</f>
        <v>HDW</v>
      </c>
      <c r="E157" s="292" t="str">
        <f ca="1">IF(B157="+","Unit",IF(ISERROR(OFFSET('HARGA SATUAN'!$F$6,MATCH(RAB!C157,'HARGA SATUAN'!$C$7:$C$1922,0),0)),"",OFFSET('HARGA SATUAN'!$F$6,MATCH(RAB!C157,'HARGA SATUAN'!$C$7:$C$1922,0),0)))</f>
        <v>Bh</v>
      </c>
      <c r="F157" s="475">
        <f>F149*2</f>
        <v>4</v>
      </c>
      <c r="G157" s="293">
        <f ca="1">IF(ISERROR(OFFSET('HARGA SATUAN'!$Q$6,MATCH(RAB!C157,'HARGA SATUAN'!$C$7:$C$1922,0),0)),0,OFFSET('HARGA SATUAN'!$Q$6,MATCH(RAB!C157,'HARGA SATUAN'!$C$7:$C$1922,0),0))</f>
        <v>12524</v>
      </c>
      <c r="H157" s="294">
        <f t="shared" ca="1" si="28"/>
        <v>0</v>
      </c>
      <c r="I157" s="294">
        <f t="shared" ca="1" si="29"/>
        <v>50096</v>
      </c>
      <c r="J157" s="294">
        <f t="shared" ca="1" si="30"/>
        <v>0</v>
      </c>
      <c r="K157" s="295">
        <f t="shared" ca="1" si="31"/>
        <v>50096</v>
      </c>
      <c r="N157" s="477"/>
      <c r="O157" s="478"/>
      <c r="P157" s="478"/>
      <c r="Q157" s="479"/>
      <c r="R157" s="471"/>
      <c r="S157" s="480"/>
      <c r="T157" s="478"/>
      <c r="U157" s="478"/>
      <c r="V157" s="478"/>
    </row>
    <row r="158" spans="1:22" s="476" customFormat="1">
      <c r="A158" s="471"/>
      <c r="B158" s="408">
        <v>7</v>
      </c>
      <c r="C158" s="302" t="s">
        <v>2152</v>
      </c>
      <c r="D158" s="291" t="str">
        <f ca="1">IF(ISERROR(OFFSET('HARGA SATUAN'!$E$6,MATCH(RAB!C158,'HARGA SATUAN'!$C$7:$C$1922,0),0)),"",OFFSET('HARGA SATUAN'!$E$6,MATCH(RAB!C158,'HARGA SATUAN'!$C$7:$C$1922,0),0))</f>
        <v>HDW</v>
      </c>
      <c r="E158" s="292" t="str">
        <f ca="1">IF(B158="+","Unit",IF(ISERROR(OFFSET('HARGA SATUAN'!$F$6,MATCH(RAB!C158,'HARGA SATUAN'!$C$7:$C$1922,0),0)),"",OFFSET('HARGA SATUAN'!$F$6,MATCH(RAB!C158,'HARGA SATUAN'!$C$7:$C$1922,0),0)))</f>
        <v>Bh</v>
      </c>
      <c r="F158" s="475">
        <f>F149*4</f>
        <v>8</v>
      </c>
      <c r="G158" s="293">
        <f ca="1">IF(ISERROR(OFFSET('HARGA SATUAN'!$Q$6,MATCH(RAB!C158,'HARGA SATUAN'!$C$7:$C$1922,0),0)),0,OFFSET('HARGA SATUAN'!$Q$6,MATCH(RAB!C158,'HARGA SATUAN'!$C$7:$C$1922,0),0))</f>
        <v>41555</v>
      </c>
      <c r="H158" s="294">
        <f t="shared" ca="1" si="28"/>
        <v>0</v>
      </c>
      <c r="I158" s="294">
        <f t="shared" ca="1" si="29"/>
        <v>332440</v>
      </c>
      <c r="J158" s="294">
        <f t="shared" ca="1" si="30"/>
        <v>0</v>
      </c>
      <c r="K158" s="295">
        <f t="shared" ca="1" si="31"/>
        <v>332440</v>
      </c>
      <c r="N158" s="477"/>
      <c r="O158" s="478"/>
      <c r="P158" s="478"/>
      <c r="Q158" s="479"/>
      <c r="R158" s="471"/>
      <c r="S158" s="480"/>
      <c r="T158" s="478"/>
      <c r="U158" s="478"/>
      <c r="V158" s="478"/>
    </row>
    <row r="159" spans="1:22" s="476" customFormat="1">
      <c r="A159" s="471"/>
      <c r="B159" s="408">
        <v>8</v>
      </c>
      <c r="C159" s="302" t="s">
        <v>138</v>
      </c>
      <c r="D159" s="291" t="str">
        <f ca="1">IF(ISERROR(OFFSET('HARGA SATUAN'!$E$6,MATCH(RAB!C159,'HARGA SATUAN'!$C$7:$C$1922,0),0)),"",OFFSET('HARGA SATUAN'!$E$6,MATCH(RAB!C159,'HARGA SATUAN'!$C$7:$C$1922,0),0))</f>
        <v>HDW</v>
      </c>
      <c r="E159" s="292" t="str">
        <f ca="1">IF(B159="+","Unit",IF(ISERROR(OFFSET('HARGA SATUAN'!$F$6,MATCH(RAB!C159,'HARGA SATUAN'!$C$7:$C$1922,0),0)),"",OFFSET('HARGA SATUAN'!$F$6,MATCH(RAB!C159,'HARGA SATUAN'!$C$7:$C$1922,0),0)))</f>
        <v>Set</v>
      </c>
      <c r="F159" s="475">
        <f>F149*1</f>
        <v>2</v>
      </c>
      <c r="G159" s="293">
        <f ca="1">IF(ISERROR(OFFSET('HARGA SATUAN'!$Q$6,MATCH(RAB!C159,'HARGA SATUAN'!$C$7:$C$1922,0),0)),0,OFFSET('HARGA SATUAN'!$Q$6,MATCH(RAB!C159,'HARGA SATUAN'!$C$7:$C$1922,0),0))</f>
        <v>58995</v>
      </c>
      <c r="H159" s="294">
        <f t="shared" ca="1" si="28"/>
        <v>0</v>
      </c>
      <c r="I159" s="294">
        <f t="shared" ca="1" si="29"/>
        <v>117990</v>
      </c>
      <c r="J159" s="294">
        <f t="shared" ca="1" si="30"/>
        <v>0</v>
      </c>
      <c r="K159" s="295">
        <f t="shared" ca="1" si="31"/>
        <v>117990</v>
      </c>
      <c r="N159" s="477"/>
      <c r="O159" s="478"/>
      <c r="P159" s="478"/>
      <c r="Q159" s="479"/>
      <c r="R159" s="471"/>
      <c r="S159" s="480"/>
      <c r="T159" s="478"/>
      <c r="U159" s="478"/>
      <c r="V159" s="478"/>
    </row>
    <row r="160" spans="1:22" s="476" customFormat="1">
      <c r="A160" s="471"/>
      <c r="B160" s="408">
        <v>9</v>
      </c>
      <c r="C160" s="302" t="s">
        <v>31</v>
      </c>
      <c r="D160" s="291" t="str">
        <f ca="1">IF(ISERROR(OFFSET('HARGA SATUAN'!$E$6,MATCH(RAB!C160,'HARGA SATUAN'!$C$7:$C$1922,0),0)),"",OFFSET('HARGA SATUAN'!$E$6,MATCH(RAB!C160,'HARGA SATUAN'!$C$7:$C$1922,0),0))</f>
        <v>HDW</v>
      </c>
      <c r="E160" s="292" t="str">
        <f ca="1">IF(B160="+","Unit",IF(ISERROR(OFFSET('HARGA SATUAN'!$F$6,MATCH(RAB!C160,'HARGA SATUAN'!$C$7:$C$1922,0),0)),"",OFFSET('HARGA SATUAN'!$F$6,MATCH(RAB!C160,'HARGA SATUAN'!$C$7:$C$1922,0),0)))</f>
        <v>Mtr</v>
      </c>
      <c r="F160" s="475">
        <f>F149*2</f>
        <v>4</v>
      </c>
      <c r="G160" s="293">
        <f ca="1">IF(ISERROR(OFFSET('HARGA SATUAN'!$Q$6,MATCH(RAB!C160,'HARGA SATUAN'!$C$7:$C$1922,0),0)),0,OFFSET('HARGA SATUAN'!$Q$6,MATCH(RAB!C160,'HARGA SATUAN'!$C$7:$C$1922,0),0))</f>
        <v>28980</v>
      </c>
      <c r="H160" s="294">
        <f t="shared" ca="1" si="28"/>
        <v>0</v>
      </c>
      <c r="I160" s="294">
        <f t="shared" ca="1" si="29"/>
        <v>115920</v>
      </c>
      <c r="J160" s="294">
        <f t="shared" ca="1" si="30"/>
        <v>0</v>
      </c>
      <c r="K160" s="295">
        <f t="shared" ca="1" si="31"/>
        <v>115920</v>
      </c>
      <c r="N160" s="477"/>
      <c r="O160" s="478"/>
      <c r="P160" s="478"/>
      <c r="Q160" s="479"/>
      <c r="R160" s="471"/>
      <c r="S160" s="480"/>
      <c r="T160" s="478"/>
      <c r="U160" s="478"/>
      <c r="V160" s="478"/>
    </row>
    <row r="161" spans="1:22" s="476" customFormat="1">
      <c r="A161" s="471"/>
      <c r="B161" s="408">
        <v>10</v>
      </c>
      <c r="C161" s="302" t="s">
        <v>601</v>
      </c>
      <c r="D161" s="291" t="str">
        <f ca="1">IF(ISERROR(OFFSET('HARGA SATUAN'!$E$6,MATCH(RAB!C161,'HARGA SATUAN'!$C$7:$C$1922,0),0)),"",OFFSET('HARGA SATUAN'!$E$6,MATCH(RAB!C161,'HARGA SATUAN'!$C$7:$C$1922,0),0))</f>
        <v>JASA</v>
      </c>
      <c r="E161" s="292" t="str">
        <f ca="1">IF(B161="+","Unit",IF(ISERROR(OFFSET('HARGA SATUAN'!$F$6,MATCH(RAB!C161,'HARGA SATUAN'!$C$7:$C$1922,0),0)),"",OFFSET('HARGA SATUAN'!$F$6,MATCH(RAB!C161,'HARGA SATUAN'!$C$7:$C$1922,0),0)))</f>
        <v>Unit</v>
      </c>
      <c r="F161" s="475">
        <f>F149*1</f>
        <v>2</v>
      </c>
      <c r="G161" s="293">
        <f ca="1">IF(ISERROR(OFFSET('HARGA SATUAN'!$Q$6,MATCH(RAB!C161,'HARGA SATUAN'!$C$7:$C$1922,0),0)),0,OFFSET('HARGA SATUAN'!$Q$6,MATCH(RAB!C161,'HARGA SATUAN'!$C$7:$C$1922,0),0))</f>
        <v>455837</v>
      </c>
      <c r="H161" s="294">
        <f t="shared" ca="1" si="28"/>
        <v>0</v>
      </c>
      <c r="I161" s="294">
        <f t="shared" ca="1" si="29"/>
        <v>0</v>
      </c>
      <c r="J161" s="294">
        <f t="shared" ca="1" si="30"/>
        <v>911674</v>
      </c>
      <c r="K161" s="295">
        <f t="shared" ca="1" si="31"/>
        <v>911674</v>
      </c>
      <c r="N161" s="477"/>
      <c r="O161" s="478"/>
      <c r="P161" s="478"/>
      <c r="Q161" s="479"/>
      <c r="R161" s="471"/>
      <c r="S161" s="480"/>
      <c r="T161" s="478"/>
      <c r="U161" s="478"/>
      <c r="V161" s="478"/>
    </row>
    <row r="162" spans="1:22" s="476" customFormat="1">
      <c r="A162" s="471"/>
      <c r="B162" s="400"/>
      <c r="C162" s="401"/>
      <c r="D162" s="291" t="str">
        <f ca="1">IF(ISERROR(OFFSET('HARGA SATUAN'!$E$6,MATCH(RAB!C162,'HARGA SATUAN'!$C$7:$C$1922,0),0)),"",OFFSET('HARGA SATUAN'!$E$6,MATCH(RAB!C162,'HARGA SATUAN'!$C$7:$C$1922,0),0))</f>
        <v/>
      </c>
      <c r="E162" s="292" t="str">
        <f ca="1">IF(B162="+","Unit",IF(ISERROR(OFFSET('HARGA SATUAN'!$F$6,MATCH(RAB!C162,'HARGA SATUAN'!$C$7:$C$1922,0),0)),"",OFFSET('HARGA SATUAN'!$F$6,MATCH(RAB!C162,'HARGA SATUAN'!$C$7:$C$1922,0),0)))</f>
        <v/>
      </c>
      <c r="F162" s="475"/>
      <c r="G162" s="293">
        <f ca="1">IF(ISERROR(OFFSET('HARGA SATUAN'!$Q$6,MATCH(RAB!C162,'HARGA SATUAN'!$C$7:$C$1922,0),0)),0,OFFSET('HARGA SATUAN'!$Q$6,MATCH(RAB!C162,'HARGA SATUAN'!$C$7:$C$1922,0),0))</f>
        <v>0</v>
      </c>
      <c r="H162" s="294">
        <f t="shared" ca="1" si="28"/>
        <v>0</v>
      </c>
      <c r="I162" s="294">
        <f t="shared" ca="1" si="29"/>
        <v>0</v>
      </c>
      <c r="J162" s="294">
        <f t="shared" ca="1" si="30"/>
        <v>0</v>
      </c>
      <c r="K162" s="295">
        <f t="shared" ca="1" si="31"/>
        <v>0</v>
      </c>
      <c r="N162" s="477"/>
      <c r="O162" s="478"/>
      <c r="P162" s="478"/>
      <c r="Q162" s="479"/>
      <c r="R162" s="471"/>
      <c r="S162" s="480"/>
      <c r="T162" s="478"/>
      <c r="U162" s="478"/>
      <c r="V162" s="478"/>
    </row>
    <row r="163" spans="1:22" s="476" customFormat="1">
      <c r="A163" s="471"/>
      <c r="B163" s="408" t="s">
        <v>719</v>
      </c>
      <c r="C163" s="302" t="s">
        <v>2574</v>
      </c>
      <c r="D163" s="291" t="str">
        <f ca="1">IF(ISERROR(OFFSET('HARGA SATUAN'!$E$6,MATCH(RAB!C163,'HARGA SATUAN'!$C$7:$C$1922,0),0)),"",OFFSET('HARGA SATUAN'!$E$6,MATCH(RAB!C163,'HARGA SATUAN'!$C$7:$C$1922,0),0))</f>
        <v/>
      </c>
      <c r="E163" s="292" t="str">
        <f ca="1">IF(B163="+","Unit",IF(ISERROR(OFFSET('HARGA SATUAN'!$F$6,MATCH(RAB!C163,'HARGA SATUAN'!$C$7:$C$1922,0),0)),"",OFFSET('HARGA SATUAN'!$F$6,MATCH(RAB!C163,'HARGA SATUAN'!$C$7:$C$1922,0),0)))</f>
        <v>Unit</v>
      </c>
      <c r="F163" s="475">
        <v>4</v>
      </c>
      <c r="G163" s="293">
        <f ca="1">IF(ISERROR(OFFSET('HARGA SATUAN'!$Q$6,MATCH(RAB!C163,'HARGA SATUAN'!$C$7:$C$1922,0),0)),0,OFFSET('HARGA SATUAN'!$Q$6,MATCH(RAB!C163,'HARGA SATUAN'!$C$7:$C$1922,0),0))</f>
        <v>0</v>
      </c>
      <c r="H163" s="294">
        <f t="shared" ca="1" si="28"/>
        <v>0</v>
      </c>
      <c r="I163" s="294">
        <f t="shared" ca="1" si="29"/>
        <v>0</v>
      </c>
      <c r="J163" s="294">
        <f t="shared" ca="1" si="30"/>
        <v>0</v>
      </c>
      <c r="K163" s="295">
        <f t="shared" ca="1" si="31"/>
        <v>0</v>
      </c>
      <c r="N163" s="477"/>
      <c r="O163" s="478"/>
      <c r="P163" s="478"/>
      <c r="Q163" s="479"/>
      <c r="R163" s="471"/>
      <c r="S163" s="480"/>
      <c r="T163" s="478"/>
      <c r="U163" s="478"/>
      <c r="V163" s="478"/>
    </row>
    <row r="164" spans="1:22" s="476" customFormat="1">
      <c r="A164" s="471"/>
      <c r="B164" s="408">
        <v>1</v>
      </c>
      <c r="C164" s="302" t="s">
        <v>28</v>
      </c>
      <c r="D164" s="291" t="str">
        <f ca="1">IF(ISERROR(OFFSET('HARGA SATUAN'!$E$6,MATCH(RAB!C164,'HARGA SATUAN'!$C$7:$C$1922,0),0)),"",OFFSET('HARGA SATUAN'!$E$6,MATCH(RAB!C164,'HARGA SATUAN'!$C$7:$C$1922,0),0))</f>
        <v>HDW</v>
      </c>
      <c r="E164" s="292" t="str">
        <f ca="1">IF(B164="+","Unit",IF(ISERROR(OFFSET('HARGA SATUAN'!$F$6,MATCH(RAB!C164,'HARGA SATUAN'!$C$7:$C$1922,0),0)),"",OFFSET('HARGA SATUAN'!$F$6,MATCH(RAB!C164,'HARGA SATUAN'!$C$7:$C$1922,0),0)))</f>
        <v>Bh</v>
      </c>
      <c r="F164" s="475">
        <f>F163*1</f>
        <v>4</v>
      </c>
      <c r="G164" s="293">
        <f ca="1">IF(ISERROR(OFFSET('HARGA SATUAN'!$Q$6,MATCH(RAB!C164,'HARGA SATUAN'!$C$7:$C$1922,0),0)),0,OFFSET('HARGA SATUAN'!$Q$6,MATCH(RAB!C164,'HARGA SATUAN'!$C$7:$C$1922,0),0))</f>
        <v>194063</v>
      </c>
      <c r="H164" s="294">
        <f t="shared" ca="1" si="28"/>
        <v>0</v>
      </c>
      <c r="I164" s="294">
        <f t="shared" ca="1" si="29"/>
        <v>776252</v>
      </c>
      <c r="J164" s="294">
        <f t="shared" ca="1" si="30"/>
        <v>0</v>
      </c>
      <c r="K164" s="295">
        <f t="shared" ca="1" si="31"/>
        <v>776252</v>
      </c>
      <c r="N164" s="477"/>
      <c r="O164" s="478"/>
      <c r="P164" s="478"/>
      <c r="Q164" s="479"/>
      <c r="R164" s="471"/>
      <c r="S164" s="480"/>
      <c r="T164" s="478"/>
      <c r="U164" s="478"/>
      <c r="V164" s="478"/>
    </row>
    <row r="165" spans="1:22" s="476" customFormat="1">
      <c r="A165" s="471"/>
      <c r="B165" s="408">
        <v>2</v>
      </c>
      <c r="C165" s="302" t="s">
        <v>29</v>
      </c>
      <c r="D165" s="291" t="str">
        <f ca="1">IF(ISERROR(OFFSET('HARGA SATUAN'!$E$6,MATCH(RAB!C165,'HARGA SATUAN'!$C$7:$C$1922,0),0)),"",OFFSET('HARGA SATUAN'!$E$6,MATCH(RAB!C165,'HARGA SATUAN'!$C$7:$C$1922,0),0))</f>
        <v>HDW</v>
      </c>
      <c r="E165" s="292" t="str">
        <f ca="1">IF(B165="+","Unit",IF(ISERROR(OFFSET('HARGA SATUAN'!$F$6,MATCH(RAB!C165,'HARGA SATUAN'!$C$7:$C$1922,0),0)),"",OFFSET('HARGA SATUAN'!$F$6,MATCH(RAB!C165,'HARGA SATUAN'!$C$7:$C$1922,0),0)))</f>
        <v>Bh</v>
      </c>
      <c r="F165" s="475">
        <f>F163*1</f>
        <v>4</v>
      </c>
      <c r="G165" s="293">
        <f ca="1">IF(ISERROR(OFFSET('HARGA SATUAN'!$Q$6,MATCH(RAB!C165,'HARGA SATUAN'!$C$7:$C$1922,0),0)),0,OFFSET('HARGA SATUAN'!$Q$6,MATCH(RAB!C165,'HARGA SATUAN'!$C$7:$C$1922,0),0))</f>
        <v>54338</v>
      </c>
      <c r="H165" s="294">
        <f t="shared" ca="1" si="28"/>
        <v>0</v>
      </c>
      <c r="I165" s="294">
        <f t="shared" ca="1" si="29"/>
        <v>217352</v>
      </c>
      <c r="J165" s="294">
        <f t="shared" ca="1" si="30"/>
        <v>0</v>
      </c>
      <c r="K165" s="295">
        <f t="shared" ca="1" si="31"/>
        <v>217352</v>
      </c>
      <c r="N165" s="477"/>
      <c r="O165" s="478"/>
      <c r="P165" s="478"/>
      <c r="Q165" s="479"/>
      <c r="R165" s="471"/>
      <c r="S165" s="480"/>
      <c r="T165" s="478"/>
      <c r="U165" s="478"/>
      <c r="V165" s="478"/>
    </row>
    <row r="166" spans="1:22" s="476" customFormat="1">
      <c r="A166" s="471"/>
      <c r="B166" s="408">
        <v>3</v>
      </c>
      <c r="C166" s="302" t="s">
        <v>30</v>
      </c>
      <c r="D166" s="291" t="str">
        <f ca="1">IF(ISERROR(OFFSET('HARGA SATUAN'!$E$6,MATCH(RAB!C166,'HARGA SATUAN'!$C$7:$C$1922,0),0)),"",OFFSET('HARGA SATUAN'!$E$6,MATCH(RAB!C166,'HARGA SATUAN'!$C$7:$C$1922,0),0))</f>
        <v>HDW</v>
      </c>
      <c r="E166" s="292" t="str">
        <f ca="1">IF(B166="+","Unit",IF(ISERROR(OFFSET('HARGA SATUAN'!$F$6,MATCH(RAB!C166,'HARGA SATUAN'!$C$7:$C$1922,0),0)),"",OFFSET('HARGA SATUAN'!$F$6,MATCH(RAB!C166,'HARGA SATUAN'!$C$7:$C$1922,0),0)))</f>
        <v>Bh</v>
      </c>
      <c r="F166" s="475">
        <f>F163*1</f>
        <v>4</v>
      </c>
      <c r="G166" s="293">
        <f ca="1">IF(ISERROR(OFFSET('HARGA SATUAN'!$Q$6,MATCH(RAB!C166,'HARGA SATUAN'!$C$7:$C$1922,0),0)),0,OFFSET('HARGA SATUAN'!$Q$6,MATCH(RAB!C166,'HARGA SATUAN'!$C$7:$C$1922,0),0))</f>
        <v>6100</v>
      </c>
      <c r="H166" s="294">
        <f t="shared" ca="1" si="28"/>
        <v>0</v>
      </c>
      <c r="I166" s="294">
        <f t="shared" ca="1" si="29"/>
        <v>24400</v>
      </c>
      <c r="J166" s="294">
        <f t="shared" ca="1" si="30"/>
        <v>0</v>
      </c>
      <c r="K166" s="295">
        <f t="shared" ca="1" si="31"/>
        <v>24400</v>
      </c>
      <c r="N166" s="477"/>
      <c r="O166" s="478"/>
      <c r="P166" s="478"/>
      <c r="Q166" s="479"/>
      <c r="R166" s="471"/>
      <c r="S166" s="480"/>
      <c r="T166" s="478"/>
      <c r="U166" s="478"/>
      <c r="V166" s="478"/>
    </row>
    <row r="167" spans="1:22" s="476" customFormat="1">
      <c r="A167" s="471"/>
      <c r="B167" s="408">
        <v>4</v>
      </c>
      <c r="C167" s="302" t="s">
        <v>31</v>
      </c>
      <c r="D167" s="291" t="str">
        <f ca="1">IF(ISERROR(OFFSET('HARGA SATUAN'!$E$6,MATCH(RAB!C167,'HARGA SATUAN'!$C$7:$C$1922,0),0)),"",OFFSET('HARGA SATUAN'!$E$6,MATCH(RAB!C167,'HARGA SATUAN'!$C$7:$C$1922,0),0))</f>
        <v>HDW</v>
      </c>
      <c r="E167" s="292" t="str">
        <f ca="1">IF(B167="+","Unit",IF(ISERROR(OFFSET('HARGA SATUAN'!$F$6,MATCH(RAB!C167,'HARGA SATUAN'!$C$7:$C$1922,0),0)),"",OFFSET('HARGA SATUAN'!$F$6,MATCH(RAB!C167,'HARGA SATUAN'!$C$7:$C$1922,0),0)))</f>
        <v>Mtr</v>
      </c>
      <c r="F167" s="475">
        <f>F163*10</f>
        <v>40</v>
      </c>
      <c r="G167" s="293">
        <f ca="1">IF(ISERROR(OFFSET('HARGA SATUAN'!$Q$6,MATCH(RAB!C167,'HARGA SATUAN'!$C$7:$C$1922,0),0)),0,OFFSET('HARGA SATUAN'!$Q$6,MATCH(RAB!C167,'HARGA SATUAN'!$C$7:$C$1922,0),0))</f>
        <v>28980</v>
      </c>
      <c r="H167" s="294">
        <f t="shared" ca="1" si="28"/>
        <v>0</v>
      </c>
      <c r="I167" s="294">
        <f t="shared" ca="1" si="29"/>
        <v>1159200</v>
      </c>
      <c r="J167" s="294">
        <f t="shared" ca="1" si="30"/>
        <v>0</v>
      </c>
      <c r="K167" s="295">
        <f t="shared" ca="1" si="31"/>
        <v>1159200</v>
      </c>
      <c r="N167" s="477"/>
      <c r="O167" s="478"/>
      <c r="P167" s="478"/>
      <c r="Q167" s="479"/>
      <c r="R167" s="471"/>
      <c r="S167" s="480"/>
      <c r="T167" s="478"/>
      <c r="U167" s="478"/>
      <c r="V167" s="478"/>
    </row>
    <row r="168" spans="1:22" s="476" customFormat="1">
      <c r="A168" s="471"/>
      <c r="B168" s="408">
        <v>5</v>
      </c>
      <c r="C168" s="302" t="s">
        <v>32</v>
      </c>
      <c r="D168" s="291" t="str">
        <f ca="1">IF(ISERROR(OFFSET('HARGA SATUAN'!$E$6,MATCH(RAB!C168,'HARGA SATUAN'!$C$7:$C$1922,0),0)),"",OFFSET('HARGA SATUAN'!$E$6,MATCH(RAB!C168,'HARGA SATUAN'!$C$7:$C$1922,0),0))</f>
        <v>HDW</v>
      </c>
      <c r="E168" s="292" t="str">
        <f ca="1">IF(B168="+","Unit",IF(ISERROR(OFFSET('HARGA SATUAN'!$F$6,MATCH(RAB!C168,'HARGA SATUAN'!$C$7:$C$1922,0),0)),"",OFFSET('HARGA SATUAN'!$F$6,MATCH(RAB!C168,'HARGA SATUAN'!$C$7:$C$1922,0),0)))</f>
        <v>Bh</v>
      </c>
      <c r="F168" s="475">
        <f>F163*2</f>
        <v>8</v>
      </c>
      <c r="G168" s="293">
        <f ca="1">IF(ISERROR(OFFSET('HARGA SATUAN'!$Q$6,MATCH(RAB!C168,'HARGA SATUAN'!$C$7:$C$1922,0),0)),0,OFFSET('HARGA SATUAN'!$Q$6,MATCH(RAB!C168,'HARGA SATUAN'!$C$7:$C$1922,0),0))</f>
        <v>10645</v>
      </c>
      <c r="H168" s="294">
        <f t="shared" ca="1" si="28"/>
        <v>0</v>
      </c>
      <c r="I168" s="294">
        <f t="shared" ca="1" si="29"/>
        <v>85160</v>
      </c>
      <c r="J168" s="294">
        <f t="shared" ca="1" si="30"/>
        <v>0</v>
      </c>
      <c r="K168" s="295">
        <f t="shared" ca="1" si="31"/>
        <v>85160</v>
      </c>
      <c r="N168" s="477"/>
      <c r="O168" s="478"/>
      <c r="P168" s="478"/>
      <c r="Q168" s="479"/>
      <c r="R168" s="471"/>
      <c r="S168" s="480"/>
      <c r="T168" s="478"/>
      <c r="U168" s="478"/>
      <c r="V168" s="478"/>
    </row>
    <row r="169" spans="1:22" s="476" customFormat="1">
      <c r="A169" s="471"/>
      <c r="B169" s="408">
        <v>6</v>
      </c>
      <c r="C169" s="302" t="s">
        <v>1261</v>
      </c>
      <c r="D169" s="291" t="str">
        <f ca="1">IF(ISERROR(OFFSET('HARGA SATUAN'!$E$6,MATCH(RAB!C169,'HARGA SATUAN'!$C$7:$C$1922,0),0)),"",OFFSET('HARGA SATUAN'!$E$6,MATCH(RAB!C169,'HARGA SATUAN'!$C$7:$C$1922,0),0))</f>
        <v>HDW</v>
      </c>
      <c r="E169" s="292" t="str">
        <f ca="1">IF(B169="+","Unit",IF(ISERROR(OFFSET('HARGA SATUAN'!$F$6,MATCH(RAB!C169,'HARGA SATUAN'!$C$7:$C$1922,0),0)),"",OFFSET('HARGA SATUAN'!$F$6,MATCH(RAB!C169,'HARGA SATUAN'!$C$7:$C$1922,0),0)))</f>
        <v>Btg</v>
      </c>
      <c r="F169" s="475">
        <f>F163*(5.5/4)</f>
        <v>5.5</v>
      </c>
      <c r="G169" s="293">
        <f ca="1">IF(ISERROR(OFFSET('HARGA SATUAN'!$Q$6,MATCH(RAB!C169,'HARGA SATUAN'!$C$7:$C$1922,0),0)),0,OFFSET('HARGA SATUAN'!$Q$6,MATCH(RAB!C169,'HARGA SATUAN'!$C$7:$C$1922,0),0))</f>
        <v>32874</v>
      </c>
      <c r="H169" s="294">
        <f t="shared" ca="1" si="28"/>
        <v>0</v>
      </c>
      <c r="I169" s="294">
        <f t="shared" ca="1" si="29"/>
        <v>180807</v>
      </c>
      <c r="J169" s="294">
        <f t="shared" ca="1" si="30"/>
        <v>0</v>
      </c>
      <c r="K169" s="295">
        <f t="shared" ca="1" si="31"/>
        <v>180807</v>
      </c>
      <c r="N169" s="477"/>
      <c r="O169" s="478"/>
      <c r="P169" s="478"/>
      <c r="Q169" s="479"/>
      <c r="R169" s="471"/>
      <c r="S169" s="480"/>
      <c r="T169" s="478"/>
      <c r="U169" s="478"/>
      <c r="V169" s="478"/>
    </row>
    <row r="170" spans="1:22" s="476" customFormat="1">
      <c r="A170" s="471"/>
      <c r="B170" s="408">
        <v>7</v>
      </c>
      <c r="C170" s="302" t="s">
        <v>34</v>
      </c>
      <c r="D170" s="291" t="str">
        <f ca="1">IF(ISERROR(OFFSET('HARGA SATUAN'!$E$6,MATCH(RAB!C170,'HARGA SATUAN'!$C$7:$C$1922,0),0)),"",OFFSET('HARGA SATUAN'!$E$6,MATCH(RAB!C170,'HARGA SATUAN'!$C$7:$C$1922,0),0))</f>
        <v>HDW</v>
      </c>
      <c r="E170" s="292" t="str">
        <f ca="1">IF(B170="+","Unit",IF(ISERROR(OFFSET('HARGA SATUAN'!$F$6,MATCH(RAB!C170,'HARGA SATUAN'!$C$7:$C$1922,0),0)),"",OFFSET('HARGA SATUAN'!$F$6,MATCH(RAB!C170,'HARGA SATUAN'!$C$7:$C$1922,0),0)))</f>
        <v>Bh</v>
      </c>
      <c r="F170" s="475">
        <f>F163*6</f>
        <v>24</v>
      </c>
      <c r="G170" s="293">
        <f ca="1">IF(ISERROR(OFFSET('HARGA SATUAN'!$Q$6,MATCH(RAB!C170,'HARGA SATUAN'!$C$7:$C$1922,0),0)),0,OFFSET('HARGA SATUAN'!$Q$6,MATCH(RAB!C170,'HARGA SATUAN'!$C$7:$C$1922,0),0))</f>
        <v>2588</v>
      </c>
      <c r="H170" s="294">
        <f t="shared" ca="1" si="28"/>
        <v>0</v>
      </c>
      <c r="I170" s="294">
        <f t="shared" ca="1" si="29"/>
        <v>62112</v>
      </c>
      <c r="J170" s="294">
        <f t="shared" ca="1" si="30"/>
        <v>0</v>
      </c>
      <c r="K170" s="295">
        <f t="shared" ca="1" si="31"/>
        <v>62112</v>
      </c>
      <c r="N170" s="477"/>
      <c r="O170" s="478"/>
      <c r="P170" s="478"/>
      <c r="Q170" s="479"/>
      <c r="R170" s="471"/>
      <c r="S170" s="480"/>
      <c r="T170" s="478"/>
      <c r="U170" s="478"/>
      <c r="V170" s="478"/>
    </row>
    <row r="171" spans="1:22" s="476" customFormat="1">
      <c r="A171" s="471"/>
      <c r="B171" s="408">
        <v>8</v>
      </c>
      <c r="C171" s="302" t="s">
        <v>2575</v>
      </c>
      <c r="D171" s="291" t="str">
        <f ca="1">IF(ISERROR(OFFSET('HARGA SATUAN'!$E$6,MATCH(RAB!C171,'HARGA SATUAN'!$C$7:$C$1922,0),0)),"",OFFSET('HARGA SATUAN'!$E$6,MATCH(RAB!C171,'HARGA SATUAN'!$C$7:$C$1922,0),0))</f>
        <v>HDW</v>
      </c>
      <c r="E171" s="292" t="str">
        <f ca="1">IF(B171="+","Unit",IF(ISERROR(OFFSET('HARGA SATUAN'!$F$6,MATCH(RAB!C171,'HARGA SATUAN'!$C$7:$C$1922,0),0)),"",OFFSET('HARGA SATUAN'!$F$6,MATCH(RAB!C171,'HARGA SATUAN'!$C$7:$C$1922,0),0)))</f>
        <v>Mtr</v>
      </c>
      <c r="F171" s="475">
        <f>F163*4.8</f>
        <v>19.2</v>
      </c>
      <c r="G171" s="293">
        <f ca="1">IF(ISERROR(OFFSET('HARGA SATUAN'!$Q$6,MATCH(RAB!C171,'HARGA SATUAN'!$C$7:$C$1922,0),0)),0,OFFSET('HARGA SATUAN'!$Q$6,MATCH(RAB!C171,'HARGA SATUAN'!$C$7:$C$1922,0),0))</f>
        <v>12751</v>
      </c>
      <c r="H171" s="294">
        <f t="shared" ca="1" si="28"/>
        <v>0</v>
      </c>
      <c r="I171" s="294">
        <f t="shared" ca="1" si="29"/>
        <v>244819.19999999998</v>
      </c>
      <c r="J171" s="294">
        <f t="shared" ca="1" si="30"/>
        <v>0</v>
      </c>
      <c r="K171" s="295">
        <f t="shared" ca="1" si="31"/>
        <v>244819.19999999998</v>
      </c>
      <c r="N171" s="477"/>
      <c r="O171" s="478"/>
      <c r="P171" s="478"/>
      <c r="Q171" s="479"/>
      <c r="R171" s="471"/>
      <c r="S171" s="480"/>
      <c r="T171" s="478"/>
      <c r="U171" s="478"/>
      <c r="V171" s="478"/>
    </row>
    <row r="172" spans="1:22" s="476" customFormat="1">
      <c r="A172" s="471"/>
      <c r="B172" s="408">
        <v>9</v>
      </c>
      <c r="C172" s="302" t="s">
        <v>581</v>
      </c>
      <c r="D172" s="291" t="str">
        <f ca="1">IF(ISERROR(OFFSET('HARGA SATUAN'!$E$6,MATCH(RAB!C172,'HARGA SATUAN'!$C$7:$C$1922,0),0)),"",OFFSET('HARGA SATUAN'!$E$6,MATCH(RAB!C172,'HARGA SATUAN'!$C$7:$C$1922,0),0))</f>
        <v>JASA</v>
      </c>
      <c r="E172" s="292" t="str">
        <f ca="1">IF(B172="+","Unit",IF(ISERROR(OFFSET('HARGA SATUAN'!$F$6,MATCH(RAB!C172,'HARGA SATUAN'!$C$7:$C$1922,0),0)),"",OFFSET('HARGA SATUAN'!$F$6,MATCH(RAB!C172,'HARGA SATUAN'!$C$7:$C$1922,0),0)))</f>
        <v>Unit</v>
      </c>
      <c r="F172" s="475">
        <f>F163*1</f>
        <v>4</v>
      </c>
      <c r="G172" s="293">
        <f ca="1">IF(ISERROR(OFFSET('HARGA SATUAN'!$Q$6,MATCH(RAB!C172,'HARGA SATUAN'!$C$7:$C$1922,0),0)),0,OFFSET('HARGA SATUAN'!$Q$6,MATCH(RAB!C172,'HARGA SATUAN'!$C$7:$C$1922,0),0))</f>
        <v>200054</v>
      </c>
      <c r="H172" s="294">
        <f t="shared" ca="1" si="28"/>
        <v>0</v>
      </c>
      <c r="I172" s="294">
        <f t="shared" ca="1" si="29"/>
        <v>0</v>
      </c>
      <c r="J172" s="294">
        <f t="shared" ca="1" si="30"/>
        <v>800216</v>
      </c>
      <c r="K172" s="295">
        <f t="shared" ca="1" si="31"/>
        <v>800216</v>
      </c>
      <c r="N172" s="477"/>
      <c r="O172" s="478"/>
      <c r="P172" s="478"/>
      <c r="Q172" s="479"/>
      <c r="R172" s="471"/>
      <c r="S172" s="480"/>
      <c r="T172" s="478"/>
      <c r="U172" s="478"/>
      <c r="V172" s="478"/>
    </row>
    <row r="173" spans="1:22" s="476" customFormat="1">
      <c r="A173" s="471"/>
      <c r="B173" s="400"/>
      <c r="C173" s="401"/>
      <c r="D173" s="291" t="str">
        <f ca="1">IF(ISERROR(OFFSET('HARGA SATUAN'!$E$6,MATCH(RAB!C173,'HARGA SATUAN'!$C$7:$C$1922,0),0)),"",OFFSET('HARGA SATUAN'!$E$6,MATCH(RAB!C173,'HARGA SATUAN'!$C$7:$C$1922,0),0))</f>
        <v/>
      </c>
      <c r="E173" s="292" t="str">
        <f ca="1">IF(B173="+","Unit",IF(ISERROR(OFFSET('HARGA SATUAN'!$F$6,MATCH(RAB!C173,'HARGA SATUAN'!$C$7:$C$1922,0),0)),"",OFFSET('HARGA SATUAN'!$F$6,MATCH(RAB!C173,'HARGA SATUAN'!$C$7:$C$1922,0),0)))</f>
        <v/>
      </c>
      <c r="F173" s="475"/>
      <c r="G173" s="293">
        <f ca="1">IF(ISERROR(OFFSET('HARGA SATUAN'!$Q$6,MATCH(RAB!C173,'HARGA SATUAN'!$C$7:$C$1922,0),0)),0,OFFSET('HARGA SATUAN'!$Q$6,MATCH(RAB!C173,'HARGA SATUAN'!$C$7:$C$1922,0),0))</f>
        <v>0</v>
      </c>
      <c r="H173" s="294">
        <f t="shared" ref="H173:H180" ca="1" si="32">IF(OR(D173="MDU",D173="MDU-KD"),(IF($O$3="RAB NON MDU","PLN KD",G173*F173)),0)</f>
        <v>0</v>
      </c>
      <c r="I173" s="294">
        <f t="shared" ref="I173:I180" ca="1" si="33">IF(D173="HDW",G173*F173,0)</f>
        <v>0</v>
      </c>
      <c r="J173" s="294">
        <f t="shared" ref="J173:J180" ca="1" si="34">IF(D173="JASA",G173*F173,0)</f>
        <v>0</v>
      </c>
      <c r="K173" s="295">
        <f t="shared" ref="K173:K180" ca="1" si="35">SUM(H173:J173)</f>
        <v>0</v>
      </c>
      <c r="N173" s="477"/>
      <c r="O173" s="478"/>
      <c r="P173" s="478"/>
      <c r="Q173" s="479"/>
      <c r="R173" s="471"/>
      <c r="S173" s="480"/>
      <c r="T173" s="478"/>
      <c r="U173" s="478"/>
      <c r="V173" s="478"/>
    </row>
    <row r="174" spans="1:22" s="476" customFormat="1">
      <c r="A174" s="471"/>
      <c r="B174" s="400" t="s">
        <v>2576</v>
      </c>
      <c r="C174" s="401" t="s">
        <v>2578</v>
      </c>
      <c r="D174" s="291" t="str">
        <f ca="1">IF(ISERROR(OFFSET('HARGA SATUAN'!$E$6,MATCH(RAB!C174,'HARGA SATUAN'!$C$7:$C$1922,0),0)),"",OFFSET('HARGA SATUAN'!$E$6,MATCH(RAB!C174,'HARGA SATUAN'!$C$7:$C$1922,0),0))</f>
        <v/>
      </c>
      <c r="E174" s="292" t="str">
        <f ca="1">IF(B174="+","Unit",IF(ISERROR(OFFSET('HARGA SATUAN'!$F$6,MATCH(RAB!C174,'HARGA SATUAN'!$C$7:$C$1922,0),0)),"",OFFSET('HARGA SATUAN'!$F$6,MATCH(RAB!C174,'HARGA SATUAN'!$C$7:$C$1922,0),0)))</f>
        <v/>
      </c>
      <c r="F174" s="475"/>
      <c r="G174" s="293">
        <f ca="1">IF(ISERROR(OFFSET('HARGA SATUAN'!$Q$6,MATCH(RAB!C174,'HARGA SATUAN'!$C$7:$C$1922,0),0)),0,OFFSET('HARGA SATUAN'!$Q$6,MATCH(RAB!C174,'HARGA SATUAN'!$C$7:$C$1922,0),0))</f>
        <v>0</v>
      </c>
      <c r="H174" s="294">
        <f t="shared" ca="1" si="32"/>
        <v>0</v>
      </c>
      <c r="I174" s="294">
        <f t="shared" ca="1" si="33"/>
        <v>0</v>
      </c>
      <c r="J174" s="294">
        <f t="shared" ca="1" si="34"/>
        <v>0</v>
      </c>
      <c r="K174" s="295">
        <f t="shared" ca="1" si="35"/>
        <v>0</v>
      </c>
      <c r="N174" s="477"/>
      <c r="O174" s="478"/>
      <c r="P174" s="478"/>
      <c r="Q174" s="479"/>
      <c r="R174" s="471"/>
      <c r="S174" s="480"/>
      <c r="T174" s="478"/>
      <c r="U174" s="478"/>
      <c r="V174" s="478"/>
    </row>
    <row r="175" spans="1:22" s="476" customFormat="1">
      <c r="A175" s="471"/>
      <c r="B175" s="408">
        <v>1</v>
      </c>
      <c r="C175" s="302" t="s">
        <v>60</v>
      </c>
      <c r="D175" s="291" t="str">
        <f ca="1">IF(ISERROR(OFFSET('HARGA SATUAN'!$E$6,MATCH(RAB!C175,'HARGA SATUAN'!$C$7:$C$1922,0),0)),"",OFFSET('HARGA SATUAN'!$E$6,MATCH(RAB!C175,'HARGA SATUAN'!$C$7:$C$1922,0),0))</f>
        <v>MDU-KD</v>
      </c>
      <c r="E175" s="292" t="str">
        <f ca="1">IF(B175="+","Unit",IF(ISERROR(OFFSET('HARGA SATUAN'!$F$6,MATCH(RAB!C175,'HARGA SATUAN'!$C$7:$C$1922,0),0)),"",OFFSET('HARGA SATUAN'!$F$6,MATCH(RAB!C175,'HARGA SATUAN'!$C$7:$C$1922,0),0)))</f>
        <v>Mtr</v>
      </c>
      <c r="F175" s="490">
        <f>ROUNDUP(1.06*152,0)</f>
        <v>162</v>
      </c>
      <c r="G175" s="293">
        <f ca="1">IF(ISERROR(OFFSET('HARGA SATUAN'!$Q$6,MATCH(RAB!C175,'HARGA SATUAN'!$C$7:$C$1922,0),0)),0,OFFSET('HARGA SATUAN'!$Q$6,MATCH(RAB!C175,'HARGA SATUAN'!$C$7:$C$1922,0),0))</f>
        <v>13967</v>
      </c>
      <c r="H175" s="294">
        <f t="shared" ca="1" si="32"/>
        <v>2262654</v>
      </c>
      <c r="I175" s="294">
        <f t="shared" ca="1" si="33"/>
        <v>0</v>
      </c>
      <c r="J175" s="294">
        <f t="shared" ca="1" si="34"/>
        <v>0</v>
      </c>
      <c r="K175" s="295">
        <f t="shared" ca="1" si="35"/>
        <v>2262654</v>
      </c>
      <c r="N175" s="477"/>
      <c r="O175" s="478"/>
      <c r="P175" s="478"/>
      <c r="Q175" s="479"/>
      <c r="R175" s="471"/>
      <c r="S175" s="480"/>
      <c r="T175" s="478"/>
      <c r="U175" s="478"/>
      <c r="V175" s="478"/>
    </row>
    <row r="176" spans="1:22" s="476" customFormat="1">
      <c r="A176" s="471"/>
      <c r="B176" s="408">
        <v>2</v>
      </c>
      <c r="C176" s="302" t="s">
        <v>285</v>
      </c>
      <c r="D176" s="291" t="str">
        <f ca="1">IF(ISERROR(OFFSET('HARGA SATUAN'!$E$6,MATCH(RAB!C176,'HARGA SATUAN'!$C$7:$C$1922,0),0)),"",OFFSET('HARGA SATUAN'!$E$6,MATCH(RAB!C176,'HARGA SATUAN'!$C$7:$C$1922,0),0))</f>
        <v>JASA</v>
      </c>
      <c r="E176" s="292" t="str">
        <f ca="1">IF(B176="+","Unit",IF(ISERROR(OFFSET('HARGA SATUAN'!$F$6,MATCH(RAB!C176,'HARGA SATUAN'!$C$7:$C$1922,0),0)),"",OFFSET('HARGA SATUAN'!$F$6,MATCH(RAB!C176,'HARGA SATUAN'!$C$7:$C$1922,0),0)))</f>
        <v>Per 50 m</v>
      </c>
      <c r="F176" s="489">
        <f>F175/50</f>
        <v>3.24</v>
      </c>
      <c r="G176" s="293">
        <f ca="1">IF(ISERROR(OFFSET('HARGA SATUAN'!$Q$6,MATCH(RAB!C176,'HARGA SATUAN'!$C$7:$C$1922,0),0)),0,OFFSET('HARGA SATUAN'!$Q$6,MATCH(RAB!C176,'HARGA SATUAN'!$C$7:$C$1922,0),0))</f>
        <v>522350</v>
      </c>
      <c r="H176" s="294">
        <f t="shared" ca="1" si="32"/>
        <v>0</v>
      </c>
      <c r="I176" s="294">
        <f t="shared" ca="1" si="33"/>
        <v>0</v>
      </c>
      <c r="J176" s="294">
        <f t="shared" ca="1" si="34"/>
        <v>1692414</v>
      </c>
      <c r="K176" s="295">
        <f t="shared" ca="1" si="35"/>
        <v>1692414</v>
      </c>
      <c r="N176" s="477"/>
      <c r="O176" s="478"/>
      <c r="P176" s="478"/>
      <c r="Q176" s="479"/>
      <c r="R176" s="471"/>
      <c r="S176" s="480"/>
      <c r="T176" s="478"/>
      <c r="U176" s="478"/>
      <c r="V176" s="478"/>
    </row>
    <row r="177" spans="1:22" s="476" customFormat="1">
      <c r="A177" s="471"/>
      <c r="B177" s="408">
        <v>3</v>
      </c>
      <c r="C177" s="302" t="s">
        <v>1032</v>
      </c>
      <c r="D177" s="291" t="str">
        <f ca="1">IF(ISERROR(OFFSET('HARGA SATUAN'!$E$6,MATCH(RAB!C177,'HARGA SATUAN'!$C$7:$C$1922,0),0)),"",OFFSET('HARGA SATUAN'!$E$6,MATCH(RAB!C177,'HARGA SATUAN'!$C$7:$C$1922,0),0))</f>
        <v>MDU-KD</v>
      </c>
      <c r="E177" s="292" t="str">
        <f ca="1">IF(B177="+","Unit",IF(ISERROR(OFFSET('HARGA SATUAN'!$F$6,MATCH(RAB!C177,'HARGA SATUAN'!$C$7:$C$1922,0),0)),"",OFFSET('HARGA SATUAN'!$F$6,MATCH(RAB!C177,'HARGA SATUAN'!$C$7:$C$1922,0),0)))</f>
        <v>Mtr</v>
      </c>
      <c r="F177" s="490">
        <f>ROUNDUP(1.06*110,0)</f>
        <v>117</v>
      </c>
      <c r="G177" s="293">
        <f ca="1">IF(ISERROR(OFFSET('HARGA SATUAN'!$Q$6,MATCH(RAB!C177,'HARGA SATUAN'!$C$7:$C$1922,0),0)),0,OFFSET('HARGA SATUAN'!$Q$6,MATCH(RAB!C177,'HARGA SATUAN'!$C$7:$C$1922,0),0))</f>
        <v>49525</v>
      </c>
      <c r="H177" s="294">
        <f t="shared" ca="1" si="32"/>
        <v>5794425</v>
      </c>
      <c r="I177" s="294">
        <f t="shared" ca="1" si="33"/>
        <v>0</v>
      </c>
      <c r="J177" s="294">
        <f t="shared" ca="1" si="34"/>
        <v>0</v>
      </c>
      <c r="K177" s="295">
        <f t="shared" ca="1" si="35"/>
        <v>5794425</v>
      </c>
      <c r="N177" s="477"/>
      <c r="O177" s="478"/>
      <c r="P177" s="478"/>
      <c r="Q177" s="479"/>
      <c r="R177" s="471"/>
      <c r="S177" s="480"/>
      <c r="T177" s="478"/>
      <c r="U177" s="478"/>
      <c r="V177" s="478"/>
    </row>
    <row r="178" spans="1:22" s="476" customFormat="1">
      <c r="A178" s="471"/>
      <c r="B178" s="408">
        <v>4</v>
      </c>
      <c r="C178" s="302" t="s">
        <v>1651</v>
      </c>
      <c r="D178" s="291" t="str">
        <f ca="1">IF(ISERROR(OFFSET('HARGA SATUAN'!$E$6,MATCH(RAB!C178,'HARGA SATUAN'!$C$7:$C$1922,0),0)),"",OFFSET('HARGA SATUAN'!$E$6,MATCH(RAB!C178,'HARGA SATUAN'!$C$7:$C$1922,0),0))</f>
        <v>JASA</v>
      </c>
      <c r="E178" s="292" t="str">
        <f ca="1">IF(B178="+","Unit",IF(ISERROR(OFFSET('HARGA SATUAN'!$F$6,MATCH(RAB!C178,'HARGA SATUAN'!$C$7:$C$1922,0),0)),"",OFFSET('HARGA SATUAN'!$F$6,MATCH(RAB!C178,'HARGA SATUAN'!$C$7:$C$1922,0),0)))</f>
        <v>Per 50 m</v>
      </c>
      <c r="F178" s="489">
        <f>F177/50</f>
        <v>2.34</v>
      </c>
      <c r="G178" s="293">
        <f ca="1">IF(ISERROR(OFFSET('HARGA SATUAN'!$Q$6,MATCH(RAB!C178,'HARGA SATUAN'!$C$7:$C$1922,0),0)),0,OFFSET('HARGA SATUAN'!$Q$6,MATCH(RAB!C178,'HARGA SATUAN'!$C$7:$C$1922,0),0))</f>
        <v>285950</v>
      </c>
      <c r="H178" s="294">
        <f t="shared" ca="1" si="32"/>
        <v>0</v>
      </c>
      <c r="I178" s="294">
        <f t="shared" ca="1" si="33"/>
        <v>0</v>
      </c>
      <c r="J178" s="294">
        <f t="shared" ca="1" si="34"/>
        <v>669123</v>
      </c>
      <c r="K178" s="295">
        <f t="shared" ca="1" si="35"/>
        <v>669123</v>
      </c>
      <c r="N178" s="477"/>
      <c r="O178" s="478"/>
      <c r="P178" s="478"/>
      <c r="Q178" s="479"/>
      <c r="R178" s="471"/>
      <c r="S178" s="480"/>
      <c r="T178" s="478"/>
      <c r="U178" s="478"/>
      <c r="V178" s="478"/>
    </row>
    <row r="179" spans="1:22" s="476" customFormat="1">
      <c r="A179" s="471"/>
      <c r="B179" s="408"/>
      <c r="C179" s="302"/>
      <c r="D179" s="291" t="str">
        <f ca="1">IF(ISERROR(OFFSET('HARGA SATUAN'!$E$6,MATCH(RAB!C179,'HARGA SATUAN'!$C$7:$C$1922,0),0)),"",OFFSET('HARGA SATUAN'!$E$6,MATCH(RAB!C179,'HARGA SATUAN'!$C$7:$C$1922,0),0))</f>
        <v/>
      </c>
      <c r="E179" s="292" t="str">
        <f ca="1">IF(B179="+","Unit",IF(ISERROR(OFFSET('HARGA SATUAN'!$F$6,MATCH(RAB!C179,'HARGA SATUAN'!$C$7:$C$1922,0),0)),"",OFFSET('HARGA SATUAN'!$F$6,MATCH(RAB!C179,'HARGA SATUAN'!$C$7:$C$1922,0),0)))</f>
        <v/>
      </c>
      <c r="F179" s="475"/>
      <c r="G179" s="293">
        <f ca="1">IF(ISERROR(OFFSET('HARGA SATUAN'!$Q$6,MATCH(RAB!C179,'HARGA SATUAN'!$C$7:$C$1922,0),0)),0,OFFSET('HARGA SATUAN'!$Q$6,MATCH(RAB!C179,'HARGA SATUAN'!$C$7:$C$1922,0),0))</f>
        <v>0</v>
      </c>
      <c r="H179" s="294">
        <f t="shared" ca="1" si="32"/>
        <v>0</v>
      </c>
      <c r="I179" s="294">
        <f t="shared" ca="1" si="33"/>
        <v>0</v>
      </c>
      <c r="J179" s="294">
        <f t="shared" ca="1" si="34"/>
        <v>0</v>
      </c>
      <c r="K179" s="295">
        <f t="shared" ca="1" si="35"/>
        <v>0</v>
      </c>
      <c r="N179" s="477"/>
      <c r="O179" s="478"/>
      <c r="P179" s="478"/>
      <c r="Q179" s="479"/>
      <c r="R179" s="471"/>
      <c r="S179" s="480"/>
      <c r="T179" s="478"/>
      <c r="U179" s="478"/>
      <c r="V179" s="478"/>
    </row>
    <row r="180" spans="1:22" s="476" customFormat="1">
      <c r="A180" s="471"/>
      <c r="B180" s="400" t="s">
        <v>2579</v>
      </c>
      <c r="C180" s="401" t="s">
        <v>2577</v>
      </c>
      <c r="D180" s="291" t="str">
        <f ca="1">IF(ISERROR(OFFSET('HARGA SATUAN'!$E$6,MATCH(RAB!C180,'HARGA SATUAN'!$C$7:$C$1922,0),0)),"",OFFSET('HARGA SATUAN'!$E$6,MATCH(RAB!C180,'HARGA SATUAN'!$C$7:$C$1922,0),0))</f>
        <v/>
      </c>
      <c r="E180" s="292" t="str">
        <f ca="1">IF(B180="+","Unit",IF(ISERROR(OFFSET('HARGA SATUAN'!$F$6,MATCH(RAB!C180,'HARGA SATUAN'!$C$7:$C$1922,0),0)),"",OFFSET('HARGA SATUAN'!$F$6,MATCH(RAB!C180,'HARGA SATUAN'!$C$7:$C$1922,0),0)))</f>
        <v/>
      </c>
      <c r="F180" s="475"/>
      <c r="G180" s="293">
        <f ca="1">IF(ISERROR(OFFSET('HARGA SATUAN'!$Q$6,MATCH(RAB!C180,'HARGA SATUAN'!$C$7:$C$1922,0),0)),0,OFFSET('HARGA SATUAN'!$Q$6,MATCH(RAB!C180,'HARGA SATUAN'!$C$7:$C$1922,0),0))</f>
        <v>0</v>
      </c>
      <c r="H180" s="294">
        <f t="shared" ca="1" si="32"/>
        <v>0</v>
      </c>
      <c r="I180" s="294">
        <f t="shared" ca="1" si="33"/>
        <v>0</v>
      </c>
      <c r="J180" s="294">
        <f t="shared" ca="1" si="34"/>
        <v>0</v>
      </c>
      <c r="K180" s="295">
        <f t="shared" ca="1" si="35"/>
        <v>0</v>
      </c>
      <c r="N180" s="477"/>
      <c r="O180" s="478"/>
      <c r="P180" s="478"/>
      <c r="Q180" s="479"/>
      <c r="R180" s="471"/>
      <c r="S180" s="480"/>
      <c r="T180" s="478"/>
      <c r="U180" s="478"/>
      <c r="V180" s="478"/>
    </row>
    <row r="181" spans="1:22" s="476" customFormat="1">
      <c r="A181" s="471"/>
      <c r="B181" s="408" t="s">
        <v>719</v>
      </c>
      <c r="C181" s="302" t="s">
        <v>2580</v>
      </c>
      <c r="D181" s="291" t="str">
        <f ca="1">IF(ISERROR(OFFSET('HARGA SATUAN'!$E$6,MATCH(RAB!C181,'HARGA SATUAN'!$C$7:$C$1922,0),0)),"",OFFSET('HARGA SATUAN'!$E$6,MATCH(RAB!C181,'HARGA SATUAN'!$C$7:$C$1922,0),0))</f>
        <v/>
      </c>
      <c r="E181" s="292" t="str">
        <f ca="1">IF(B181="+","Unit",IF(ISERROR(OFFSET('HARGA SATUAN'!$F$6,MATCH(RAB!C181,'HARGA SATUAN'!$C$7:$C$1922,0),0)),"",OFFSET('HARGA SATUAN'!$F$6,MATCH(RAB!C181,'HARGA SATUAN'!$C$7:$C$1922,0),0)))</f>
        <v>Unit</v>
      </c>
      <c r="F181" s="475">
        <v>71</v>
      </c>
      <c r="G181" s="293">
        <f ca="1">IF(ISERROR(OFFSET('HARGA SATUAN'!$Q$6,MATCH(RAB!C181,'HARGA SATUAN'!$C$7:$C$1922,0),0)),0,OFFSET('HARGA SATUAN'!$Q$6,MATCH(RAB!C181,'HARGA SATUAN'!$C$7:$C$1922,0),0))</f>
        <v>0</v>
      </c>
      <c r="H181" s="294">
        <f ca="1">IF(OR(D181="MDU",D181="MDU-KD"),(IF($O$3="RAB NON MDU","PLN KD",G181*F181)),0)</f>
        <v>0</v>
      </c>
      <c r="I181" s="294">
        <f ca="1">IF(D181="HDW",G181*F181,0)</f>
        <v>0</v>
      </c>
      <c r="J181" s="294">
        <f ca="1">IF(D181="JASA",G181*F181,0)</f>
        <v>0</v>
      </c>
      <c r="K181" s="295">
        <f t="shared" ref="K181:K189" ca="1" si="36">SUM(H181:J181)</f>
        <v>0</v>
      </c>
      <c r="N181" s="477"/>
      <c r="O181" s="478"/>
      <c r="P181" s="478"/>
      <c r="Q181" s="479"/>
      <c r="R181" s="471"/>
      <c r="S181" s="480"/>
      <c r="T181" s="478"/>
      <c r="U181" s="478"/>
      <c r="V181" s="478"/>
    </row>
    <row r="182" spans="1:22" s="476" customFormat="1">
      <c r="A182" s="471"/>
      <c r="B182" s="408">
        <v>1</v>
      </c>
      <c r="C182" s="302" t="s">
        <v>445</v>
      </c>
      <c r="D182" s="291" t="str">
        <f ca="1">IF(ISERROR(OFFSET('HARGA SATUAN'!$E$6,MATCH(RAB!C182,'HARGA SATUAN'!$C$7:$C$1922,0),0)),"",OFFSET('HARGA SATUAN'!$E$6,MATCH(RAB!C182,'HARGA SATUAN'!$C$7:$C$1922,0),0))</f>
        <v>MDU-KD</v>
      </c>
      <c r="E182" s="292" t="str">
        <f ca="1">IF(B182="+","Unit",IF(ISERROR(OFFSET('HARGA SATUAN'!$F$6,MATCH(RAB!C182,'HARGA SATUAN'!$C$7:$C$1922,0),0)),"",OFFSET('HARGA SATUAN'!$F$6,MATCH(RAB!C182,'HARGA SATUAN'!$C$7:$C$1922,0),0)))</f>
        <v>Bh</v>
      </c>
      <c r="F182" s="475">
        <f>F181*1</f>
        <v>71</v>
      </c>
      <c r="G182" s="293">
        <f ca="1">IF(ISERROR(OFFSET('HARGA SATUAN'!$Q$6,MATCH(RAB!C182,'HARGA SATUAN'!$C$7:$C$1922,0),0)),0,OFFSET('HARGA SATUAN'!$Q$6,MATCH(RAB!C182,'HARGA SATUAN'!$C$7:$C$1922,0),0))</f>
        <v>312601</v>
      </c>
      <c r="H182" s="294">
        <f t="shared" ref="H182:H189" ca="1" si="37">IF(OR(D182="MDU",D182="MDU-KD"),(IF($O$3="RAB NON MDU","PLN KD",G182*F182)),0)</f>
        <v>22194671</v>
      </c>
      <c r="I182" s="294">
        <f t="shared" ref="I182:I189" ca="1" si="38">IF(D182="HDW",G182*F182,0)</f>
        <v>0</v>
      </c>
      <c r="J182" s="294">
        <f t="shared" ref="J182:J189" ca="1" si="39">IF(D182="JASA",G182*F182,0)</f>
        <v>0</v>
      </c>
      <c r="K182" s="295">
        <f t="shared" ca="1" si="36"/>
        <v>22194671</v>
      </c>
      <c r="N182" s="477"/>
      <c r="O182" s="478"/>
      <c r="P182" s="478"/>
      <c r="Q182" s="479"/>
      <c r="R182" s="471"/>
      <c r="S182" s="480"/>
      <c r="T182" s="478"/>
      <c r="U182" s="478"/>
      <c r="V182" s="478"/>
    </row>
    <row r="183" spans="1:22" s="476" customFormat="1">
      <c r="A183" s="471"/>
      <c r="B183" s="408">
        <v>2</v>
      </c>
      <c r="C183" s="302" t="s">
        <v>450</v>
      </c>
      <c r="D183" s="291" t="str">
        <f ca="1">IF(ISERROR(OFFSET('HARGA SATUAN'!$E$6,MATCH(RAB!C183,'HARGA SATUAN'!$C$7:$C$1922,0),0)),"",OFFSET('HARGA SATUAN'!$E$6,MATCH(RAB!C183,'HARGA SATUAN'!$C$7:$C$1922,0),0))</f>
        <v>MDU-KD</v>
      </c>
      <c r="E183" s="292" t="str">
        <f ca="1">IF(B183="+","Unit",IF(ISERROR(OFFSET('HARGA SATUAN'!$F$6,MATCH(RAB!C183,'HARGA SATUAN'!$C$7:$C$1922,0),0)),"",OFFSET('HARGA SATUAN'!$F$6,MATCH(RAB!C183,'HARGA SATUAN'!$C$7:$C$1922,0),0)))</f>
        <v>Bh</v>
      </c>
      <c r="F183" s="475">
        <f>F181*1</f>
        <v>71</v>
      </c>
      <c r="G183" s="293">
        <f ca="1">IF(ISERROR(OFFSET('HARGA SATUAN'!$Q$6,MATCH(RAB!C183,'HARGA SATUAN'!$C$7:$C$1922,0),0)),0,OFFSET('HARGA SATUAN'!$Q$6,MATCH(RAB!C183,'HARGA SATUAN'!$C$7:$C$1922,0),0))</f>
        <v>37170</v>
      </c>
      <c r="H183" s="294">
        <f t="shared" ca="1" si="37"/>
        <v>2639070</v>
      </c>
      <c r="I183" s="294">
        <f t="shared" ca="1" si="38"/>
        <v>0</v>
      </c>
      <c r="J183" s="294">
        <f t="shared" ca="1" si="39"/>
        <v>0</v>
      </c>
      <c r="K183" s="295">
        <f t="shared" ca="1" si="36"/>
        <v>2639070</v>
      </c>
      <c r="N183" s="477"/>
      <c r="O183" s="478"/>
      <c r="P183" s="478"/>
      <c r="Q183" s="479"/>
      <c r="R183" s="471"/>
      <c r="S183" s="480"/>
      <c r="T183" s="478"/>
      <c r="U183" s="478"/>
      <c r="V183" s="478"/>
    </row>
    <row r="184" spans="1:22" s="476" customFormat="1">
      <c r="A184" s="471"/>
      <c r="B184" s="408">
        <v>3</v>
      </c>
      <c r="C184" s="302" t="s">
        <v>2203</v>
      </c>
      <c r="D184" s="291" t="str">
        <f ca="1">IF(ISERROR(OFFSET('HARGA SATUAN'!$E$6,MATCH(RAB!C184,'HARGA SATUAN'!$C$7:$C$1922,0),0)),"",OFFSET('HARGA SATUAN'!$E$6,MATCH(RAB!C184,'HARGA SATUAN'!$C$7:$C$1922,0),0))</f>
        <v>HDW</v>
      </c>
      <c r="E184" s="292" t="str">
        <f ca="1">IF(B184="+","Unit",IF(ISERROR(OFFSET('HARGA SATUAN'!$F$6,MATCH(RAB!C184,'HARGA SATUAN'!$C$7:$C$1922,0),0)),"",OFFSET('HARGA SATUAN'!$F$6,MATCH(RAB!C184,'HARGA SATUAN'!$C$7:$C$1922,0),0)))</f>
        <v>Bh</v>
      </c>
      <c r="F184" s="475">
        <f>F181*1</f>
        <v>71</v>
      </c>
      <c r="G184" s="293">
        <f ca="1">IF(ISERROR(OFFSET('HARGA SATUAN'!$Q$6,MATCH(RAB!C184,'HARGA SATUAN'!$C$7:$C$1922,0),0)),0,OFFSET('HARGA SATUAN'!$Q$6,MATCH(RAB!C184,'HARGA SATUAN'!$C$7:$C$1922,0),0))</f>
        <v>14007</v>
      </c>
      <c r="H184" s="294">
        <f t="shared" ca="1" si="37"/>
        <v>0</v>
      </c>
      <c r="I184" s="294">
        <f t="shared" ca="1" si="38"/>
        <v>994497</v>
      </c>
      <c r="J184" s="294">
        <f t="shared" ca="1" si="39"/>
        <v>0</v>
      </c>
      <c r="K184" s="295">
        <f t="shared" ca="1" si="36"/>
        <v>994497</v>
      </c>
      <c r="N184" s="477"/>
      <c r="O184" s="478"/>
      <c r="P184" s="478"/>
      <c r="Q184" s="479"/>
      <c r="R184" s="471"/>
      <c r="S184" s="480"/>
      <c r="T184" s="478"/>
      <c r="U184" s="478"/>
      <c r="V184" s="478"/>
    </row>
    <row r="185" spans="1:22" s="476" customFormat="1">
      <c r="A185" s="471"/>
      <c r="B185" s="408">
        <v>4</v>
      </c>
      <c r="C185" s="302" t="s">
        <v>1260</v>
      </c>
      <c r="D185" s="291" t="str">
        <f ca="1">IF(ISERROR(OFFSET('HARGA SATUAN'!$E$6,MATCH(RAB!C185,'HARGA SATUAN'!$C$7:$C$1922,0),0)),"",OFFSET('HARGA SATUAN'!$E$6,MATCH(RAB!C185,'HARGA SATUAN'!$C$7:$C$1922,0),0))</f>
        <v>HDW</v>
      </c>
      <c r="E185" s="292" t="str">
        <f ca="1">IF(B185="+","Unit",IF(ISERROR(OFFSET('HARGA SATUAN'!$F$6,MATCH(RAB!C185,'HARGA SATUAN'!$C$7:$C$1922,0),0)),"",OFFSET('HARGA SATUAN'!$F$6,MATCH(RAB!C185,'HARGA SATUAN'!$C$7:$C$1922,0),0)))</f>
        <v>Bh</v>
      </c>
      <c r="F185" s="475">
        <f>F181*1</f>
        <v>71</v>
      </c>
      <c r="G185" s="293">
        <f ca="1">IF(ISERROR(OFFSET('HARGA SATUAN'!$Q$6,MATCH(RAB!C185,'HARGA SATUAN'!$C$7:$C$1922,0),0)),0,OFFSET('HARGA SATUAN'!$Q$6,MATCH(RAB!C185,'HARGA SATUAN'!$C$7:$C$1922,0),0))</f>
        <v>1200</v>
      </c>
      <c r="H185" s="294">
        <f ca="1">IF(OR(D185="MDU",D185="MDU-KD"),(IF($O$3="RAB NON MDU","PLN KD",G185*F185)),0)</f>
        <v>0</v>
      </c>
      <c r="I185" s="294">
        <f ca="1">IF(D185="HDW",G185*F185,0)</f>
        <v>85200</v>
      </c>
      <c r="J185" s="294">
        <f ca="1">IF(D185="JASA",G185*F185,0)</f>
        <v>0</v>
      </c>
      <c r="K185" s="295">
        <f t="shared" ca="1" si="36"/>
        <v>85200</v>
      </c>
      <c r="N185" s="477"/>
      <c r="O185" s="478"/>
      <c r="P185" s="478"/>
      <c r="Q185" s="479"/>
      <c r="R185" s="471"/>
      <c r="S185" s="480"/>
      <c r="T185" s="478"/>
      <c r="U185" s="478"/>
      <c r="V185" s="478"/>
    </row>
    <row r="186" spans="1:22" s="476" customFormat="1">
      <c r="A186" s="471"/>
      <c r="B186" s="408">
        <v>5</v>
      </c>
      <c r="C186" s="302" t="s">
        <v>822</v>
      </c>
      <c r="D186" s="291" t="str">
        <f ca="1">IF(ISERROR(OFFSET('HARGA SATUAN'!$E$6,MATCH(RAB!C186,'HARGA SATUAN'!$C$7:$C$1922,0),0)),"",OFFSET('HARGA SATUAN'!$E$6,MATCH(RAB!C186,'HARGA SATUAN'!$C$7:$C$1922,0),0))</f>
        <v>HDW</v>
      </c>
      <c r="E186" s="292" t="str">
        <f ca="1">IF(B186="+","Unit",IF(ISERROR(OFFSET('HARGA SATUAN'!$F$6,MATCH(RAB!C186,'HARGA SATUAN'!$C$7:$C$1922,0),0)),"",OFFSET('HARGA SATUAN'!$F$6,MATCH(RAB!C186,'HARGA SATUAN'!$C$7:$C$1922,0),0)))</f>
        <v>Set</v>
      </c>
      <c r="F186" s="475">
        <f>F181*2</f>
        <v>142</v>
      </c>
      <c r="G186" s="293">
        <f ca="1">IF(ISERROR(OFFSET('HARGA SATUAN'!$Q$6,MATCH(RAB!C186,'HARGA SATUAN'!$C$7:$C$1922,0),0)),0,OFFSET('HARGA SATUAN'!$Q$6,MATCH(RAB!C186,'HARGA SATUAN'!$C$7:$C$1922,0),0))</f>
        <v>4357</v>
      </c>
      <c r="H186" s="294">
        <f t="shared" ca="1" si="37"/>
        <v>0</v>
      </c>
      <c r="I186" s="294">
        <f t="shared" ca="1" si="38"/>
        <v>618694</v>
      </c>
      <c r="J186" s="294">
        <f t="shared" ca="1" si="39"/>
        <v>0</v>
      </c>
      <c r="K186" s="295">
        <f t="shared" ca="1" si="36"/>
        <v>618694</v>
      </c>
      <c r="N186" s="477"/>
      <c r="O186" s="478"/>
      <c r="P186" s="478"/>
      <c r="Q186" s="479"/>
      <c r="R186" s="471"/>
      <c r="S186" s="480"/>
      <c r="T186" s="478"/>
      <c r="U186" s="478"/>
      <c r="V186" s="478"/>
    </row>
    <row r="187" spans="1:22" s="476" customFormat="1">
      <c r="A187" s="471"/>
      <c r="B187" s="408">
        <v>6</v>
      </c>
      <c r="C187" s="302" t="s">
        <v>2192</v>
      </c>
      <c r="D187" s="291" t="str">
        <f ca="1">IF(ISERROR(OFFSET('HARGA SATUAN'!$E$6,MATCH(RAB!C187,'HARGA SATUAN'!$C$7:$C$1922,0),0)),"",OFFSET('HARGA SATUAN'!$E$6,MATCH(RAB!C187,'HARGA SATUAN'!$C$7:$C$1922,0),0))</f>
        <v>HDW</v>
      </c>
      <c r="E187" s="292" t="str">
        <f ca="1">IF(B187="+","Unit",IF(ISERROR(OFFSET('HARGA SATUAN'!$F$6,MATCH(RAB!C187,'HARGA SATUAN'!$C$7:$C$1922,0),0)),"",OFFSET('HARGA SATUAN'!$F$6,MATCH(RAB!C187,'HARGA SATUAN'!$C$7:$C$1922,0),0)))</f>
        <v>Set</v>
      </c>
      <c r="F187" s="475">
        <f>F181*2</f>
        <v>142</v>
      </c>
      <c r="G187" s="293">
        <f ca="1">IF(ISERROR(OFFSET('HARGA SATUAN'!$Q$6,MATCH(RAB!C187,'HARGA SATUAN'!$C$7:$C$1922,0),0)),0,OFFSET('HARGA SATUAN'!$Q$6,MATCH(RAB!C187,'HARGA SATUAN'!$C$7:$C$1922,0),0))</f>
        <v>15525</v>
      </c>
      <c r="H187" s="294">
        <f t="shared" ca="1" si="37"/>
        <v>0</v>
      </c>
      <c r="I187" s="294">
        <f t="shared" ca="1" si="38"/>
        <v>2204550</v>
      </c>
      <c r="J187" s="294">
        <f t="shared" ca="1" si="39"/>
        <v>0</v>
      </c>
      <c r="K187" s="295">
        <f t="shared" ca="1" si="36"/>
        <v>2204550</v>
      </c>
      <c r="N187" s="477"/>
      <c r="O187" s="478"/>
      <c r="P187" s="478"/>
      <c r="Q187" s="479"/>
      <c r="R187" s="471"/>
      <c r="S187" s="480"/>
      <c r="T187" s="478"/>
      <c r="U187" s="478"/>
      <c r="V187" s="478"/>
    </row>
    <row r="188" spans="1:22" s="476" customFormat="1">
      <c r="A188" s="471"/>
      <c r="B188" s="408">
        <v>7</v>
      </c>
      <c r="C188" s="302" t="s">
        <v>69</v>
      </c>
      <c r="D188" s="291" t="str">
        <f ca="1">IF(ISERROR(OFFSET('HARGA SATUAN'!$E$6,MATCH(RAB!C188,'HARGA SATUAN'!$C$7:$C$1922,0),0)),"",OFFSET('HARGA SATUAN'!$E$6,MATCH(RAB!C188,'HARGA SATUAN'!$C$7:$C$1922,0),0))</f>
        <v>MDU-KD</v>
      </c>
      <c r="E188" s="292" t="str">
        <f ca="1">IF(B188="+","Unit",IF(ISERROR(OFFSET('HARGA SATUAN'!$F$6,MATCH(RAB!C188,'HARGA SATUAN'!$C$7:$C$1922,0),0)),"",OFFSET('HARGA SATUAN'!$F$6,MATCH(RAB!C188,'HARGA SATUAN'!$C$7:$C$1922,0),0)))</f>
        <v>Mtr</v>
      </c>
      <c r="F188" s="475">
        <f>F181*35</f>
        <v>2485</v>
      </c>
      <c r="G188" s="293">
        <f ca="1">IF(ISERROR(OFFSET('HARGA SATUAN'!$Q$6,MATCH(RAB!C188,'HARGA SATUAN'!$C$7:$C$1922,0),0)),0,OFFSET('HARGA SATUAN'!$Q$6,MATCH(RAB!C188,'HARGA SATUAN'!$C$7:$C$1922,0),0))</f>
        <v>7271</v>
      </c>
      <c r="H188" s="294">
        <f t="shared" ca="1" si="37"/>
        <v>18068435</v>
      </c>
      <c r="I188" s="294">
        <f t="shared" ca="1" si="38"/>
        <v>0</v>
      </c>
      <c r="J188" s="294">
        <f t="shared" ca="1" si="39"/>
        <v>0</v>
      </c>
      <c r="K188" s="295">
        <f t="shared" ca="1" si="36"/>
        <v>18068435</v>
      </c>
      <c r="N188" s="477"/>
      <c r="O188" s="478"/>
      <c r="P188" s="478"/>
      <c r="Q188" s="479"/>
      <c r="R188" s="471"/>
      <c r="S188" s="480"/>
      <c r="T188" s="478"/>
      <c r="U188" s="478"/>
      <c r="V188" s="478"/>
    </row>
    <row r="189" spans="1:22" s="476" customFormat="1">
      <c r="A189" s="471"/>
      <c r="B189" s="408">
        <v>8</v>
      </c>
      <c r="C189" s="302" t="s">
        <v>1377</v>
      </c>
      <c r="D189" s="291" t="str">
        <f ca="1">IF(ISERROR(OFFSET('HARGA SATUAN'!$E$6,MATCH(RAB!C189,'HARGA SATUAN'!$C$7:$C$1922,0),0)),"",OFFSET('HARGA SATUAN'!$E$6,MATCH(RAB!C189,'HARGA SATUAN'!$C$7:$C$1922,0),0))</f>
        <v>JASA</v>
      </c>
      <c r="E189" s="292" t="str">
        <f ca="1">IF(B189="+","Unit",IF(ISERROR(OFFSET('HARGA SATUAN'!$F$6,MATCH(RAB!C189,'HARGA SATUAN'!$C$7:$C$1922,0),0)),"",OFFSET('HARGA SATUAN'!$F$6,MATCH(RAB!C189,'HARGA SATUAN'!$C$7:$C$1922,0),0)))</f>
        <v>Unit</v>
      </c>
      <c r="F189" s="475">
        <f>F181*1</f>
        <v>71</v>
      </c>
      <c r="G189" s="293">
        <f ca="1">IF(ISERROR(OFFSET('HARGA SATUAN'!$Q$6,MATCH(RAB!C189,'HARGA SATUAN'!$C$7:$C$1922,0),0)),0,OFFSET('HARGA SATUAN'!$Q$6,MATCH(RAB!C189,'HARGA SATUAN'!$C$7:$C$1922,0),0))</f>
        <v>118134</v>
      </c>
      <c r="H189" s="294">
        <f t="shared" ca="1" si="37"/>
        <v>0</v>
      </c>
      <c r="I189" s="294">
        <f t="shared" ca="1" si="38"/>
        <v>0</v>
      </c>
      <c r="J189" s="294">
        <f t="shared" ca="1" si="39"/>
        <v>8387514</v>
      </c>
      <c r="K189" s="295">
        <f t="shared" ca="1" si="36"/>
        <v>8387514</v>
      </c>
      <c r="N189" s="477"/>
      <c r="O189" s="478"/>
      <c r="P189" s="478"/>
      <c r="Q189" s="479"/>
      <c r="R189" s="471"/>
      <c r="S189" s="480"/>
      <c r="T189" s="478"/>
      <c r="U189" s="478"/>
      <c r="V189" s="478"/>
    </row>
    <row r="190" spans="1:22">
      <c r="B190" s="304"/>
      <c r="C190" s="303"/>
      <c r="D190" s="291" t="str">
        <f ca="1">IF(ISERROR(OFFSET('HARGA SATUAN'!$E$6,MATCH(RAB!C190,'HARGA SATUAN'!$C$7:$C$1922,0),0)),"",OFFSET('HARGA SATUAN'!$E$6,MATCH(RAB!C190,'HARGA SATUAN'!$C$7:$C$1922,0),0))</f>
        <v/>
      </c>
      <c r="E190" s="292" t="str">
        <f ca="1">IF(B190="+","Unit",IF(ISERROR(OFFSET('HARGA SATUAN'!$F$6,MATCH(RAB!C190,'HARGA SATUAN'!$C$7:$C$1922,0),0)),"",OFFSET('HARGA SATUAN'!$F$6,MATCH(RAB!C190,'HARGA SATUAN'!$C$7:$C$1922,0),0)))</f>
        <v/>
      </c>
      <c r="F190" s="299"/>
      <c r="G190" s="293">
        <f ca="1">IF(ISERROR(OFFSET('HARGA SATUAN'!$Q$6,MATCH(RAB!C190,'HARGA SATUAN'!$C$7:$C$1922,0),0)),0,OFFSET('HARGA SATUAN'!$Q$6,MATCH(RAB!C190,'HARGA SATUAN'!$C$7:$C$1922,0),0))</f>
        <v>0</v>
      </c>
      <c r="H190" s="294">
        <f t="shared" ref="H190:H191" ca="1" si="40">IF(OR(D190="MDU",D190="MDU-KD"),(IF($O$3="RAB NON MDU","PLN KD",G190*F190)),0)</f>
        <v>0</v>
      </c>
      <c r="I190" s="294">
        <f t="shared" ref="I190:I191" ca="1" si="41">IF(D190="HDW",G190*F190,0)</f>
        <v>0</v>
      </c>
      <c r="J190" s="294">
        <f t="shared" ref="J190:J191" ca="1" si="42">IF(D190="JASA",G190*F190,0)</f>
        <v>0</v>
      </c>
      <c r="K190" s="295">
        <f t="shared" ref="K190:K191" ca="1" si="43">SUM(H190:J190)</f>
        <v>0</v>
      </c>
    </row>
    <row r="191" spans="1:22">
      <c r="B191" s="305"/>
      <c r="C191" s="306" t="s">
        <v>438</v>
      </c>
      <c r="D191" s="291" t="str">
        <f ca="1">IF(ISERROR(OFFSET('HARGA SATUAN'!$E$6,MATCH(RAB!C191,'HARGA SATUAN'!$C$7:$C$1922,0),0)),"",OFFSET('HARGA SATUAN'!$E$6,MATCH(RAB!C191,'HARGA SATUAN'!$C$7:$C$1922,0),0))</f>
        <v/>
      </c>
      <c r="E191" s="292" t="str">
        <f ca="1">IF(B191="+","Unit",IF(ISERROR(OFFSET('HARGA SATUAN'!$F$6,MATCH(RAB!C191,'HARGA SATUAN'!$C$7:$C$1922,0),0)),"",OFFSET('HARGA SATUAN'!$F$6,MATCH(RAB!C191,'HARGA SATUAN'!$C$7:$C$1922,0),0)))</f>
        <v/>
      </c>
      <c r="F191" s="299"/>
      <c r="G191" s="293">
        <f ca="1">IF(ISERROR(OFFSET('HARGA SATUAN'!$Q$6,MATCH(RAB!C191,'HARGA SATUAN'!$C$7:$C$1922,0),0)),0,OFFSET('HARGA SATUAN'!$Q$6,MATCH(RAB!C191,'HARGA SATUAN'!$C$7:$C$1922,0),0))</f>
        <v>0</v>
      </c>
      <c r="H191" s="294">
        <f t="shared" ca="1" si="40"/>
        <v>0</v>
      </c>
      <c r="I191" s="294">
        <f t="shared" ca="1" si="41"/>
        <v>0</v>
      </c>
      <c r="J191" s="294">
        <f t="shared" ca="1" si="42"/>
        <v>0</v>
      </c>
      <c r="K191" s="295">
        <f t="shared" ca="1" si="43"/>
        <v>0</v>
      </c>
    </row>
    <row r="192" spans="1:22">
      <c r="B192" s="308">
        <v>1</v>
      </c>
      <c r="C192" s="309" t="s">
        <v>765</v>
      </c>
      <c r="D192" s="310" t="str">
        <f ca="1">IF(ISERROR(OFFSET('HARGA SATUAN'!$E$6,MATCH(RAB!C192,'HARGA SATUAN'!$C$7:$C$1922,0),0)),"",OFFSET('HARGA SATUAN'!$E$6,MATCH(RAB!C192,'HARGA SATUAN'!$C$7:$C$1922,0),0))</f>
        <v>JASA</v>
      </c>
      <c r="E192" s="311" t="str">
        <f ca="1">IF(ISERROR(OFFSET('HARGA SATUAN'!$F$6,MATCH(RAB!C192,'HARGA SATUAN'!$C$7:$C$1922,0),0)),"",OFFSET('HARGA SATUAN'!$F$6,MATCH(RAB!C192,'HARGA SATUAN'!$C$7:$C$1922,0),0))</f>
        <v>Lot</v>
      </c>
      <c r="F192" s="312">
        <v>1</v>
      </c>
      <c r="G192" s="313">
        <f ca="1">IF(ISERROR(OFFSET('HARGA SATUAN'!$Q$6,MATCH(RAB!C192,'HARGA SATUAN'!$C$7:$C$1922,0),0)),0,OFFSET('HARGA SATUAN'!$Q$6,MATCH(RAB!C192,'HARGA SATUAN'!$C$7:$C$1922,0),0))</f>
        <v>2.5000000000000001E-2</v>
      </c>
      <c r="H192" s="314"/>
      <c r="I192" s="314"/>
      <c r="J192" s="314">
        <f ca="1">SUM(K14:K191)*G192</f>
        <v>4589480.2175000003</v>
      </c>
      <c r="K192" s="406">
        <f ca="1">J192</f>
        <v>4589480.2175000003</v>
      </c>
      <c r="M192" s="300"/>
    </row>
    <row r="193" spans="2:13">
      <c r="B193" s="315"/>
      <c r="C193" s="316"/>
      <c r="D193" s="291" t="str">
        <f ca="1">IF(ISERROR(OFFSET('HARGA SATUAN'!$E$6,MATCH(RAB!C193,'HARGA SATUAN'!$C$7:$C$1922,0),0)),"",OFFSET('HARGA SATUAN'!$E$6,MATCH(RAB!C193,'HARGA SATUAN'!$C$7:$C$1922,0),0))</f>
        <v/>
      </c>
      <c r="E193" s="292" t="str">
        <f ca="1">IF(ISERROR(OFFSET('HARGA SATUAN'!$F$6,MATCH(RAB!C193,'HARGA SATUAN'!$C$7:$C$1922,0),0)),"",OFFSET('HARGA SATUAN'!$F$6,MATCH(RAB!C193,'HARGA SATUAN'!$C$7:$C$1922,0),0))</f>
        <v/>
      </c>
      <c r="F193" s="307"/>
      <c r="G193" s="293" t="str">
        <f ca="1">IF(ISERROR(OFFSET('HARGA SATUAN'!$Q$6,MATCH(RAB!C193,'HARGA SATUAN'!$C$7:$C$1922,0),0)),"",OFFSET('HARGA SATUAN'!$Q$6,MATCH(RAB!C193,'HARGA SATUAN'!$C$7:$C$1922,0),0))</f>
        <v/>
      </c>
      <c r="H193" s="294">
        <f ca="1">IF(OR(D193="MDU",D193="MDU-KD"),IF(G193="PLN",0,G193*F193),0)</f>
        <v>0</v>
      </c>
      <c r="I193" s="294">
        <f ca="1">IF(D193="HDW",IF(G193="PLN",0,G193*F193),0)</f>
        <v>0</v>
      </c>
      <c r="J193" s="294">
        <f ca="1">IF(D193="JASA",IF(G193="PLN",0,G193*F193),0)</f>
        <v>0</v>
      </c>
      <c r="K193" s="295">
        <f ca="1">SUM(H193:J193)</f>
        <v>0</v>
      </c>
    </row>
    <row r="194" spans="2:13" ht="14.4" thickBot="1">
      <c r="B194" s="317"/>
      <c r="C194" s="318"/>
      <c r="D194" s="319"/>
      <c r="E194" s="320"/>
      <c r="F194" s="320"/>
      <c r="G194" s="320"/>
      <c r="H194" s="321"/>
      <c r="I194" s="321"/>
      <c r="J194" s="321"/>
      <c r="K194" s="322"/>
    </row>
    <row r="195" spans="2:13">
      <c r="B195" s="323"/>
      <c r="C195" s="686" t="s">
        <v>692</v>
      </c>
      <c r="D195" s="686"/>
      <c r="E195" s="686"/>
      <c r="F195" s="686"/>
      <c r="G195" s="324" t="s">
        <v>9</v>
      </c>
      <c r="H195" s="325">
        <f ca="1">SUM(H14:H193)</f>
        <v>122517359</v>
      </c>
      <c r="I195" s="325">
        <f ca="1">SUM(I14:I193)</f>
        <v>45723348.200000003</v>
      </c>
      <c r="J195" s="325">
        <f ca="1">SUM(J14:J193)</f>
        <v>19927981.717500001</v>
      </c>
      <c r="K195" s="325">
        <f ca="1">SUM(K14:K193)</f>
        <v>188168688.91749999</v>
      </c>
    </row>
    <row r="196" spans="2:13">
      <c r="B196" s="326"/>
      <c r="C196" s="669" t="s">
        <v>1080</v>
      </c>
      <c r="D196" s="669"/>
      <c r="E196" s="669"/>
      <c r="F196" s="669"/>
      <c r="G196" s="327" t="s">
        <v>9</v>
      </c>
      <c r="H196" s="328">
        <f ca="1">H195*0.11</f>
        <v>13476909.49</v>
      </c>
      <c r="I196" s="328">
        <f ca="1">I195*0.11</f>
        <v>5029568.3020000001</v>
      </c>
      <c r="J196" s="328">
        <f ca="1">J195*0.11</f>
        <v>2192077.9889250002</v>
      </c>
      <c r="K196" s="328">
        <f ca="1">K195*0.11</f>
        <v>20698555.780924998</v>
      </c>
    </row>
    <row r="197" spans="2:13" ht="15" thickBot="1">
      <c r="B197" s="326"/>
      <c r="C197" s="666" t="s">
        <v>426</v>
      </c>
      <c r="D197" s="666"/>
      <c r="E197" s="666"/>
      <c r="F197" s="666"/>
      <c r="G197" s="329" t="s">
        <v>9</v>
      </c>
      <c r="H197" s="330">
        <f ca="1">SUM(H195:H196)</f>
        <v>135994268.49000001</v>
      </c>
      <c r="I197" s="330">
        <f ca="1">SUM(I195:I196)</f>
        <v>50752916.502000004</v>
      </c>
      <c r="J197" s="329">
        <f ca="1">SUM(J195:J196)</f>
        <v>22120059.706425</v>
      </c>
      <c r="K197" s="329">
        <f ca="1">SUM(K195:K196)</f>
        <v>208867244.69842499</v>
      </c>
      <c r="M197" s="394"/>
    </row>
    <row r="198" spans="2:13">
      <c r="B198" s="670" t="str">
        <f ca="1">"Terbilang : "&amp;PROPER(IF(K197=0,"nol",IF(K197&lt;0,"minus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IF(--MID(TEXT(ABS(K197),"000000000000000"),1,3)=0,"",MID(TEXT(ABS(K197),"000000000000000"),1,1)&amp;" ratus "&amp;MID(TEXT(ABS(K197),"000000000000000"),2,1)&amp;" puluh "&amp;MID(TEXT(ABS(K197),"000000000000000"),3,1)&amp;" trilyun ")&amp; IF(--MID(TEXT(ABS(K197),"000000000000000"),4,3)=0,"",MID(TEXT(ABS(K197),"000000000000000"),4,1)&amp;" ratus "&amp;MID(TEXT(ABS(K197),"000000000000000"),5,1)&amp;" puluh "&amp;MID(TEXT(ABS(K197),"000000000000000"),6,1)&amp;" milyar ")&amp; IF(--MID(TEXT(ABS(K197),"000000000000000"),7,3)=0,"",MID(TEXT(ABS(K197),"000000000000000"),7,1)&amp;" ratus "&amp;MID(TEXT(ABS(K197),"000000000000000"),8,1)&amp;" puluh "&amp;MID(TEXT(ABS(K197),"000000000000000"),9,1)&amp;" juta ")&amp; IF(--MID(TEXT(ABS(K197),"000000000000000"),10,3)=0,"",IF(--MID(TEXT(ABS(K197),"000000000000000"),10,3)=1,"*",MID(TEXT(ABS(K197),"000000000000000"),10,1)&amp;" ratus "&amp;MID(TEXT(ABS(K197),"000000000000000"),11,1)&amp;" puluh ")&amp;MID(TEXT(ABS(K197),"000000000000000"),12,1)&amp;" ribu ")&amp; IF(--MID(TEXT(ABS(K197),"000000000000000"),13,3)=0,"",MID(TEXT(ABS(K197),"000000000000000"),13,1)&amp;" ratus "&amp;MID(TEXT(ABS(K197),"000000000000000"),14,1)&amp;" puluh "&amp;MID(TEXT(ABS(K197),"000000000000000"),15,1)),1,"satu"),2,"dua"),3,"tiga"),4,"empat"),5,"lima"),6,"enam"),7,"tujuh"),8,"delapan"),9,"sembilan"),"0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Delapan Juta Delapan Ratus Enam Puluh Tujuh Ribu Dua Ratus Empat Puluh Lima Rupiah</v>
      </c>
      <c r="C198" s="671"/>
      <c r="D198" s="671"/>
      <c r="E198" s="671"/>
      <c r="F198" s="671"/>
      <c r="G198" s="671"/>
      <c r="H198" s="671"/>
      <c r="I198" s="671"/>
      <c r="J198" s="671"/>
      <c r="K198" s="672"/>
    </row>
    <row r="199" spans="2:13">
      <c r="B199" s="673"/>
      <c r="C199" s="674"/>
      <c r="D199" s="674"/>
      <c r="E199" s="674"/>
      <c r="F199" s="674"/>
      <c r="G199" s="674"/>
      <c r="H199" s="674"/>
      <c r="I199" s="674"/>
      <c r="J199" s="674"/>
      <c r="K199" s="675"/>
    </row>
    <row r="200" spans="2:13" ht="15" thickBot="1">
      <c r="B200" s="331" t="str">
        <f>"Harga yang dipakai adalah "&amp;'HARGA SATUAN'!Q5&amp;""</f>
        <v>Harga yang dipakai adalah RAB HSS 2024</v>
      </c>
      <c r="C200" s="332"/>
      <c r="D200" s="333"/>
      <c r="E200" s="333"/>
      <c r="F200" s="333"/>
      <c r="G200" s="334"/>
      <c r="H200" s="334"/>
      <c r="I200" s="334"/>
      <c r="J200" s="334"/>
      <c r="K200" s="335"/>
    </row>
    <row r="201" spans="2:13">
      <c r="C201" s="336"/>
      <c r="E201" s="338"/>
      <c r="F201" s="338"/>
      <c r="G201" s="338"/>
    </row>
    <row r="202" spans="2:13">
      <c r="C202" s="270"/>
      <c r="E202" s="338"/>
      <c r="F202" s="338"/>
      <c r="G202" s="338"/>
      <c r="H202" s="676"/>
      <c r="I202" s="676"/>
      <c r="J202" s="677"/>
      <c r="K202" s="677"/>
    </row>
    <row r="203" spans="2:13">
      <c r="C203" s="270"/>
      <c r="E203" s="338"/>
      <c r="F203" s="338"/>
      <c r="G203" s="338"/>
      <c r="H203" s="339"/>
      <c r="I203" s="665" t="s">
        <v>2594</v>
      </c>
      <c r="J203" s="665"/>
      <c r="K203" s="665"/>
    </row>
    <row r="204" spans="2:13">
      <c r="C204" s="270"/>
      <c r="E204" s="338"/>
      <c r="F204" s="338"/>
      <c r="G204" s="338"/>
      <c r="H204" s="339"/>
      <c r="I204" s="665" t="s">
        <v>1153</v>
      </c>
      <c r="J204" s="665"/>
      <c r="K204" s="665"/>
    </row>
    <row r="205" spans="2:13">
      <c r="C205" s="270"/>
      <c r="E205" s="338"/>
      <c r="F205" s="338"/>
      <c r="G205" s="338"/>
      <c r="H205" s="340"/>
      <c r="I205" s="341"/>
      <c r="J205" s="341"/>
      <c r="K205" s="341"/>
    </row>
    <row r="206" spans="2:13">
      <c r="C206" s="270"/>
      <c r="E206" s="338"/>
      <c r="F206" s="338"/>
      <c r="G206" s="338"/>
      <c r="H206" s="340"/>
      <c r="I206" s="340"/>
      <c r="J206" s="340"/>
      <c r="K206" s="340"/>
    </row>
    <row r="207" spans="2:13">
      <c r="C207" s="270"/>
      <c r="E207" s="338"/>
      <c r="F207" s="338"/>
      <c r="G207" s="338"/>
      <c r="H207" s="340"/>
      <c r="I207" s="340"/>
      <c r="J207" s="340"/>
      <c r="K207" s="340"/>
    </row>
    <row r="208" spans="2:13">
      <c r="C208" s="270"/>
      <c r="E208" s="338"/>
      <c r="F208" s="338"/>
      <c r="G208" s="338"/>
      <c r="H208" s="340"/>
      <c r="I208" s="340"/>
      <c r="J208" s="340"/>
      <c r="K208" s="340"/>
    </row>
    <row r="209" spans="3:11">
      <c r="C209" s="270"/>
      <c r="E209" s="338"/>
      <c r="F209" s="338"/>
      <c r="G209" s="338"/>
      <c r="H209" s="342"/>
      <c r="I209" s="665" t="s">
        <v>1154</v>
      </c>
      <c r="J209" s="665"/>
      <c r="K209" s="665"/>
    </row>
    <row r="210" spans="3:11">
      <c r="C210" s="336"/>
      <c r="E210" s="338"/>
      <c r="F210" s="338"/>
      <c r="G210" s="338"/>
      <c r="H210" s="340"/>
      <c r="I210" s="340"/>
      <c r="J210" s="340"/>
      <c r="K210" s="340"/>
    </row>
    <row r="211" spans="3:11">
      <c r="C211" s="336"/>
      <c r="E211" s="338"/>
      <c r="F211" s="338"/>
      <c r="G211" s="338"/>
      <c r="H211" s="340"/>
      <c r="I211" s="340"/>
      <c r="J211" s="340"/>
      <c r="K211" s="340"/>
    </row>
    <row r="212" spans="3:11">
      <c r="C212" s="336"/>
      <c r="E212" s="338"/>
      <c r="F212" s="338"/>
      <c r="G212" s="338"/>
      <c r="H212" s="340"/>
      <c r="I212" s="340"/>
      <c r="J212" s="340"/>
      <c r="K212" s="340"/>
    </row>
  </sheetData>
  <sheetProtection sort="0" autoFilter="0"/>
  <protectedRanges>
    <protectedRange sqref="F14" name="Range1_1_2_2"/>
    <protectedRange sqref="B15:C19" name="Range1_6_1"/>
    <protectedRange sqref="F15:F19" name="Range1_1_3_1_2_1"/>
  </protectedRanges>
  <mergeCells count="22">
    <mergeCell ref="O3:P4"/>
    <mergeCell ref="B4:K4"/>
    <mergeCell ref="C195:F195"/>
    <mergeCell ref="B11:B13"/>
    <mergeCell ref="C11:C13"/>
    <mergeCell ref="D11:D13"/>
    <mergeCell ref="E11:E13"/>
    <mergeCell ref="F11:F13"/>
    <mergeCell ref="G11:G13"/>
    <mergeCell ref="I12:I13"/>
    <mergeCell ref="I204:K204"/>
    <mergeCell ref="I209:K209"/>
    <mergeCell ref="C197:F197"/>
    <mergeCell ref="G6:K6"/>
    <mergeCell ref="I203:K203"/>
    <mergeCell ref="C196:F196"/>
    <mergeCell ref="B198:K199"/>
    <mergeCell ref="H202:K202"/>
    <mergeCell ref="H11:K11"/>
    <mergeCell ref="H12:H13"/>
    <mergeCell ref="J12:J13"/>
    <mergeCell ref="K12:K13"/>
  </mergeCells>
  <phoneticPr fontId="130" type="noConversion"/>
  <conditionalFormatting sqref="E1:E3 E5:E13 H12:I12 O13 S14:V189 E14:K191 E192:G192 H192:K194 E193:H193 E194:F194">
    <cfRule type="cellIs" dxfId="2" priority="1099" stopIfTrue="1" operator="equal">
      <formula>0</formula>
    </cfRule>
  </conditionalFormatting>
  <conditionalFormatting sqref="G1:G13">
    <cfRule type="cellIs" dxfId="1" priority="1" stopIfTrue="1" operator="equal">
      <formula>0</formula>
    </cfRule>
  </conditionalFormatting>
  <conditionalFormatting sqref="G193:G65659 E198:E65659">
    <cfRule type="cellIs" dxfId="0" priority="233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8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48" fitToHeight="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FE9A-12C2-4597-9EEE-764A4C44804B}">
  <sheetPr>
    <tabColor rgb="FF00B0F0"/>
    <pageSetUpPr fitToPage="1"/>
  </sheetPr>
  <dimension ref="C1:AG56"/>
  <sheetViews>
    <sheetView showGridLines="0" view="pageBreakPreview" zoomScaleNormal="85" zoomScaleSheetLayoutView="100" workbookViewId="0">
      <selection activeCell="Q14" sqref="Q14"/>
    </sheetView>
  </sheetViews>
  <sheetFormatPr defaultColWidth="9.33203125" defaultRowHeight="12"/>
  <cols>
    <col min="1" max="2" width="1.44140625" style="491" customWidth="1"/>
    <col min="3" max="3" width="7.44140625" style="491" customWidth="1"/>
    <col min="4" max="23" width="5.6640625" style="491" customWidth="1"/>
    <col min="24" max="24" width="7.77734375" style="491" customWidth="1"/>
    <col min="25" max="30" width="5.6640625" style="491" customWidth="1"/>
    <col min="31" max="31" width="0.88671875" style="491" customWidth="1"/>
    <col min="32" max="118" width="5.6640625" style="491" customWidth="1"/>
    <col min="119" max="16384" width="9.33203125" style="491"/>
  </cols>
  <sheetData>
    <row r="1" spans="3:30" ht="12.6" thickBot="1"/>
    <row r="2" spans="3:30" ht="17.25" customHeight="1">
      <c r="C2" s="492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695" t="s">
        <v>1063</v>
      </c>
      <c r="X2" s="696"/>
      <c r="Y2" s="696"/>
      <c r="Z2" s="696"/>
      <c r="AA2" s="696"/>
      <c r="AB2" s="696"/>
      <c r="AC2" s="696"/>
      <c r="AD2" s="697"/>
    </row>
    <row r="3" spans="3:30">
      <c r="C3" s="494"/>
      <c r="W3" s="698"/>
      <c r="X3" s="699"/>
      <c r="Y3" s="699"/>
      <c r="Z3" s="699"/>
      <c r="AA3" s="699"/>
      <c r="AB3" s="699"/>
      <c r="AC3" s="699"/>
      <c r="AD3" s="700"/>
    </row>
    <row r="4" spans="3:30" ht="15.6">
      <c r="C4" s="494"/>
      <c r="D4" s="495"/>
      <c r="G4" s="496"/>
      <c r="W4" s="497" t="s">
        <v>673</v>
      </c>
      <c r="AD4" s="498"/>
    </row>
    <row r="5" spans="3:30">
      <c r="C5" s="494"/>
      <c r="D5" s="499"/>
      <c r="W5" s="500" t="s">
        <v>677</v>
      </c>
      <c r="X5" s="701" t="s">
        <v>676</v>
      </c>
      <c r="Y5" s="701"/>
      <c r="Z5" s="701"/>
      <c r="AA5" s="701" t="s">
        <v>674</v>
      </c>
      <c r="AB5" s="701"/>
      <c r="AC5" s="701" t="s">
        <v>675</v>
      </c>
      <c r="AD5" s="702"/>
    </row>
    <row r="6" spans="3:30">
      <c r="C6" s="494"/>
      <c r="W6" s="500">
        <v>1</v>
      </c>
      <c r="X6" s="701" t="s">
        <v>679</v>
      </c>
      <c r="Y6" s="701"/>
      <c r="Z6" s="701"/>
      <c r="AA6" s="701"/>
      <c r="AB6" s="701"/>
      <c r="AC6" s="701"/>
      <c r="AD6" s="702"/>
    </row>
    <row r="7" spans="3:30">
      <c r="C7" s="494"/>
      <c r="W7" s="500">
        <v>2</v>
      </c>
      <c r="X7" s="701" t="s">
        <v>680</v>
      </c>
      <c r="Y7" s="701"/>
      <c r="Z7" s="701"/>
      <c r="AA7" s="701"/>
      <c r="AB7" s="701"/>
      <c r="AC7" s="701"/>
      <c r="AD7" s="702"/>
    </row>
    <row r="8" spans="3:30">
      <c r="C8" s="494"/>
      <c r="W8" s="500">
        <v>3</v>
      </c>
      <c r="X8" s="701" t="s">
        <v>681</v>
      </c>
      <c r="Y8" s="701"/>
      <c r="Z8" s="701"/>
      <c r="AA8" s="701"/>
      <c r="AB8" s="701"/>
      <c r="AC8" s="701"/>
      <c r="AD8" s="702"/>
    </row>
    <row r="9" spans="3:30">
      <c r="C9" s="494"/>
      <c r="W9" s="500">
        <v>4</v>
      </c>
      <c r="X9" s="701" t="s">
        <v>682</v>
      </c>
      <c r="Y9" s="701"/>
      <c r="Z9" s="701"/>
      <c r="AA9" s="701"/>
      <c r="AB9" s="701"/>
      <c r="AC9" s="701"/>
      <c r="AD9" s="702"/>
    </row>
    <row r="10" spans="3:30">
      <c r="C10" s="494"/>
      <c r="W10" s="500">
        <v>5</v>
      </c>
      <c r="X10" s="701" t="s">
        <v>683</v>
      </c>
      <c r="Y10" s="701"/>
      <c r="Z10" s="701"/>
      <c r="AA10" s="701"/>
      <c r="AB10" s="701"/>
      <c r="AC10" s="701"/>
      <c r="AD10" s="702"/>
    </row>
    <row r="11" spans="3:30">
      <c r="C11" s="494"/>
      <c r="W11" s="500">
        <v>6</v>
      </c>
      <c r="X11" s="701" t="s">
        <v>684</v>
      </c>
      <c r="Y11" s="701"/>
      <c r="Z11" s="701"/>
      <c r="AA11" s="701"/>
      <c r="AB11" s="701"/>
      <c r="AC11" s="701"/>
      <c r="AD11" s="702"/>
    </row>
    <row r="12" spans="3:30">
      <c r="C12" s="494"/>
      <c r="W12" s="500">
        <v>7</v>
      </c>
      <c r="X12" s="701" t="s">
        <v>685</v>
      </c>
      <c r="Y12" s="701"/>
      <c r="Z12" s="701"/>
      <c r="AA12" s="701"/>
      <c r="AB12" s="701"/>
      <c r="AC12" s="701"/>
      <c r="AD12" s="702"/>
    </row>
    <row r="13" spans="3:30" ht="12.75" customHeight="1">
      <c r="C13" s="494"/>
      <c r="W13" s="500">
        <v>8</v>
      </c>
      <c r="X13" s="701" t="s">
        <v>686</v>
      </c>
      <c r="Y13" s="701"/>
      <c r="Z13" s="701"/>
      <c r="AA13" s="701"/>
      <c r="AB13" s="701"/>
      <c r="AC13" s="701"/>
      <c r="AD13" s="702"/>
    </row>
    <row r="14" spans="3:30">
      <c r="C14" s="494"/>
      <c r="W14" s="500">
        <v>9</v>
      </c>
      <c r="X14" s="701" t="s">
        <v>687</v>
      </c>
      <c r="Y14" s="701"/>
      <c r="Z14" s="701"/>
      <c r="AA14" s="701"/>
      <c r="AB14" s="701"/>
      <c r="AC14" s="701"/>
      <c r="AD14" s="702"/>
    </row>
    <row r="15" spans="3:30">
      <c r="C15" s="494"/>
      <c r="W15" s="500">
        <v>10</v>
      </c>
      <c r="X15" s="701" t="s">
        <v>694</v>
      </c>
      <c r="Y15" s="701"/>
      <c r="Z15" s="701"/>
      <c r="AA15" s="701"/>
      <c r="AB15" s="701"/>
      <c r="AC15" s="701"/>
      <c r="AD15" s="702"/>
    </row>
    <row r="16" spans="3:30">
      <c r="C16" s="494"/>
      <c r="W16" s="500">
        <v>11</v>
      </c>
      <c r="X16" s="701" t="s">
        <v>1079</v>
      </c>
      <c r="Y16" s="701"/>
      <c r="Z16" s="701"/>
      <c r="AA16" s="701"/>
      <c r="AB16" s="701"/>
      <c r="AC16" s="701"/>
      <c r="AD16" s="702"/>
    </row>
    <row r="17" spans="3:30">
      <c r="C17" s="494"/>
      <c r="S17" s="502"/>
      <c r="W17" s="500">
        <v>12</v>
      </c>
      <c r="X17" s="701" t="s">
        <v>695</v>
      </c>
      <c r="Y17" s="701"/>
      <c r="Z17" s="701"/>
      <c r="AA17" s="701"/>
      <c r="AB17" s="701"/>
      <c r="AC17" s="701"/>
      <c r="AD17" s="702"/>
    </row>
    <row r="18" spans="3:30">
      <c r="C18" s="503"/>
      <c r="D18" s="504"/>
      <c r="E18" s="504"/>
      <c r="W18" s="500">
        <v>13</v>
      </c>
      <c r="X18" s="701"/>
      <c r="Y18" s="701"/>
      <c r="Z18" s="701"/>
      <c r="AA18" s="701"/>
      <c r="AB18" s="701"/>
      <c r="AC18" s="701"/>
      <c r="AD18" s="702"/>
    </row>
    <row r="19" spans="3:30">
      <c r="C19" s="494"/>
      <c r="W19" s="505"/>
      <c r="X19" s="703"/>
      <c r="Y19" s="703"/>
      <c r="Z19" s="703"/>
      <c r="AA19" s="703"/>
      <c r="AB19" s="703"/>
      <c r="AC19" s="703"/>
      <c r="AD19" s="704"/>
    </row>
    <row r="20" spans="3:30">
      <c r="C20" s="494"/>
      <c r="Q20" s="499"/>
      <c r="W20" s="705" t="s">
        <v>678</v>
      </c>
      <c r="X20" s="706"/>
      <c r="Y20" s="706"/>
      <c r="Z20" s="706"/>
      <c r="AA20" s="706"/>
      <c r="AB20" s="706"/>
      <c r="AC20" s="706"/>
      <c r="AD20" s="707"/>
    </row>
    <row r="21" spans="3:30">
      <c r="C21" s="494"/>
      <c r="W21" s="708" t="s">
        <v>671</v>
      </c>
      <c r="X21" s="709"/>
      <c r="Y21" s="709"/>
      <c r="Z21" s="710"/>
      <c r="AA21" s="711" t="s">
        <v>672</v>
      </c>
      <c r="AB21" s="712"/>
      <c r="AC21" s="712"/>
      <c r="AD21" s="713"/>
    </row>
    <row r="22" spans="3:30">
      <c r="C22" s="494"/>
      <c r="S22" s="506"/>
      <c r="W22" s="507" t="s">
        <v>2546</v>
      </c>
      <c r="X22" s="508"/>
      <c r="Y22" s="509">
        <v>2</v>
      </c>
      <c r="Z22" s="510" t="s">
        <v>95</v>
      </c>
      <c r="AA22" s="511"/>
      <c r="AB22" s="512"/>
      <c r="AC22" s="513"/>
      <c r="AD22" s="514"/>
    </row>
    <row r="23" spans="3:30">
      <c r="C23" s="494"/>
      <c r="W23" s="515" t="s">
        <v>2547</v>
      </c>
      <c r="X23" s="516"/>
      <c r="Y23" s="509">
        <v>4</v>
      </c>
      <c r="Z23" s="510" t="s">
        <v>95</v>
      </c>
      <c r="AA23" s="511"/>
      <c r="AB23" s="512"/>
      <c r="AC23" s="513"/>
      <c r="AD23" s="514"/>
    </row>
    <row r="24" spans="3:30">
      <c r="C24" s="494"/>
      <c r="W24" s="515" t="s">
        <v>2536</v>
      </c>
      <c r="X24" s="516"/>
      <c r="Y24" s="510">
        <v>2</v>
      </c>
      <c r="Z24" s="509" t="s">
        <v>2535</v>
      </c>
      <c r="AA24" s="511"/>
      <c r="AB24" s="512"/>
      <c r="AC24" s="513"/>
      <c r="AD24" s="514"/>
    </row>
    <row r="25" spans="3:30">
      <c r="C25" s="494"/>
      <c r="W25" s="515" t="s">
        <v>2537</v>
      </c>
      <c r="X25" s="516"/>
      <c r="Y25" s="510">
        <v>2</v>
      </c>
      <c r="Z25" s="509" t="s">
        <v>2535</v>
      </c>
      <c r="AA25" s="511"/>
      <c r="AB25" s="512"/>
      <c r="AC25" s="513"/>
      <c r="AD25" s="514"/>
    </row>
    <row r="26" spans="3:30">
      <c r="C26" s="494"/>
      <c r="W26" s="515" t="s">
        <v>2538</v>
      </c>
      <c r="X26" s="516"/>
      <c r="Y26" s="510">
        <v>1</v>
      </c>
      <c r="Z26" s="509" t="s">
        <v>2535</v>
      </c>
      <c r="AA26" s="511"/>
      <c r="AB26" s="512"/>
      <c r="AC26" s="513"/>
      <c r="AD26" s="514"/>
    </row>
    <row r="27" spans="3:30">
      <c r="C27" s="494"/>
      <c r="W27" s="515" t="s">
        <v>2539</v>
      </c>
      <c r="X27" s="516"/>
      <c r="Y27" s="510">
        <v>1</v>
      </c>
      <c r="Z27" s="509" t="s">
        <v>2535</v>
      </c>
      <c r="AA27" s="511"/>
      <c r="AB27" s="512"/>
      <c r="AC27" s="513"/>
      <c r="AD27" s="514"/>
    </row>
    <row r="28" spans="3:30">
      <c r="C28" s="494"/>
      <c r="W28" s="515" t="s">
        <v>2583</v>
      </c>
      <c r="X28" s="516"/>
      <c r="Y28" s="510">
        <v>1</v>
      </c>
      <c r="Z28" s="509" t="s">
        <v>2535</v>
      </c>
      <c r="AA28" s="511"/>
      <c r="AB28" s="512"/>
      <c r="AC28" s="513"/>
      <c r="AD28" s="514"/>
    </row>
    <row r="29" spans="3:30">
      <c r="C29" s="494"/>
      <c r="W29" s="515" t="s">
        <v>2540</v>
      </c>
      <c r="X29" s="516"/>
      <c r="Y29" s="510">
        <v>2</v>
      </c>
      <c r="Z29" s="509" t="s">
        <v>2535</v>
      </c>
      <c r="AA29" s="511"/>
      <c r="AB29" s="512"/>
      <c r="AC29" s="513"/>
      <c r="AD29" s="514"/>
    </row>
    <row r="30" spans="3:30" ht="11.25" customHeight="1">
      <c r="C30" s="494"/>
      <c r="W30" s="515" t="s">
        <v>2541</v>
      </c>
      <c r="X30" s="516"/>
      <c r="Y30" s="510">
        <v>4</v>
      </c>
      <c r="Z30" s="509" t="s">
        <v>2535</v>
      </c>
      <c r="AA30" s="511"/>
      <c r="AB30" s="512"/>
      <c r="AC30" s="513"/>
      <c r="AD30" s="514"/>
    </row>
    <row r="31" spans="3:30">
      <c r="C31" s="494"/>
      <c r="U31" s="517"/>
      <c r="W31" s="515" t="s">
        <v>2548</v>
      </c>
      <c r="X31" s="516"/>
      <c r="Y31" s="510">
        <v>2</v>
      </c>
      <c r="Z31" s="509" t="s">
        <v>2535</v>
      </c>
      <c r="AA31" s="716"/>
      <c r="AB31" s="717"/>
      <c r="AC31" s="513"/>
      <c r="AD31" s="514"/>
    </row>
    <row r="32" spans="3:30">
      <c r="C32" s="494"/>
      <c r="U32" s="517"/>
      <c r="W32" s="507" t="s">
        <v>2542</v>
      </c>
      <c r="X32" s="508"/>
      <c r="Y32" s="510">
        <v>6</v>
      </c>
      <c r="Z32" s="509" t="s">
        <v>2535</v>
      </c>
      <c r="AA32" s="716"/>
      <c r="AB32" s="717"/>
      <c r="AC32" s="513"/>
      <c r="AD32" s="514"/>
    </row>
    <row r="33" spans="3:33">
      <c r="C33" s="494"/>
      <c r="U33" s="517"/>
      <c r="W33" s="515" t="s">
        <v>2543</v>
      </c>
      <c r="X33" s="516"/>
      <c r="Y33" s="510">
        <v>6</v>
      </c>
      <c r="Z33" s="509" t="s">
        <v>2535</v>
      </c>
      <c r="AA33" s="511"/>
      <c r="AB33" s="512"/>
      <c r="AC33" s="513"/>
      <c r="AD33" s="514"/>
    </row>
    <row r="34" spans="3:33">
      <c r="C34" s="494"/>
      <c r="W34" s="515" t="s">
        <v>2551</v>
      </c>
      <c r="X34" s="516"/>
      <c r="Y34" s="510">
        <v>4</v>
      </c>
      <c r="Z34" s="509" t="s">
        <v>2535</v>
      </c>
      <c r="AA34" s="716"/>
      <c r="AB34" s="717"/>
      <c r="AC34" s="513"/>
      <c r="AD34" s="514"/>
    </row>
    <row r="35" spans="3:33">
      <c r="C35" s="494"/>
      <c r="Q35" s="491" t="s">
        <v>2584</v>
      </c>
      <c r="W35" s="515" t="s">
        <v>2549</v>
      </c>
      <c r="X35" s="516"/>
      <c r="Y35" s="509">
        <v>2</v>
      </c>
      <c r="Z35" s="509" t="s">
        <v>2535</v>
      </c>
      <c r="AA35" s="716"/>
      <c r="AB35" s="717"/>
      <c r="AC35" s="513"/>
      <c r="AD35" s="514"/>
    </row>
    <row r="36" spans="3:33">
      <c r="C36" s="494"/>
      <c r="W36" s="515" t="s">
        <v>2550</v>
      </c>
      <c r="X36" s="516"/>
      <c r="Y36" s="509">
        <v>2</v>
      </c>
      <c r="Z36" s="509" t="s">
        <v>2535</v>
      </c>
      <c r="AA36" s="716"/>
      <c r="AB36" s="717"/>
      <c r="AC36" s="513"/>
      <c r="AD36" s="514"/>
    </row>
    <row r="37" spans="3:33">
      <c r="C37" s="494"/>
      <c r="I37" s="504"/>
      <c r="W37" s="515" t="s">
        <v>2544</v>
      </c>
      <c r="X37" s="516"/>
      <c r="Y37" s="509">
        <v>4</v>
      </c>
      <c r="Z37" s="509" t="s">
        <v>2535</v>
      </c>
      <c r="AA37" s="716"/>
      <c r="AB37" s="717"/>
      <c r="AC37" s="513"/>
      <c r="AD37" s="514"/>
    </row>
    <row r="38" spans="3:33" ht="12.75" customHeight="1">
      <c r="C38" s="494"/>
      <c r="W38" s="515" t="s">
        <v>2545</v>
      </c>
      <c r="X38" s="516"/>
      <c r="Y38" s="509">
        <v>4</v>
      </c>
      <c r="Z38" s="509" t="s">
        <v>2535</v>
      </c>
      <c r="AA38" s="716"/>
      <c r="AB38" s="717"/>
      <c r="AC38" s="513"/>
      <c r="AD38" s="518"/>
    </row>
    <row r="39" spans="3:33" ht="12.75" customHeight="1">
      <c r="C39" s="494"/>
      <c r="W39" s="515" t="s">
        <v>2585</v>
      </c>
      <c r="X39" s="516"/>
      <c r="Y39" s="509">
        <v>2</v>
      </c>
      <c r="Z39" s="509" t="s">
        <v>2535</v>
      </c>
      <c r="AA39" s="718"/>
      <c r="AB39" s="719"/>
      <c r="AC39" s="513"/>
      <c r="AD39" s="518"/>
    </row>
    <row r="40" spans="3:33" ht="12" customHeight="1">
      <c r="C40" s="494"/>
      <c r="W40" s="515" t="s">
        <v>2586</v>
      </c>
      <c r="X40" s="516"/>
      <c r="Y40" s="519">
        <f>40+42+40+30</f>
        <v>152</v>
      </c>
      <c r="Z40" s="510" t="s">
        <v>7</v>
      </c>
      <c r="AA40" s="714"/>
      <c r="AB40" s="715"/>
      <c r="AC40" s="513"/>
      <c r="AD40" s="518"/>
      <c r="AG40" s="520"/>
    </row>
    <row r="41" spans="3:33" ht="12" customHeight="1">
      <c r="C41" s="494"/>
      <c r="W41" s="515" t="s">
        <v>2587</v>
      </c>
      <c r="X41" s="516"/>
      <c r="Y41" s="509">
        <f>30+25+30+25</f>
        <v>110</v>
      </c>
      <c r="Z41" s="510" t="s">
        <v>7</v>
      </c>
      <c r="AA41" s="714"/>
      <c r="AB41" s="715"/>
      <c r="AC41" s="521"/>
      <c r="AD41" s="522"/>
    </row>
    <row r="42" spans="3:33" ht="12" customHeight="1">
      <c r="C42" s="494"/>
      <c r="W42" s="515" t="s">
        <v>2582</v>
      </c>
      <c r="X42" s="516"/>
      <c r="Y42" s="509">
        <v>71</v>
      </c>
      <c r="Z42" s="510" t="s">
        <v>2535</v>
      </c>
      <c r="AA42" s="714"/>
      <c r="AB42" s="715"/>
      <c r="AC42" s="521"/>
      <c r="AD42" s="522"/>
    </row>
    <row r="43" spans="3:33" ht="12" customHeight="1">
      <c r="C43" s="494"/>
      <c r="W43" s="515"/>
      <c r="X43" s="523"/>
      <c r="Y43" s="509"/>
      <c r="Z43" s="510"/>
      <c r="AA43" s="714"/>
      <c r="AB43" s="715"/>
      <c r="AC43" s="521"/>
      <c r="AD43" s="522"/>
    </row>
    <row r="44" spans="3:33" ht="12" customHeight="1">
      <c r="C44" s="494"/>
      <c r="V44" s="524"/>
      <c r="W44" s="723" t="s">
        <v>2588</v>
      </c>
      <c r="X44" s="724"/>
      <c r="Y44" s="724"/>
      <c r="Z44" s="724"/>
      <c r="AA44" s="724"/>
      <c r="AB44" s="724"/>
      <c r="AC44" s="724"/>
      <c r="AD44" s="725"/>
    </row>
    <row r="45" spans="3:33">
      <c r="C45" s="525"/>
      <c r="D45" s="526"/>
      <c r="E45" s="526"/>
      <c r="F45" s="526"/>
      <c r="G45" s="526"/>
      <c r="H45" s="526"/>
      <c r="I45" s="526"/>
      <c r="N45" s="526"/>
      <c r="O45" s="526"/>
      <c r="P45" s="526"/>
      <c r="Q45" s="526"/>
      <c r="R45" s="526"/>
      <c r="S45" s="526"/>
      <c r="T45" s="526"/>
      <c r="U45" s="526"/>
      <c r="V45" s="524"/>
      <c r="W45" s="726"/>
      <c r="X45" s="727"/>
      <c r="Y45" s="727"/>
      <c r="Z45" s="727"/>
      <c r="AA45" s="727"/>
      <c r="AB45" s="727"/>
      <c r="AC45" s="727"/>
      <c r="AD45" s="728"/>
    </row>
    <row r="46" spans="3:33">
      <c r="C46" s="525"/>
      <c r="D46" s="526"/>
      <c r="E46" s="526"/>
      <c r="F46" s="526"/>
      <c r="G46" s="526"/>
      <c r="H46" s="526"/>
      <c r="I46" s="526"/>
      <c r="N46" s="526"/>
      <c r="O46" s="526"/>
      <c r="P46" s="526"/>
      <c r="Q46" s="526"/>
      <c r="R46" s="526"/>
      <c r="S46" s="526"/>
      <c r="T46" s="526"/>
      <c r="U46" s="526"/>
      <c r="V46" s="524"/>
      <c r="W46" s="722" t="s">
        <v>11</v>
      </c>
      <c r="X46" s="721"/>
      <c r="Y46" s="701"/>
      <c r="Z46" s="701"/>
      <c r="AA46" s="701"/>
      <c r="AB46" s="701"/>
      <c r="AC46" s="701"/>
      <c r="AD46" s="702"/>
    </row>
    <row r="47" spans="3:33">
      <c r="C47" s="525"/>
      <c r="D47" s="526"/>
      <c r="E47" s="526"/>
      <c r="F47" s="526"/>
      <c r="G47" s="526"/>
      <c r="H47" s="526"/>
      <c r="I47" s="526"/>
      <c r="J47" s="526"/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26"/>
      <c r="V47" s="524"/>
      <c r="W47" s="722" t="s">
        <v>670</v>
      </c>
      <c r="X47" s="721"/>
      <c r="Y47" s="701">
        <v>1</v>
      </c>
      <c r="Z47" s="701"/>
      <c r="AA47" s="701"/>
      <c r="AB47" s="701" t="s">
        <v>12</v>
      </c>
      <c r="AC47" s="701"/>
      <c r="AD47" s="501" t="s">
        <v>13</v>
      </c>
    </row>
    <row r="48" spans="3:33">
      <c r="C48" s="525"/>
      <c r="D48" s="526"/>
      <c r="E48" s="526"/>
      <c r="F48" s="526"/>
      <c r="G48" s="526"/>
      <c r="H48" s="526"/>
      <c r="I48" s="526"/>
      <c r="J48" s="526"/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26"/>
      <c r="V48" s="524"/>
      <c r="W48" s="722" t="s">
        <v>15</v>
      </c>
      <c r="X48" s="721"/>
      <c r="Y48" s="729"/>
      <c r="Z48" s="729"/>
      <c r="AA48" s="729"/>
      <c r="AB48" s="701" t="s">
        <v>16</v>
      </c>
      <c r="AC48" s="701"/>
      <c r="AD48" s="527"/>
    </row>
    <row r="49" spans="3:30" ht="12.75" customHeight="1">
      <c r="C49" s="525"/>
      <c r="D49" s="526"/>
      <c r="E49" s="526"/>
      <c r="F49" s="526"/>
      <c r="G49" s="526"/>
      <c r="H49" s="526"/>
      <c r="I49" s="526"/>
      <c r="J49" s="526"/>
      <c r="K49" s="526"/>
      <c r="L49" s="526"/>
      <c r="M49" s="526"/>
      <c r="R49" s="526"/>
      <c r="S49" s="526"/>
      <c r="T49" s="526"/>
      <c r="U49" s="526"/>
      <c r="V49" s="524"/>
      <c r="W49" s="730" t="s">
        <v>17</v>
      </c>
      <c r="X49" s="730"/>
      <c r="Y49" s="730"/>
      <c r="Z49" s="730"/>
      <c r="AA49" s="730"/>
      <c r="AB49" s="730"/>
      <c r="AC49" s="730"/>
      <c r="AD49" s="731"/>
    </row>
    <row r="50" spans="3:30">
      <c r="C50" s="525"/>
      <c r="D50" s="520"/>
      <c r="E50" s="526"/>
      <c r="F50" s="526"/>
      <c r="G50" s="526"/>
      <c r="I50" s="526"/>
      <c r="J50" s="526"/>
      <c r="K50" s="526"/>
      <c r="L50" s="526"/>
      <c r="M50" s="526"/>
      <c r="R50" s="526"/>
      <c r="S50" s="526"/>
      <c r="T50" s="526"/>
      <c r="U50" s="526"/>
      <c r="V50" s="528"/>
      <c r="W50" s="732" t="str">
        <f>RAB!G6</f>
        <v>PB An. PERUM GRIYA PUTRA MANGUNJIWAN ASRI 8</v>
      </c>
      <c r="X50" s="732"/>
      <c r="Y50" s="732"/>
      <c r="Z50" s="732"/>
      <c r="AA50" s="732"/>
      <c r="AB50" s="732"/>
      <c r="AC50" s="732"/>
      <c r="AD50" s="733"/>
    </row>
    <row r="51" spans="3:30" ht="19.5" customHeight="1">
      <c r="C51" s="525"/>
      <c r="D51" s="529"/>
      <c r="E51" s="529"/>
      <c r="F51" s="529"/>
      <c r="G51" s="529"/>
      <c r="I51" s="526"/>
      <c r="J51" s="526"/>
      <c r="K51" s="526"/>
      <c r="L51" s="526"/>
      <c r="M51" s="526"/>
      <c r="N51" s="526"/>
      <c r="O51" s="526"/>
      <c r="P51" s="526"/>
      <c r="Q51" s="526"/>
      <c r="R51" s="526"/>
      <c r="S51" s="526"/>
      <c r="T51" s="526"/>
      <c r="U51" s="526"/>
      <c r="V51" s="528"/>
      <c r="W51" s="732"/>
      <c r="X51" s="732"/>
      <c r="Y51" s="732"/>
      <c r="Z51" s="732"/>
      <c r="AA51" s="732"/>
      <c r="AB51" s="732"/>
      <c r="AC51" s="732"/>
      <c r="AD51" s="733"/>
    </row>
    <row r="52" spans="3:30">
      <c r="C52" s="525"/>
      <c r="D52" s="530"/>
      <c r="E52" s="530"/>
      <c r="F52" s="530"/>
      <c r="G52" s="530"/>
      <c r="I52" s="526"/>
      <c r="J52" s="526"/>
      <c r="K52" s="526"/>
      <c r="L52" s="531"/>
      <c r="M52" s="526"/>
      <c r="N52" s="526"/>
      <c r="O52" s="526"/>
      <c r="P52" s="526"/>
      <c r="Q52" s="526"/>
      <c r="R52" s="526"/>
      <c r="S52" s="526"/>
      <c r="T52" s="526"/>
      <c r="U52" s="526"/>
      <c r="V52" s="524"/>
      <c r="W52" s="734"/>
      <c r="X52" s="734"/>
      <c r="Y52" s="734"/>
      <c r="Z52" s="734"/>
      <c r="AA52" s="734"/>
      <c r="AB52" s="734"/>
      <c r="AC52" s="734"/>
      <c r="AD52" s="735"/>
    </row>
    <row r="53" spans="3:30">
      <c r="C53" s="525"/>
      <c r="D53" s="529"/>
      <c r="E53" s="529"/>
      <c r="F53" s="529"/>
      <c r="G53" s="529"/>
      <c r="I53" s="526"/>
      <c r="J53" s="526"/>
      <c r="K53" s="526"/>
      <c r="L53" s="526"/>
      <c r="M53" s="526"/>
      <c r="N53" s="526"/>
      <c r="O53" s="526"/>
      <c r="P53" s="526"/>
      <c r="Q53" s="526"/>
      <c r="R53" s="526"/>
      <c r="S53" s="526"/>
      <c r="T53" s="526"/>
      <c r="V53" s="524"/>
      <c r="W53" s="720" t="s">
        <v>18</v>
      </c>
      <c r="X53" s="721"/>
      <c r="Y53" s="720" t="s">
        <v>2589</v>
      </c>
      <c r="Z53" s="722"/>
      <c r="AA53" s="721"/>
      <c r="AB53" s="701"/>
      <c r="AC53" s="701"/>
      <c r="AD53" s="702"/>
    </row>
    <row r="54" spans="3:30">
      <c r="C54" s="525"/>
      <c r="D54" s="529"/>
      <c r="E54" s="529"/>
      <c r="F54" s="529"/>
      <c r="G54" s="529"/>
      <c r="I54" s="526"/>
      <c r="J54" s="526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V54" s="524"/>
      <c r="W54" s="720" t="s">
        <v>19</v>
      </c>
      <c r="X54" s="721"/>
      <c r="Y54" s="720" t="s">
        <v>2590</v>
      </c>
      <c r="Z54" s="722"/>
      <c r="AA54" s="721"/>
      <c r="AB54" s="701"/>
      <c r="AC54" s="701"/>
      <c r="AD54" s="702"/>
    </row>
    <row r="55" spans="3:30">
      <c r="C55" s="525"/>
      <c r="D55" s="532"/>
      <c r="E55" s="532"/>
      <c r="F55" s="532"/>
      <c r="G55" s="532"/>
      <c r="I55" s="526"/>
      <c r="J55" s="526"/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V55" s="524"/>
      <c r="W55" s="720" t="s">
        <v>20</v>
      </c>
      <c r="X55" s="721"/>
      <c r="Y55" s="720" t="s">
        <v>2590</v>
      </c>
      <c r="Z55" s="722"/>
      <c r="AA55" s="721"/>
      <c r="AB55" s="701"/>
      <c r="AC55" s="701"/>
      <c r="AD55" s="702"/>
    </row>
    <row r="56" spans="3:30" ht="12.6" thickBot="1">
      <c r="C56" s="533"/>
      <c r="D56" s="534"/>
      <c r="E56" s="534"/>
      <c r="F56" s="534"/>
      <c r="G56" s="534"/>
      <c r="H56" s="534"/>
      <c r="I56" s="534"/>
      <c r="J56" s="534"/>
      <c r="K56" s="534"/>
      <c r="L56" s="534"/>
      <c r="M56" s="534"/>
      <c r="N56" s="534"/>
      <c r="O56" s="534"/>
      <c r="P56" s="534"/>
      <c r="Q56" s="534"/>
      <c r="R56" s="534"/>
      <c r="S56" s="534"/>
      <c r="T56" s="534"/>
      <c r="U56" s="535"/>
      <c r="V56" s="536"/>
      <c r="W56" s="736" t="s">
        <v>21</v>
      </c>
      <c r="X56" s="737"/>
      <c r="Y56" s="736" t="s">
        <v>2534</v>
      </c>
      <c r="Z56" s="738"/>
      <c r="AA56" s="737"/>
      <c r="AB56" s="739"/>
      <c r="AC56" s="739"/>
      <c r="AD56" s="740"/>
    </row>
  </sheetData>
  <mergeCells count="84"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W53:X53"/>
    <mergeCell ref="Y53:AA53"/>
    <mergeCell ref="AB53:AD53"/>
    <mergeCell ref="W44:AD45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0:AD52"/>
    <mergeCell ref="AA43:AB43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/>
  <pageMargins left="0.27559055118110198" right="0.3" top="0.31496062992126" bottom="0.59055118110236204" header="0.31496062992126" footer="0.31496062992126"/>
  <pageSetup paperSize="9" scale="80" orientation="landscape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C2F0C-7783-4B48-B209-5E0A4657BEFA}">
  <sheetPr>
    <tabColor rgb="FF00B0F0"/>
  </sheetPr>
  <dimension ref="B1:AE122"/>
  <sheetViews>
    <sheetView view="pageBreakPreview" topLeftCell="A4" zoomScale="40" zoomScaleNormal="40" zoomScaleSheetLayoutView="40" workbookViewId="0">
      <selection activeCell="AN54" sqref="AN54"/>
    </sheetView>
  </sheetViews>
  <sheetFormatPr defaultColWidth="9.33203125" defaultRowHeight="13.8"/>
  <cols>
    <col min="1" max="1" width="1.6640625" style="537" customWidth="1"/>
    <col min="2" max="2" width="10.6640625" style="537" customWidth="1"/>
    <col min="3" max="3" width="2.5546875" style="537" customWidth="1"/>
    <col min="4" max="20" width="9.33203125" style="537"/>
    <col min="21" max="21" width="14.5546875" style="537" customWidth="1"/>
    <col min="22" max="22" width="3.109375" style="537" customWidth="1"/>
    <col min="23" max="26" width="9.33203125" style="537"/>
    <col min="27" max="27" width="2.6640625" style="537" customWidth="1"/>
    <col min="28" max="30" width="4.6640625" style="537" customWidth="1"/>
    <col min="31" max="31" width="1.6640625" style="537" customWidth="1"/>
    <col min="32" max="16384" width="9.33203125" style="537"/>
  </cols>
  <sheetData>
    <row r="1" spans="2:31" ht="14.4" thickBot="1"/>
    <row r="2" spans="2:31" ht="14.4" thickBot="1">
      <c r="B2" s="538"/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539"/>
      <c r="S2" s="539"/>
      <c r="T2" s="539"/>
      <c r="U2" s="539"/>
      <c r="V2" s="539"/>
      <c r="W2" s="539"/>
      <c r="X2" s="539"/>
      <c r="Y2" s="539"/>
      <c r="Z2" s="539"/>
      <c r="AA2" s="539"/>
      <c r="AB2" s="539"/>
      <c r="AC2" s="539"/>
      <c r="AD2" s="540"/>
      <c r="AE2" s="541"/>
    </row>
    <row r="3" spans="2:31" ht="12.75" customHeight="1" thickTop="1">
      <c r="B3" s="542"/>
      <c r="C3" s="741" t="str">
        <f>RAB!G6</f>
        <v>PB An. PERUM GRIYA PUTRA MANGUNJIWAN ASRI 8</v>
      </c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2"/>
      <c r="T3" s="742"/>
      <c r="U3" s="742"/>
      <c r="V3" s="742"/>
      <c r="W3" s="742"/>
      <c r="X3" s="742"/>
      <c r="Y3" s="742"/>
      <c r="Z3" s="742"/>
      <c r="AA3" s="742"/>
      <c r="AB3" s="743"/>
      <c r="AC3" s="543"/>
      <c r="AD3" s="541"/>
      <c r="AE3" s="541"/>
    </row>
    <row r="4" spans="2:31" ht="13.5" customHeight="1" thickBot="1">
      <c r="B4" s="542"/>
      <c r="C4" s="744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6"/>
      <c r="AC4" s="543"/>
      <c r="AD4" s="541"/>
      <c r="AE4" s="541"/>
    </row>
    <row r="5" spans="2:31" ht="12.75" customHeight="1" thickTop="1">
      <c r="B5" s="542"/>
      <c r="C5" s="544"/>
      <c r="AD5" s="541"/>
      <c r="AE5" s="541"/>
    </row>
    <row r="6" spans="2:31" ht="12.75" customHeight="1">
      <c r="B6" s="542"/>
      <c r="Y6" s="545"/>
      <c r="Z6" s="545"/>
      <c r="AA6" s="545"/>
      <c r="AB6" s="546"/>
      <c r="AC6" s="546"/>
      <c r="AD6" s="541"/>
      <c r="AE6" s="541"/>
    </row>
    <row r="7" spans="2:31" ht="12.75" customHeight="1">
      <c r="B7" s="542"/>
      <c r="Y7" s="545"/>
      <c r="Z7" s="545"/>
      <c r="AA7" s="545"/>
      <c r="AB7" s="546"/>
      <c r="AC7" s="546"/>
      <c r="AD7" s="541"/>
      <c r="AE7" s="541"/>
    </row>
    <row r="8" spans="2:31" ht="12.75" customHeight="1">
      <c r="B8" s="542"/>
      <c r="AD8" s="541"/>
      <c r="AE8" s="541"/>
    </row>
    <row r="9" spans="2:31" ht="12.75" customHeight="1">
      <c r="B9" s="542"/>
      <c r="AD9" s="541"/>
      <c r="AE9" s="541"/>
    </row>
    <row r="10" spans="2:31">
      <c r="B10" s="542"/>
      <c r="AD10" s="541"/>
      <c r="AE10" s="541"/>
    </row>
    <row r="11" spans="2:31">
      <c r="B11" s="542"/>
      <c r="AD11" s="541"/>
      <c r="AE11" s="541"/>
    </row>
    <row r="12" spans="2:31">
      <c r="B12" s="542"/>
      <c r="AD12" s="541"/>
      <c r="AE12" s="541"/>
    </row>
    <row r="13" spans="2:31">
      <c r="B13" s="542"/>
      <c r="AD13" s="541"/>
      <c r="AE13" s="541"/>
    </row>
    <row r="14" spans="2:31">
      <c r="B14" s="542"/>
      <c r="D14" s="547"/>
      <c r="AD14" s="541"/>
      <c r="AE14" s="541"/>
    </row>
    <row r="15" spans="2:31">
      <c r="B15" s="542"/>
      <c r="AD15" s="541"/>
      <c r="AE15" s="541"/>
    </row>
    <row r="16" spans="2:31">
      <c r="B16" s="542"/>
      <c r="AD16" s="541"/>
      <c r="AE16" s="541"/>
    </row>
    <row r="17" spans="2:31">
      <c r="B17" s="542"/>
      <c r="AD17" s="541"/>
      <c r="AE17" s="541"/>
    </row>
    <row r="18" spans="2:31">
      <c r="B18" s="542"/>
      <c r="AD18" s="541"/>
      <c r="AE18" s="541"/>
    </row>
    <row r="19" spans="2:31">
      <c r="B19" s="542"/>
      <c r="AD19" s="541"/>
      <c r="AE19" s="541"/>
    </row>
    <row r="20" spans="2:31">
      <c r="B20" s="542"/>
      <c r="AD20" s="541"/>
      <c r="AE20" s="541"/>
    </row>
    <row r="21" spans="2:31">
      <c r="B21" s="542"/>
      <c r="AD21" s="541"/>
      <c r="AE21" s="541"/>
    </row>
    <row r="22" spans="2:31">
      <c r="B22" s="542"/>
      <c r="AD22" s="541"/>
      <c r="AE22" s="541"/>
    </row>
    <row r="23" spans="2:31">
      <c r="B23" s="542"/>
      <c r="AD23" s="541"/>
      <c r="AE23" s="541"/>
    </row>
    <row r="24" spans="2:31">
      <c r="B24" s="542"/>
      <c r="AD24" s="541"/>
      <c r="AE24" s="541"/>
    </row>
    <row r="25" spans="2:31">
      <c r="B25" s="542"/>
      <c r="AD25" s="541"/>
      <c r="AE25" s="541"/>
    </row>
    <row r="26" spans="2:31">
      <c r="B26" s="542"/>
      <c r="AD26" s="541"/>
      <c r="AE26" s="541"/>
    </row>
    <row r="27" spans="2:31">
      <c r="B27" s="542"/>
      <c r="AD27" s="541"/>
      <c r="AE27" s="541"/>
    </row>
    <row r="28" spans="2:31">
      <c r="B28" s="542"/>
      <c r="AD28" s="541"/>
      <c r="AE28" s="541"/>
    </row>
    <row r="29" spans="2:31">
      <c r="B29" s="542"/>
      <c r="AD29" s="541"/>
      <c r="AE29" s="541"/>
    </row>
    <row r="30" spans="2:31">
      <c r="B30" s="542"/>
      <c r="AD30" s="541"/>
      <c r="AE30" s="541"/>
    </row>
    <row r="31" spans="2:31">
      <c r="B31" s="542"/>
      <c r="AD31" s="541"/>
      <c r="AE31" s="541"/>
    </row>
    <row r="32" spans="2:31">
      <c r="B32" s="542"/>
      <c r="AD32" s="541"/>
      <c r="AE32" s="541"/>
    </row>
    <row r="33" spans="2:31">
      <c r="B33" s="542"/>
      <c r="AD33" s="541"/>
      <c r="AE33" s="541"/>
    </row>
    <row r="34" spans="2:31">
      <c r="B34" s="542"/>
      <c r="AD34" s="541"/>
      <c r="AE34" s="541"/>
    </row>
    <row r="35" spans="2:31">
      <c r="B35" s="542"/>
      <c r="AD35" s="541"/>
      <c r="AE35" s="541"/>
    </row>
    <row r="36" spans="2:31">
      <c r="B36" s="542"/>
      <c r="AD36" s="541"/>
      <c r="AE36" s="541"/>
    </row>
    <row r="37" spans="2:31">
      <c r="B37" s="542"/>
      <c r="AD37" s="541"/>
      <c r="AE37" s="541"/>
    </row>
    <row r="38" spans="2:31">
      <c r="B38" s="542"/>
      <c r="AD38" s="541"/>
      <c r="AE38" s="541"/>
    </row>
    <row r="39" spans="2:31">
      <c r="B39" s="542"/>
      <c r="AD39" s="541"/>
      <c r="AE39" s="541"/>
    </row>
    <row r="40" spans="2:31">
      <c r="B40" s="542"/>
      <c r="AD40" s="541"/>
      <c r="AE40" s="541"/>
    </row>
    <row r="41" spans="2:31">
      <c r="B41" s="542"/>
      <c r="AD41" s="541"/>
      <c r="AE41" s="541"/>
    </row>
    <row r="42" spans="2:31">
      <c r="B42" s="542"/>
      <c r="AD42" s="541"/>
      <c r="AE42" s="541"/>
    </row>
    <row r="43" spans="2:31">
      <c r="B43" s="542"/>
      <c r="AD43" s="541"/>
      <c r="AE43" s="541"/>
    </row>
    <row r="44" spans="2:31">
      <c r="B44" s="542"/>
      <c r="AD44" s="541"/>
      <c r="AE44" s="541"/>
    </row>
    <row r="45" spans="2:31">
      <c r="B45" s="542"/>
      <c r="AD45" s="541"/>
      <c r="AE45" s="541"/>
    </row>
    <row r="46" spans="2:31">
      <c r="B46" s="542"/>
      <c r="AD46" s="541"/>
      <c r="AE46" s="541"/>
    </row>
    <row r="47" spans="2:31">
      <c r="B47" s="542"/>
      <c r="AD47" s="541"/>
      <c r="AE47" s="541"/>
    </row>
    <row r="48" spans="2:31">
      <c r="B48" s="542"/>
      <c r="AD48" s="541"/>
      <c r="AE48" s="541"/>
    </row>
    <row r="49" spans="2:31">
      <c r="B49" s="542"/>
      <c r="AD49" s="541"/>
      <c r="AE49" s="541"/>
    </row>
    <row r="50" spans="2:31">
      <c r="B50" s="542"/>
      <c r="AD50" s="541"/>
      <c r="AE50" s="541"/>
    </row>
    <row r="51" spans="2:31">
      <c r="B51" s="542"/>
      <c r="AD51" s="541"/>
      <c r="AE51" s="541"/>
    </row>
    <row r="52" spans="2:31">
      <c r="B52" s="542"/>
      <c r="AD52" s="541"/>
      <c r="AE52" s="541"/>
    </row>
    <row r="53" spans="2:31">
      <c r="B53" s="542"/>
      <c r="AD53" s="541"/>
      <c r="AE53" s="541"/>
    </row>
    <row r="54" spans="2:31">
      <c r="B54" s="542"/>
      <c r="AD54" s="541"/>
      <c r="AE54" s="541"/>
    </row>
    <row r="55" spans="2:31">
      <c r="B55" s="542"/>
      <c r="AD55" s="541"/>
      <c r="AE55" s="541"/>
    </row>
    <row r="56" spans="2:31">
      <c r="B56" s="542"/>
      <c r="R56" s="548"/>
      <c r="S56" s="548"/>
      <c r="T56" s="548"/>
      <c r="U56" s="549"/>
      <c r="V56" s="549"/>
      <c r="W56" s="549"/>
      <c r="X56" s="549"/>
      <c r="Y56" s="549"/>
      <c r="Z56" s="549"/>
      <c r="AA56" s="549"/>
      <c r="AB56" s="549"/>
      <c r="AC56" s="549"/>
      <c r="AD56" s="550"/>
      <c r="AE56" s="541"/>
    </row>
    <row r="57" spans="2:31">
      <c r="B57" s="542"/>
      <c r="R57" s="551"/>
      <c r="S57" s="548"/>
      <c r="T57" s="548"/>
      <c r="U57" s="549"/>
      <c r="V57" s="552"/>
      <c r="W57" s="549"/>
      <c r="X57" s="549"/>
      <c r="Y57" s="549"/>
      <c r="Z57" s="549"/>
      <c r="AA57" s="552"/>
      <c r="AB57" s="552"/>
      <c r="AC57" s="552"/>
      <c r="AD57" s="553"/>
      <c r="AE57" s="541"/>
    </row>
    <row r="58" spans="2:31">
      <c r="B58" s="542"/>
      <c r="U58" s="549"/>
      <c r="V58" s="552"/>
      <c r="W58" s="549"/>
      <c r="X58" s="549"/>
      <c r="Y58" s="549"/>
      <c r="Z58" s="549"/>
      <c r="AA58" s="552"/>
      <c r="AB58" s="549"/>
      <c r="AC58" s="549"/>
      <c r="AD58" s="550"/>
      <c r="AE58" s="541"/>
    </row>
    <row r="59" spans="2:31">
      <c r="B59" s="542"/>
      <c r="U59" s="549"/>
      <c r="V59" s="552"/>
      <c r="W59" s="549"/>
      <c r="X59" s="549"/>
      <c r="Y59" s="549"/>
      <c r="Z59" s="549"/>
      <c r="AA59" s="549"/>
      <c r="AB59" s="549"/>
      <c r="AC59" s="549"/>
      <c r="AD59" s="550"/>
      <c r="AE59" s="541"/>
    </row>
    <row r="60" spans="2:31">
      <c r="B60" s="542"/>
      <c r="U60" s="549"/>
      <c r="V60" s="552"/>
      <c r="W60" s="549"/>
      <c r="X60" s="549"/>
      <c r="Y60" s="549"/>
      <c r="Z60" s="549"/>
      <c r="AA60" s="549"/>
      <c r="AB60" s="549"/>
      <c r="AC60" s="549"/>
      <c r="AD60" s="550"/>
      <c r="AE60" s="541"/>
    </row>
    <row r="61" spans="2:31">
      <c r="B61" s="542"/>
      <c r="U61" s="549"/>
      <c r="V61" s="552"/>
      <c r="W61" s="549"/>
      <c r="X61" s="549"/>
      <c r="Y61" s="549"/>
      <c r="Z61" s="549"/>
      <c r="AA61" s="549"/>
      <c r="AB61" s="549"/>
      <c r="AC61" s="549"/>
      <c r="AD61" s="550"/>
      <c r="AE61" s="541"/>
    </row>
    <row r="62" spans="2:31">
      <c r="B62" s="542"/>
      <c r="U62" s="549"/>
      <c r="V62" s="552"/>
      <c r="W62" s="549"/>
      <c r="X62" s="549"/>
      <c r="Y62" s="549"/>
      <c r="Z62" s="549"/>
      <c r="AA62" s="552"/>
      <c r="AB62" s="549"/>
      <c r="AC62" s="549"/>
      <c r="AD62" s="550"/>
      <c r="AE62" s="541"/>
    </row>
    <row r="63" spans="2:31">
      <c r="B63" s="542"/>
      <c r="U63" s="549"/>
      <c r="V63" s="552"/>
      <c r="W63" s="549"/>
      <c r="X63" s="549"/>
      <c r="Y63" s="549"/>
      <c r="Z63" s="549"/>
      <c r="AA63" s="549"/>
      <c r="AB63" s="549"/>
      <c r="AC63" s="549"/>
      <c r="AD63" s="550"/>
      <c r="AE63" s="541"/>
    </row>
    <row r="64" spans="2:31">
      <c r="B64" s="542"/>
      <c r="U64" s="549"/>
      <c r="V64" s="552"/>
      <c r="W64" s="549"/>
      <c r="X64" s="549"/>
      <c r="Y64" s="549"/>
      <c r="Z64" s="549"/>
      <c r="AA64" s="549"/>
      <c r="AB64" s="549"/>
      <c r="AC64" s="549"/>
      <c r="AD64" s="550"/>
      <c r="AE64" s="541"/>
    </row>
    <row r="65" spans="2:31">
      <c r="B65" s="542"/>
      <c r="U65" s="549"/>
      <c r="V65" s="552"/>
      <c r="W65" s="549"/>
      <c r="X65" s="549"/>
      <c r="Y65" s="549"/>
      <c r="Z65" s="549"/>
      <c r="AA65" s="549"/>
      <c r="AB65" s="549"/>
      <c r="AC65" s="549"/>
      <c r="AD65" s="550"/>
      <c r="AE65" s="541"/>
    </row>
    <row r="66" spans="2:31">
      <c r="B66" s="542"/>
      <c r="U66" s="549"/>
      <c r="V66" s="552"/>
      <c r="W66" s="549"/>
      <c r="X66" s="549"/>
      <c r="Y66" s="549"/>
      <c r="Z66" s="549"/>
      <c r="AA66" s="549"/>
      <c r="AB66" s="549"/>
      <c r="AC66" s="549"/>
      <c r="AD66" s="550"/>
      <c r="AE66" s="541"/>
    </row>
    <row r="67" spans="2:31" ht="14.4" thickBot="1">
      <c r="B67" s="554"/>
      <c r="C67" s="555"/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555"/>
      <c r="P67" s="555"/>
      <c r="Q67" s="555"/>
      <c r="R67" s="555"/>
      <c r="S67" s="555"/>
      <c r="T67" s="555"/>
      <c r="U67" s="556"/>
      <c r="V67" s="557"/>
      <c r="W67" s="556"/>
      <c r="X67" s="556"/>
      <c r="Y67" s="556"/>
      <c r="Z67" s="556"/>
      <c r="AA67" s="556"/>
      <c r="AB67" s="556"/>
      <c r="AC67" s="556"/>
      <c r="AD67" s="558"/>
      <c r="AE67" s="541"/>
    </row>
    <row r="68" spans="2:31" ht="6" customHeight="1" thickBot="1">
      <c r="B68" s="555"/>
      <c r="C68" s="555"/>
      <c r="D68" s="555"/>
      <c r="E68" s="555"/>
      <c r="F68" s="555"/>
      <c r="G68" s="555"/>
      <c r="H68" s="555"/>
      <c r="I68" s="555"/>
      <c r="J68" s="555"/>
      <c r="K68" s="555"/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  <c r="X68" s="555"/>
      <c r="Y68" s="555"/>
      <c r="Z68" s="555"/>
      <c r="AA68" s="555"/>
      <c r="AB68" s="555"/>
      <c r="AC68" s="555"/>
      <c r="AD68" s="555"/>
      <c r="AE68" s="559"/>
    </row>
    <row r="75" spans="2:31">
      <c r="M75" s="560"/>
    </row>
    <row r="76" spans="2:31" ht="15" customHeight="1">
      <c r="E76" s="561"/>
      <c r="M76" s="560"/>
    </row>
    <row r="77" spans="2:31" ht="15" customHeight="1">
      <c r="E77" s="561"/>
      <c r="M77" s="560"/>
    </row>
    <row r="78" spans="2:31" ht="15" customHeight="1">
      <c r="E78" s="561"/>
      <c r="M78" s="560"/>
    </row>
    <row r="79" spans="2:31" ht="15" customHeight="1">
      <c r="E79" s="561"/>
      <c r="M79" s="560"/>
    </row>
    <row r="80" spans="2:31" ht="15" customHeight="1">
      <c r="E80" s="561"/>
      <c r="M80" s="560"/>
    </row>
    <row r="81" spans="5:13" ht="15" customHeight="1">
      <c r="E81" s="561"/>
      <c r="M81" s="560"/>
    </row>
    <row r="82" spans="5:13" ht="15" customHeight="1">
      <c r="E82" s="561"/>
      <c r="M82" s="560"/>
    </row>
    <row r="83" spans="5:13" ht="15" customHeight="1">
      <c r="E83" s="561"/>
      <c r="M83" s="560"/>
    </row>
    <row r="84" spans="5:13" ht="15" customHeight="1">
      <c r="E84" s="561"/>
      <c r="M84" s="560"/>
    </row>
    <row r="85" spans="5:13" ht="15" customHeight="1">
      <c r="E85" s="561"/>
      <c r="M85" s="560"/>
    </row>
    <row r="86" spans="5:13" ht="15" customHeight="1">
      <c r="E86" s="561"/>
      <c r="M86" s="560"/>
    </row>
    <row r="87" spans="5:13" ht="15" customHeight="1">
      <c r="E87" s="561"/>
      <c r="M87" s="560"/>
    </row>
    <row r="88" spans="5:13" ht="15" customHeight="1">
      <c r="E88" s="561"/>
      <c r="M88" s="560"/>
    </row>
    <row r="89" spans="5:13" ht="15" customHeight="1">
      <c r="E89" s="561"/>
      <c r="M89" s="560"/>
    </row>
    <row r="90" spans="5:13" ht="15" customHeight="1">
      <c r="E90" s="561"/>
      <c r="M90" s="560"/>
    </row>
    <row r="91" spans="5:13" ht="15" customHeight="1">
      <c r="E91" s="561"/>
      <c r="M91" s="560"/>
    </row>
    <row r="92" spans="5:13" ht="15" customHeight="1">
      <c r="E92" s="561"/>
      <c r="M92" s="560"/>
    </row>
    <row r="93" spans="5:13" ht="15" customHeight="1">
      <c r="E93" s="561"/>
      <c r="M93" s="560"/>
    </row>
    <row r="94" spans="5:13" ht="15" customHeight="1">
      <c r="E94" s="561"/>
      <c r="M94" s="560"/>
    </row>
    <row r="95" spans="5:13" ht="15" customHeight="1">
      <c r="E95" s="561"/>
      <c r="M95" s="560"/>
    </row>
    <row r="96" spans="5:13" ht="15" customHeight="1">
      <c r="E96" s="561"/>
      <c r="M96" s="560"/>
    </row>
    <row r="97" spans="5:13" ht="15" customHeight="1">
      <c r="E97" s="561"/>
      <c r="M97" s="560"/>
    </row>
    <row r="98" spans="5:13" ht="15" customHeight="1">
      <c r="E98" s="561"/>
    </row>
    <row r="99" spans="5:13" ht="15" customHeight="1">
      <c r="E99" s="561"/>
    </row>
    <row r="100" spans="5:13" ht="15" customHeight="1">
      <c r="E100" s="561"/>
    </row>
    <row r="101" spans="5:13" ht="15" customHeight="1">
      <c r="E101" s="561"/>
    </row>
    <row r="102" spans="5:13" ht="15" customHeight="1">
      <c r="E102" s="561"/>
    </row>
    <row r="103" spans="5:13" ht="15" customHeight="1">
      <c r="E103" s="561"/>
    </row>
    <row r="104" spans="5:13" ht="15" customHeight="1">
      <c r="E104" s="561"/>
    </row>
    <row r="105" spans="5:13" ht="15" customHeight="1">
      <c r="E105" s="561"/>
    </row>
    <row r="106" spans="5:13" ht="15" customHeight="1">
      <c r="E106" s="561"/>
    </row>
    <row r="107" spans="5:13" ht="15" customHeight="1">
      <c r="E107" s="561"/>
    </row>
    <row r="108" spans="5:13" ht="15" customHeight="1">
      <c r="E108" s="561"/>
    </row>
    <row r="109" spans="5:13" ht="15" customHeight="1">
      <c r="E109" s="561"/>
    </row>
    <row r="110" spans="5:13" ht="15" customHeight="1">
      <c r="E110" s="561"/>
    </row>
    <row r="111" spans="5:13" ht="15" customHeight="1">
      <c r="E111" s="561"/>
    </row>
    <row r="112" spans="5:13" ht="15" customHeight="1">
      <c r="E112" s="561"/>
    </row>
    <row r="113" spans="5:5" ht="15" customHeight="1">
      <c r="E113" s="561"/>
    </row>
    <row r="114" spans="5:5" ht="15" customHeight="1">
      <c r="E114" s="561"/>
    </row>
    <row r="115" spans="5:5" ht="15" customHeight="1">
      <c r="E115" s="561"/>
    </row>
    <row r="116" spans="5:5" ht="15" customHeight="1">
      <c r="E116" s="561"/>
    </row>
    <row r="117" spans="5:5" ht="15" customHeight="1">
      <c r="E117" s="561"/>
    </row>
    <row r="118" spans="5:5" ht="15" customHeight="1">
      <c r="E118" s="561"/>
    </row>
    <row r="119" spans="5:5" ht="15" customHeight="1">
      <c r="E119" s="561"/>
    </row>
    <row r="120" spans="5:5" ht="15" customHeight="1">
      <c r="E120" s="561"/>
    </row>
    <row r="121" spans="5:5" ht="15" customHeight="1">
      <c r="E121" s="561"/>
    </row>
    <row r="122" spans="5:5">
      <c r="E122" s="561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47" t="s">
        <v>1168</v>
      </c>
      <c r="E4" s="748"/>
      <c r="F4" s="748"/>
      <c r="G4" s="748"/>
      <c r="H4" s="748"/>
      <c r="I4" s="748"/>
      <c r="J4" s="748"/>
      <c r="K4" s="748"/>
      <c r="L4" s="748"/>
      <c r="M4" s="748"/>
      <c r="N4" s="748"/>
      <c r="O4" s="748"/>
      <c r="P4" s="748"/>
      <c r="Q4" s="748"/>
      <c r="R4" s="748"/>
      <c r="S4" s="748"/>
      <c r="T4" s="748"/>
      <c r="U4" s="748"/>
      <c r="V4" s="748"/>
      <c r="W4" s="748"/>
      <c r="X4" s="748"/>
      <c r="Y4" s="748"/>
      <c r="Z4" s="748"/>
      <c r="AA4" s="748"/>
      <c r="AB4" s="748"/>
      <c r="AC4" s="749"/>
      <c r="AD4" s="192"/>
      <c r="AE4" s="191"/>
      <c r="AF4" s="191"/>
    </row>
    <row r="5" spans="2:32" ht="13.5" customHeight="1" thickBot="1">
      <c r="B5" s="190"/>
      <c r="C5" s="190"/>
      <c r="D5" s="750"/>
      <c r="E5" s="751"/>
      <c r="F5" s="751"/>
      <c r="G5" s="751"/>
      <c r="H5" s="751"/>
      <c r="I5" s="751"/>
      <c r="J5" s="751"/>
      <c r="K5" s="751"/>
      <c r="L5" s="751"/>
      <c r="M5" s="751"/>
      <c r="N5" s="751"/>
      <c r="O5" s="751"/>
      <c r="P5" s="751"/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1"/>
      <c r="AC5" s="752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1">
        <v>1</v>
      </c>
    </row>
    <row r="2" spans="1:11" ht="48" customHeight="1">
      <c r="A2" s="371">
        <v>3</v>
      </c>
    </row>
    <row r="4" spans="1:11" ht="48" customHeight="1">
      <c r="C4" s="371">
        <v>1</v>
      </c>
    </row>
    <row r="5" spans="1:11" ht="48" customHeight="1">
      <c r="C5" s="371">
        <v>3</v>
      </c>
    </row>
    <row r="7" spans="1:11" ht="48" customHeight="1">
      <c r="E7" s="371">
        <v>1</v>
      </c>
    </row>
    <row r="8" spans="1:11" ht="48" customHeight="1">
      <c r="E8" s="371">
        <v>3</v>
      </c>
    </row>
    <row r="10" spans="1:11" ht="48" customHeight="1">
      <c r="G10" s="371">
        <v>3</v>
      </c>
    </row>
    <row r="11" spans="1:11" ht="48" customHeight="1">
      <c r="G11" s="371">
        <v>1</v>
      </c>
    </row>
    <row r="13" spans="1:11" ht="48" customHeight="1">
      <c r="I13" s="371">
        <v>3</v>
      </c>
    </row>
    <row r="14" spans="1:11" ht="48" customHeight="1">
      <c r="I14" s="371">
        <v>1</v>
      </c>
    </row>
    <row r="16" spans="1:11" ht="48" customHeight="1">
      <c r="K16" s="371">
        <v>3</v>
      </c>
    </row>
    <row r="17" spans="11:21" ht="48" customHeight="1">
      <c r="K17" s="371">
        <v>1</v>
      </c>
    </row>
    <row r="19" spans="11:21" ht="48" customHeight="1">
      <c r="M19" s="371">
        <v>3</v>
      </c>
    </row>
    <row r="20" spans="11:21" ht="48" customHeight="1">
      <c r="M20" s="371">
        <v>1</v>
      </c>
    </row>
    <row r="22" spans="11:21" ht="48" customHeight="1">
      <c r="O22" s="371">
        <v>3</v>
      </c>
    </row>
    <row r="23" spans="11:21" ht="48" customHeight="1">
      <c r="O23" s="371">
        <v>1</v>
      </c>
    </row>
    <row r="25" spans="11:21" ht="57" customHeight="1">
      <c r="Q25" s="371">
        <v>3</v>
      </c>
    </row>
    <row r="26" spans="11:21" ht="57" customHeight="1">
      <c r="Q26" s="371">
        <v>1</v>
      </c>
    </row>
    <row r="28" spans="11:21" ht="57" customHeight="1">
      <c r="S28" s="371">
        <v>3</v>
      </c>
    </row>
    <row r="29" spans="11:21" ht="57" customHeight="1">
      <c r="S29" s="371">
        <v>1</v>
      </c>
    </row>
    <row r="31" spans="11:21" ht="57" customHeight="1">
      <c r="U31" s="371">
        <v>3</v>
      </c>
    </row>
    <row r="32" spans="11:21" ht="57" customHeight="1">
      <c r="U32" s="3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2024-08-08T03:18:01Z</cp:lastPrinted>
  <dcterms:created xsi:type="dcterms:W3CDTF">2011-02-06T11:57:38Z</dcterms:created>
  <dcterms:modified xsi:type="dcterms:W3CDTF">2024-08-15T07:01:18Z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