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Rayon Demak\2024\PBPD\RAB\"/>
    </mc:Choice>
  </mc:AlternateContent>
  <bookViews>
    <workbookView xWindow="-120" yWindow="-120" windowWidth="29040" windowHeight="1572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RAB!$A$1:$K$72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0" i="11" l="1"/>
  <c r="F39" i="11"/>
  <c r="F38" i="11"/>
  <c r="F37" i="11"/>
  <c r="D15" i="11"/>
  <c r="J15" i="11" s="1"/>
  <c r="E15" i="11"/>
  <c r="G15" i="11"/>
  <c r="I15" i="11"/>
  <c r="D16" i="11"/>
  <c r="J16" i="11" s="1"/>
  <c r="E16" i="11"/>
  <c r="G16" i="11"/>
  <c r="D17" i="11"/>
  <c r="H17" i="11" s="1"/>
  <c r="E17" i="11"/>
  <c r="G17" i="11"/>
  <c r="D18" i="11"/>
  <c r="H18" i="11" s="1"/>
  <c r="E18" i="11"/>
  <c r="G18" i="11"/>
  <c r="D19" i="11"/>
  <c r="H19" i="11" s="1"/>
  <c r="E19" i="11"/>
  <c r="G19" i="11"/>
  <c r="D20" i="11"/>
  <c r="J20" i="11" s="1"/>
  <c r="E20" i="11"/>
  <c r="G20" i="11"/>
  <c r="H15" i="11" l="1"/>
  <c r="K15" i="11" s="1"/>
  <c r="J19" i="11"/>
  <c r="I19" i="11"/>
  <c r="K19" i="11" s="1"/>
  <c r="J18" i="11"/>
  <c r="I18" i="11"/>
  <c r="J17" i="11"/>
  <c r="H20" i="11"/>
  <c r="K20" i="11" s="1"/>
  <c r="I16" i="11"/>
  <c r="I17" i="11"/>
  <c r="I20" i="11"/>
  <c r="H16" i="11"/>
  <c r="E5" i="64"/>
  <c r="F49" i="11"/>
  <c r="F48" i="11"/>
  <c r="F47" i="11"/>
  <c r="F46" i="11"/>
  <c r="F45" i="11"/>
  <c r="F44" i="11"/>
  <c r="F43" i="11"/>
  <c r="D42" i="11"/>
  <c r="J42" i="11" s="1"/>
  <c r="E42" i="11"/>
  <c r="G42" i="11"/>
  <c r="D43" i="11"/>
  <c r="J43" i="11" s="1"/>
  <c r="E43" i="11"/>
  <c r="G43" i="11"/>
  <c r="D44" i="11"/>
  <c r="H44" i="11" s="1"/>
  <c r="E44" i="11"/>
  <c r="G44" i="11"/>
  <c r="D45" i="11"/>
  <c r="H45" i="11" s="1"/>
  <c r="E45" i="11"/>
  <c r="G45" i="11"/>
  <c r="D46" i="11"/>
  <c r="J46" i="11" s="1"/>
  <c r="E46" i="11"/>
  <c r="G46" i="11"/>
  <c r="D47" i="11"/>
  <c r="J47" i="11" s="1"/>
  <c r="E47" i="11"/>
  <c r="G47" i="11"/>
  <c r="D48" i="11"/>
  <c r="H48" i="11" s="1"/>
  <c r="E48" i="11"/>
  <c r="G48" i="11"/>
  <c r="D49" i="11"/>
  <c r="H49" i="11" s="1"/>
  <c r="E49" i="11"/>
  <c r="G49" i="11"/>
  <c r="K17" i="11" l="1"/>
  <c r="K16" i="11"/>
  <c r="K18" i="11"/>
  <c r="J45" i="11"/>
  <c r="I49" i="11"/>
  <c r="I48" i="11"/>
  <c r="I46" i="11"/>
  <c r="J44" i="11"/>
  <c r="I43" i="11"/>
  <c r="I42" i="11"/>
  <c r="J49" i="11"/>
  <c r="I45" i="11"/>
  <c r="K45" i="11" s="1"/>
  <c r="I44" i="11"/>
  <c r="H42" i="11"/>
  <c r="J48" i="11"/>
  <c r="I47" i="11"/>
  <c r="H46" i="11"/>
  <c r="H47" i="11"/>
  <c r="H43" i="11"/>
  <c r="K43" i="11" l="1"/>
  <c r="K49" i="11"/>
  <c r="K44" i="11"/>
  <c r="K48" i="11"/>
  <c r="K42" i="11"/>
  <c r="K47" i="11"/>
  <c r="K46" i="11"/>
  <c r="D30" i="11" l="1"/>
  <c r="H30" i="11" s="1"/>
  <c r="E30" i="11"/>
  <c r="G30" i="11"/>
  <c r="F29" i="11"/>
  <c r="F28" i="11"/>
  <c r="F27" i="11"/>
  <c r="F26" i="11"/>
  <c r="F25" i="11"/>
  <c r="D24" i="11"/>
  <c r="J24" i="11" s="1"/>
  <c r="E24" i="11"/>
  <c r="G24" i="11"/>
  <c r="D25" i="11"/>
  <c r="J25" i="11" s="1"/>
  <c r="E25" i="11"/>
  <c r="G25" i="11"/>
  <c r="D26" i="11"/>
  <c r="H26" i="11" s="1"/>
  <c r="E26" i="11"/>
  <c r="G26" i="11"/>
  <c r="D27" i="11"/>
  <c r="J27" i="11" s="1"/>
  <c r="E27" i="11"/>
  <c r="G27" i="11"/>
  <c r="D28" i="11"/>
  <c r="J28" i="11" s="1"/>
  <c r="E28" i="11"/>
  <c r="G28" i="11"/>
  <c r="D29" i="11"/>
  <c r="E29" i="11"/>
  <c r="G29" i="11"/>
  <c r="D23" i="11"/>
  <c r="J23" i="11" s="1"/>
  <c r="E23" i="11"/>
  <c r="G23" i="11"/>
  <c r="J30" i="11" l="1"/>
  <c r="I30" i="11"/>
  <c r="I24" i="11"/>
  <c r="J26" i="11"/>
  <c r="H24" i="11"/>
  <c r="J29" i="11"/>
  <c r="I28" i="11"/>
  <c r="I27" i="11"/>
  <c r="I29" i="11"/>
  <c r="H27" i="11"/>
  <c r="I23" i="11"/>
  <c r="H28" i="11"/>
  <c r="I26" i="11"/>
  <c r="I25" i="11"/>
  <c r="H23" i="11"/>
  <c r="K23" i="11" s="1"/>
  <c r="H29" i="11"/>
  <c r="H25" i="11"/>
  <c r="K30" i="11" l="1"/>
  <c r="K26" i="11"/>
  <c r="K27" i="11"/>
  <c r="K25" i="11"/>
  <c r="K28" i="11"/>
  <c r="K24" i="11"/>
  <c r="K29" i="11"/>
  <c r="D22" i="11" l="1"/>
  <c r="J22" i="11" s="1"/>
  <c r="E22" i="11"/>
  <c r="G22" i="11"/>
  <c r="I22" i="11" l="1"/>
  <c r="H22" i="11"/>
  <c r="F32" i="11"/>
  <c r="D40" i="11"/>
  <c r="E40" i="11"/>
  <c r="G40" i="11"/>
  <c r="D41" i="11"/>
  <c r="H41" i="11" s="1"/>
  <c r="E41" i="11"/>
  <c r="G41" i="11"/>
  <c r="D31" i="11"/>
  <c r="E31" i="11"/>
  <c r="G31" i="11"/>
  <c r="D32" i="11"/>
  <c r="H32" i="11" s="1"/>
  <c r="E32" i="11"/>
  <c r="G32" i="11"/>
  <c r="K22" i="11" l="1"/>
  <c r="H31" i="11"/>
  <c r="J40" i="11"/>
  <c r="I41" i="11"/>
  <c r="I40" i="11"/>
  <c r="H40" i="11"/>
  <c r="J41" i="11"/>
  <c r="I31" i="11"/>
  <c r="I32" i="11"/>
  <c r="J31" i="11"/>
  <c r="J32" i="11"/>
  <c r="K41" i="11" l="1"/>
  <c r="K40" i="11"/>
  <c r="K31" i="11"/>
  <c r="K32" i="11"/>
  <c r="D38" i="11" l="1"/>
  <c r="E38" i="11"/>
  <c r="G38" i="11"/>
  <c r="D39" i="11"/>
  <c r="E39" i="11"/>
  <c r="G39" i="11"/>
  <c r="H39" i="11" l="1"/>
  <c r="H38" i="11"/>
  <c r="I38" i="11"/>
  <c r="J39" i="11"/>
  <c r="J38" i="11"/>
  <c r="I39" i="11"/>
  <c r="K39" i="11" l="1"/>
  <c r="K38" i="11"/>
  <c r="D33" i="11" l="1"/>
  <c r="J33" i="11" s="1"/>
  <c r="E33" i="11"/>
  <c r="G33" i="11"/>
  <c r="D34" i="11"/>
  <c r="H34" i="11" s="1"/>
  <c r="E34" i="11"/>
  <c r="G34" i="11"/>
  <c r="D35" i="11"/>
  <c r="J35" i="11" s="1"/>
  <c r="E35" i="11"/>
  <c r="G35" i="11"/>
  <c r="D36" i="11"/>
  <c r="J36" i="11" s="1"/>
  <c r="E36" i="11"/>
  <c r="G36" i="11"/>
  <c r="D37" i="11"/>
  <c r="E37" i="11"/>
  <c r="G37" i="11"/>
  <c r="I34" i="11" l="1"/>
  <c r="J37" i="11"/>
  <c r="I36" i="11"/>
  <c r="I35" i="11"/>
  <c r="I37" i="11"/>
  <c r="H36" i="11"/>
  <c r="H37" i="11"/>
  <c r="H35" i="11"/>
  <c r="J34" i="11"/>
  <c r="I33" i="11"/>
  <c r="H33" i="11"/>
  <c r="K34" i="11" l="1"/>
  <c r="K35" i="11"/>
  <c r="K36" i="11"/>
  <c r="K37" i="11"/>
  <c r="K33" i="11"/>
  <c r="G6" i="11" l="1"/>
  <c r="D51" i="11"/>
  <c r="J51" i="11" s="1"/>
  <c r="E51" i="11"/>
  <c r="G51" i="11"/>
  <c r="H51" i="11" l="1"/>
  <c r="I51" i="11"/>
  <c r="D14" i="11"/>
  <c r="J14" i="11" s="1"/>
  <c r="E14" i="11"/>
  <c r="G14" i="11"/>
  <c r="K19" i="60"/>
  <c r="D19" i="60"/>
  <c r="K51" i="11" l="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A18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7" i="11" l="1"/>
  <c r="D52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52" i="11"/>
  <c r="D53" i="11"/>
  <c r="H53" i="11" s="1"/>
  <c r="E5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5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0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L172" i="29"/>
  <c r="L42" i="39"/>
  <c r="B41" i="39" l="1"/>
  <c r="B171" i="29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52" i="11"/>
  <c r="J52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53" i="11"/>
  <c r="I53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E299" i="29"/>
  <c r="F303" i="29"/>
  <c r="E239" i="29"/>
  <c r="E268" i="29"/>
  <c r="E277" i="29"/>
  <c r="E273" i="29"/>
  <c r="E236" i="29"/>
  <c r="F308" i="29"/>
  <c r="F292" i="29"/>
  <c r="E227" i="29"/>
  <c r="E265" i="29"/>
  <c r="F279" i="29"/>
  <c r="F246" i="29"/>
  <c r="F253" i="29"/>
  <c r="E264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53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55" i="11"/>
  <c r="H56" i="11" s="1"/>
  <c r="I55" i="11"/>
  <c r="I56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88" i="29" l="1"/>
  <c r="F289" i="29"/>
  <c r="F316" i="29"/>
  <c r="F286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57" i="11"/>
  <c r="I57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52" i="11" l="1"/>
  <c r="K55" i="11" s="1"/>
  <c r="K56" i="11" s="1"/>
  <c r="K57" i="11" s="1"/>
  <c r="B58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55" i="11"/>
  <c r="J5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8" i="41" l="1"/>
  <c r="F779" i="41"/>
  <c r="F776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<sst xmlns="http://schemas.openxmlformats.org/spreadsheetml/2006/main" count="4726" uniqueCount="1629">
  <si>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</si>
  <si>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</si>
  <si>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</si>
  <si>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</si>
  <si>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</si>
  <si>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</si>
  <si>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</si>
  <si>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</si>
  <si>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</si>
  <si>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</si>
  <si>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</si>
  <si>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</si>
  <si>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</si>
  <si>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</si>
  <si>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</si>
  <si>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</si>
  <si>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</si>
  <si>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</si>
  <si>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</si>
  <si>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</si>
  <si>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</si>
  <si>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</si>
  <si>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</si>
  <si>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</si>
  <si>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</si>
  <si>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</si>
  <si>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</si>
  <si>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</si>
  <si>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</si>
  <si>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</si>
  <si>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</si>
  <si>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</si>
  <si>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</si>
  <si>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</si>
  <si>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</si>
  <si>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</si>
  <si>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</si>
  <si>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</si>
  <si>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</si>
  <si>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</si>
  <si>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</si>
  <si>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</si>
  <si>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</si>
  <si>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</si>
  <si>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</si>
  <si>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</si>
  <si>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</si>
  <si>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</si>
  <si>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</si>
  <si>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</si>
  <si>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</si>
  <si>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</si>
  <si>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</si>
  <si>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</si>
  <si>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</si>
  <si>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</si>
  <si>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</si>
  <si>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</si>
  <si>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</si>
  <si>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</si>
  <si>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</si>
  <si>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</si>
  <si>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</si>
  <si>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</si>
  <si>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</si>
  <si>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</si>
  <si>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</si>
  <si>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</si>
  <si>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</si>
  <si>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</si>
  <si>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</si>
  <si>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</si>
  <si>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</si>
  <si>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</si>
  <si>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</si>
  <si>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</si>
  <si>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</si>
  <si>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</si>
  <si>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</si>
  <si>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</si>
  <si>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</si>
  <si>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</si>
  <si>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</si>
  <si>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</si>
  <si>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</si>
  <si>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</si>
  <si>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</si>
  <si>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</si>
  <si>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</si>
  <si>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</si>
  <si>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</si>
  <si>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</si>
  <si>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</si>
  <si>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</si>
  <si>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</si>
  <si>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</si>
  <si>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</si>
  <si>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</si>
  <si>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</si>
  <si>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</si>
  <si>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</si>
  <si>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</si>
  <si>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</si>
  <si>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</si>
  <si>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</si>
  <si>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</si>
  <si>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</si>
  <si>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</si>
  <si>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</si>
  <si>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</si>
  <si>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</si>
  <si>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</si>
  <si>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</si>
  <si>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</si>
  <si>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</si>
  <si>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</si>
  <si>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</si>
  <si>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</si>
  <si>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</si>
  <si>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</si>
  <si>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</si>
  <si>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</si>
  <si>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</si>
  <si>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</si>
  <si>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</si>
  <si>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</si>
  <si>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</si>
  <si>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</si>
  <si>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</si>
  <si>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</si>
  <si>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</si>
  <si>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</si>
  <si>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</si>
  <si>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</si>
  <si>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</si>
  <si>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</si>
  <si>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</si>
  <si>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</si>
  <si>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</si>
  <si>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</si>
  <si>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</si>
  <si>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</si>
  <si>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</si>
  <si>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</si>
  <si>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</si>
  <si>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</si>
  <si>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</si>
  <si>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</si>
  <si>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</si>
  <si>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</si>
  <si>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</si>
  <si>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</si>
  <si>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</si>
  <si>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</si>
  <si>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</si>
  <si>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</si>
  <si>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</si>
  <si>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</si>
  <si>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</si>
  <si>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</si>
  <si>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</si>
  <si>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</si>
  <si>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</si>
  <si>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</si>
  <si>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</si>
  <si>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</si>
  <si>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</si>
  <si>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</si>
  <si>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</si>
  <si>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</si>
  <si>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</si>
  <si>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</si>
  <si>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</si>
  <si>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</si>
  <si>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</si>
  <si>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</si>
  <si>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</si>
  <si>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</si>
  <si>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</si>
  <si>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</si>
  <si>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</si>
  <si>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</si>
  <si>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</si>
  <si>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</si>
  <si>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</si>
  <si>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</si>
  <si>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</si>
  <si>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</si>
  <si>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</si>
  <si>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</si>
  <si>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</si>
  <si>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</si>
  <si>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</si>
  <si>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</si>
  <si>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</si>
  <si>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</si>
  <si>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</si>
  <si>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</si>
  <si>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</si>
  <si>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</si>
  <si>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</si>
  <si>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</si>
  <si>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</si>
  <si>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</si>
  <si>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</si>
  <si>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</si>
  <si>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</si>
  <si>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</si>
  <si>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</si>
  <si>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</si>
  <si>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</si>
  <si>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</si>
  <si>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</si>
  <si>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</si>
  <si>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</si>
  <si>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</si>
  <si>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</si>
  <si>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</si>
  <si>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</si>
  <si>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</si>
  <si>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</si>
  <si>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</si>
  <si>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</si>
  <si>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</si>
  <si>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</si>
  <si>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</si>
  <si>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</si>
  <si>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</si>
  <si>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</si>
  <si>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</si>
  <si>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</si>
  <si>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</si>
  <si>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</si>
  <si>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</si>
  <si>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</si>
  <si>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</si>
  <si>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</si>
  <si>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</si>
  <si>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</si>
  <si>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</si>
  <si>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</si>
  <si>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</si>
  <si>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</si>
  <si>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</si>
  <si>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</si>
  <si>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</si>
  <si>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</si>
  <si>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</si>
  <si>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</si>
  <si>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</si>
  <si>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</si>
  <si>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</si>
  <si>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</si>
  <si>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</si>
  <si>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</si>
  <si>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</si>
  <si>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</si>
  <si>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</si>
  <si>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</si>
  <si>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</si>
  <si>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</si>
  <si>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</si>
  <si>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</si>
  <si>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</si>
  <si>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</si>
  <si>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</si>
  <si>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</si>
  <si>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</si>
  <si>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</si>
  <si>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</si>
  <si>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</si>
  <si>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</si>
  <si>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</si>
  <si>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</si>
  <si>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</si>
  <si>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</si>
  <si>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</si>
  <si>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</si>
  <si>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</si>
  <si>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</si>
  <si>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</si>
  <si>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</si>
  <si>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</si>
  <si>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</si>
  <si>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</si>
  <si>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</si>
  <si>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</si>
  <si>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</si>
  <si>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</si>
  <si>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</si>
  <si>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</si>
  <si>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</si>
  <si>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</si>
  <si>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</si>
  <si>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</si>
  <si>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</si>
  <si>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</si>
  <si>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</si>
  <si>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</si>
  <si>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</si>
  <si>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</si>
  <si>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</si>
  <si>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</si>
  <si>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</si>
  <si>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</si>
  <si>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</si>
  <si>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</si>
  <si>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</si>
  <si>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</si>
  <si>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</si>
  <si>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</si>
  <si>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</si>
  <si>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</si>
  <si>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</si>
  <si>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</si>
  <si>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</si>
  <si>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</si>
  <si>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</si>
  <si>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</si>
  <si>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</si>
  <si>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</si>
  <si>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</si>
  <si>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</si>
  <si>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</si>
  <si>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</si>
  <si>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</si>
  <si>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</si>
  <si>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</si>
  <si>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</si>
  <si>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</si>
  <si>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</si>
  <si>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</si>
  <si>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</si>
  <si>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</si>
  <si>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</si>
  <si>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</si>
  <si>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</si>
  <si>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</si>
  <si>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</si>
  <si>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</si>
  <si>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</si>
  <si>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</si>
  <si>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</si>
  <si>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</si>
  <si>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</si>
  <si>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</si>
  <si>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</si>
  <si>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</si>
  <si>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</si>
  <si>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</si>
  <si>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</si>
  <si>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</si>
  <si>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</si>
  <si>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</si>
  <si>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</si>
  <si>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</si>
  <si>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</si>
  <si>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</si>
  <si>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</si>
  <si>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</si>
  <si>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</si>
  <si>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</si>
  <si>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</si>
  <si>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</si>
  <si>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</si>
  <si>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</si>
  <si>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</si>
  <si>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</si>
  <si>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</si>
  <si>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</si>
  <si>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</si>
  <si>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</si>
  <si>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</si>
  <si>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</si>
  <si>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</si>
  <si>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</si>
  <si>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</si>
  <si>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</si>
  <si>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</si>
  <si>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</si>
  <si>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</si>
  <si>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</si>
  <si>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</si>
  <si>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</si>
  <si>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</si>
  <si>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</si>
  <si>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</si>
  <si>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</si>
  <si>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</si>
  <si>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</si>
  <si>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</si>
  <si>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</si>
  <si>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</si>
  <si>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</si>
  <si>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</si>
  <si>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</si>
  <si>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</si>
  <si>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</si>
  <si>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</si>
  <si>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</si>
  <si>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</si>
  <si>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</si>
  <si>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</si>
  <si>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</si>
  <si>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</si>
  <si>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</si>
  <si>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</si>
  <si>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</si>
  <si>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</si>
  <si>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</si>
  <si>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</si>
  <si>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</si>
  <si>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</si>
  <si>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</si>
  <si>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</si>
  <si>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</si>
  <si>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</si>
  <si>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</si>
  <si>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</si>
  <si>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</si>
  <si>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</si>
  <si>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</si>
  <si>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</si>
  <si>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</si>
  <si>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</si>
  <si>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</si>
  <si>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</si>
  <si>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</si>
  <si>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</si>
  <si>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</si>
  <si>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</si>
  <si>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</si>
  <si>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</si>
  <si>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</si>
  <si>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</si>
  <si>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</si>
  <si>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</si>
  <si>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</si>
  <si>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</si>
  <si>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</si>
  <si>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</si>
  <si>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</si>
  <si>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</si>
  <si>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</si>
  <si>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</si>
  <si>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</si>
  <si>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</si>
  <si>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</si>
  <si>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</si>
  <si>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</si>
  <si>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</si>
  <si>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</si>
  <si>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</si>
  <si>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</si>
  <si>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</si>
  <si>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</si>
  <si>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</si>
  <si>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</si>
  <si>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</si>
  <si>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</si>
  <si>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</si>
  <si>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</si>
  <si>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</si>
  <si>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</si>
  <si>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</si>
  <si>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</si>
  <si>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</si>
  <si>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</si>
  <si>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</si>
  <si>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</si>
  <si>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</si>
  <si>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</si>
  <si>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</si>
  <si>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</si>
  <si>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</si>
  <si>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</si>
  <si>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</si>
  <si>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</si>
  <si>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</si>
  <si>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</si>
  <si>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</si>
  <si>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</si>
  <si>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</si>
  <si>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</si>
  <si>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</si>
  <si>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</si>
  <si>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</si>
  <si>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</si>
  <si>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</si>
  <si>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</si>
  <si>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</si>
  <si>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</si>
  <si>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</si>
  <si>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</si>
  <si>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</si>
  <si>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</si>
  <si>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</si>
  <si>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</si>
  <si>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</si>
  <si>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</si>
  <si>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</si>
  <si>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</si>
  <si>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</si>
  <si>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</si>
  <si>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</si>
  <si>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</si>
  <si>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</si>
  <si>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</si>
  <si>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</si>
  <si>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</si>
  <si>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</si>
  <si>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</si>
  <si>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</si>
  <si>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</si>
  <si>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</si>
  <si>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</si>
  <si>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</si>
  <si>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</si>
  <si>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</si>
  <si>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</si>
  <si>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</si>
  <si>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</si>
  <si>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</si>
  <si>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</si>
  <si>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</si>
  <si>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</si>
  <si>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</si>
  <si>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</si>
  <si>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</si>
  <si>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</si>
  <si>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</si>
  <si>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</si>
  <si>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</si>
  <si>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</si>
  <si>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</si>
  <si>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</si>
  <si>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</si>
  <si>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</si>
  <si>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</si>
  <si>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</si>
  <si>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</si>
  <si>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</si>
  <si>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</si>
  <si>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</si>
  <si>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</si>
  <si>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</si>
  <si>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</si>
  <si>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</si>
  <si>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</si>
  <si>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</si>
  <si>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</si>
  <si>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</si>
  <si>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</si>
  <si>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</si>
  <si>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</si>
  <si>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</si>
  <si>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</si>
  <si>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</si>
  <si>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</si>
  <si>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</si>
  <si>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</si>
  <si>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</si>
  <si>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</si>
  <si>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</si>
  <si>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</si>
  <si>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</si>
  <si>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</si>
  <si>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</si>
  <si>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</si>
  <si>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</si>
  <si>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</si>
  <si>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</si>
  <si>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</si>
  <si>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</si>
  <si>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</si>
  <si>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</si>
  <si>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</si>
  <si>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</si>
  <si>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</si>
  <si>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</si>
  <si>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</si>
  <si>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</si>
  <si>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</si>
  <si>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</si>
  <si>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</si>
  <si>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</si>
  <si>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</si>
  <si>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</si>
  <si>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</si>
  <si>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</si>
  <si>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</si>
  <si>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</si>
  <si>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</si>
  <si>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</si>
  <si>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</si>
  <si>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</si>
  <si>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</si>
  <si>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</si>
  <si>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</si>
  <si>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</si>
  <si>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</si>
  <si>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</si>
  <si>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</si>
  <si>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</si>
  <si>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</si>
  <si>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</si>
  <si>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</si>
  <si>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</si>
  <si>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</si>
  <si>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</si>
  <si>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</si>
  <si>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</si>
  <si>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</si>
  <si>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</si>
  <si>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</si>
  <si>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</si>
  <si>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</si>
  <si>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</si>
  <si>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</si>
  <si>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</si>
  <si>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</si>
  <si>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</si>
  <si>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</si>
  <si>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</si>
  <si>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</si>
  <si>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</si>
  <si>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</si>
  <si>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</si>
  <si>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</si>
  <si>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</si>
  <si>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</si>
  <si>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</si>
  <si>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</si>
  <si>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</si>
  <si>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</si>
  <si>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</si>
  <si>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</si>
  <si>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</si>
  <si>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</si>
  <si>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</si>
  <si>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</si>
  <si>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</si>
  <si>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</si>
  <si>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</si>
  <si>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</si>
  <si>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</si>
  <si>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</si>
  <si>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</si>
  <si>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</si>
  <si>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</si>
  <si>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</si>
  <si>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</si>
  <si>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</si>
  <si>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</si>
  <si>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</si>
  <si>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</si>
  <si>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</si>
  <si>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</si>
  <si>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</si>
  <si>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</si>
  <si>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</si>
  <si>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</si>
  <si>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</si>
  <si>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</si>
  <si>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</si>
  <si>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</si>
  <si>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</si>
  <si>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</si>
  <si>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</si>
  <si>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</si>
  <si>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</si>
  <si>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</si>
  <si>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</si>
  <si>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</si>
  <si>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</si>
  <si>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</si>
  <si>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</si>
  <si>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</si>
  <si>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</si>
  <si>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</si>
  <si>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</si>
  <si>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</si>
  <si>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</si>
  <si>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</si>
  <si>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</si>
  <si>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</si>
  <si>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</si>
  <si>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</si>
  <si>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</si>
  <si>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</si>
  <si>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</si>
  <si>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</si>
  <si>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</si>
  <si>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</si>
  <si>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</si>
  <si>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</si>
  <si>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</si>
  <si>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</si>
  <si>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</si>
  <si>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</si>
  <si>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</si>
  <si>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</si>
  <si>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</si>
  <si>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</si>
  <si>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</si>
  <si>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</si>
  <si>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</si>
  <si>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</si>
  <si>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</si>
  <si>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</si>
  <si>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</si>
  <si>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</si>
  <si>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</si>
  <si>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</si>
  <si>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</si>
  <si>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</si>
  <si>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</si>
  <si>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</si>
  <si>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</si>
  <si>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</si>
  <si>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</si>
  <si>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</si>
  <si>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</si>
  <si>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</si>
  <si>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</si>
  <si>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</si>
  <si>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</si>
  <si>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</si>
  <si>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</si>
  <si>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</si>
  <si>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</si>
  <si>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</si>
  <si>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</si>
  <si>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</si>
  <si>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</si>
  <si>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</si>
  <si>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</si>
  <si>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</si>
  <si>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</si>
  <si>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</si>
  <si>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</si>
  <si>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</si>
  <si>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</si>
  <si>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</si>
  <si>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</si>
  <si>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</si>
  <si>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</si>
  <si>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</si>
  <si>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</si>
  <si>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</si>
  <si>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</si>
  <si>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</si>
  <si>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</si>
  <si>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</si>
  <si>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</si>
  <si>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</si>
  <si>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</si>
  <si>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</si>
  <si>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</si>
  <si>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</si>
  <si>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</si>
  <si>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</si>
  <si>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</si>
  <si>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</si>
  <si>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</si>
  <si>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</si>
  <si>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</si>
  <si>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</si>
  <si>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</si>
  <si>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</si>
  <si>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</si>
  <si>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</si>
  <si>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</si>
  <si>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</si>
  <si>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</si>
  <si>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</si>
  <si>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</si>
  <si>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</si>
  <si>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</si>
  <si>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</si>
  <si>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</si>
  <si>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</si>
  <si>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</si>
  <si>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</si>
  <si>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</si>
  <si>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</si>
  <si>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</si>
  <si>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</si>
  <si>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</si>
  <si>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</si>
  <si>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</si>
  <si>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</si>
  <si>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</si>
  <si>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</si>
  <si>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</si>
  <si>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</si>
  <si>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</si>
  <si>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</si>
  <si>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</si>
  <si>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</si>
  <si>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</si>
  <si>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</si>
  <si>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</si>
  <si>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</si>
  <si>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</si>
  <si>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</si>
  <si>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</si>
  <si>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</si>
  <si>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</si>
  <si>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</si>
  <si>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</si>
  <si>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</si>
  <si>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</si>
  <si>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</si>
  <si>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</si>
  <si>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</si>
  <si>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</si>
  <si>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</si>
  <si>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</si>
  <si>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</si>
  <si>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</si>
  <si>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</si>
  <si>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</si>
  <si>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</si>
  <si>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</si>
  <si>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</si>
  <si>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</si>
  <si>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</si>
  <si>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</si>
  <si>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</si>
  <si>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</si>
  <si>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</si>
  <si>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</si>
  <si>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</si>
  <si>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</si>
  <si>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</si>
  <si>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</si>
  <si>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</si>
  <si>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</si>
  <si>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</si>
  <si>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</si>
  <si>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</si>
  <si>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</si>
  <si>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</si>
  <si>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</si>
  <si>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</si>
  <si>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</si>
  <si>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</si>
  <si>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</si>
  <si>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</si>
  <si>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</si>
  <si>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</si>
  <si>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</si>
  <si>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</si>
  <si>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</si>
  <si>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</si>
  <si>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</si>
  <si>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</si>
  <si>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</si>
  <si>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</si>
  <si>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</si>
  <si>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</si>
  <si>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</si>
  <si>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</si>
  <si>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</si>
  <si>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</si>
  <si>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</si>
  <si>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</si>
  <si>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</si>
  <si>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</si>
  <si>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</si>
  <si>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</si>
  <si>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</si>
  <si>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</si>
  <si>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</si>
  <si>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</si>
  <si>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</si>
  <si>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</si>
  <si>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</si>
  <si>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</si>
  <si>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</si>
  <si>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</si>
  <si>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</si>
  <si>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</si>
  <si>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</si>
  <si>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</si>
  <si>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</si>
  <si>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</si>
  <si>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</si>
  <si>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</si>
  <si>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</si>
  <si>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</si>
  <si>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</si>
  <si>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</si>
  <si>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</si>
  <si>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</si>
  <si>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</si>
  <si>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</si>
  <si>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</si>
  <si>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</si>
  <si>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</si>
  <si>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</si>
  <si>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</si>
  <si>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</si>
  <si>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</si>
  <si>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</si>
  <si>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</si>
  <si>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</si>
  <si>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</si>
  <si>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</si>
  <si>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</si>
  <si>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</si>
  <si>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</si>
  <si>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</si>
  <si>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</si>
  <si>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</si>
  <si>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</si>
  <si>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</si>
  <si>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</si>
  <si>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</si>
  <si>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</si>
  <si>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</si>
  <si>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</si>
  <si>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</si>
  <si>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</si>
  <si>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</si>
  <si>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</si>
  <si>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</si>
  <si>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</si>
  <si>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</si>
  <si>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</si>
  <si>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</si>
  <si>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</si>
  <si>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</si>
  <si>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</si>
  <si>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</si>
  <si>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</si>
  <si>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</si>
  <si>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</si>
  <si>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</si>
  <si>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</si>
  <si>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</si>
  <si>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</si>
  <si>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</si>
  <si>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</si>
  <si>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</si>
  <si>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</si>
  <si>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</si>
  <si>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</si>
  <si>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</si>
  <si>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</si>
  <si>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</si>
  <si>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</si>
  <si>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</si>
  <si>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</si>
  <si>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</si>
  <si>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</si>
  <si>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</si>
  <si>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</si>
  <si>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</si>
  <si>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</si>
  <si>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</si>
  <si>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</si>
  <si>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</si>
  <si>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</si>
  <si>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</si>
  <si>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</si>
  <si>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</si>
  <si>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</si>
  <si>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</si>
  <si>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</si>
  <si>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</si>
  <si>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</si>
  <si>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</si>
  <si>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</si>
  <si>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</si>
  <si>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</si>
  <si>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</si>
  <si>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</si>
  <si>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</si>
  <si>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</si>
  <si>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</si>
  <si>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</si>
  <si>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</si>
  <si>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</si>
  <si>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</si>
  <si>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</si>
  <si>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</si>
  <si>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</si>
  <si>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</si>
  <si>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</si>
  <si>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</si>
  <si>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</si>
  <si>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</si>
  <si>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</si>
  <si>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</si>
  <si>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</si>
  <si>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</si>
  <si>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</si>
  <si>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</si>
  <si>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</si>
  <si>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</si>
  <si>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</si>
  <si>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</si>
  <si>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</si>
  <si>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</si>
  <si>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</si>
  <si>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</si>
  <si>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</si>
  <si>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</si>
  <si>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</si>
  <si>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</si>
  <si>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</si>
  <si>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</si>
  <si>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</si>
  <si>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</si>
  <si>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</si>
  <si>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</si>
  <si>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</si>
  <si>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</si>
  <si>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</si>
  <si>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</si>
  <si>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</si>
  <si>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</si>
  <si>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</si>
  <si>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</si>
  <si>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</si>
  <si>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</si>
  <si>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</si>
  <si>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</si>
  <si>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</si>
  <si>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</si>
  <si>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</si>
  <si>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</si>
  <si>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</si>
  <si>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</si>
  <si>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</si>
  <si>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</si>
  <si>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</si>
  <si>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</si>
  <si>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</si>
  <si>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</si>
  <si>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</si>
  <si>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</si>
  <si>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</si>
  <si>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</si>
  <si>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</si>
  <si>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</si>
  <si>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</si>
  <si>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</si>
  <si>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</si>
  <si>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</si>
  <si>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</si>
  <si>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</si>
  <si>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</si>
  <si>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</si>
  <si>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</si>
  <si>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</si>
  <si>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</si>
  <si>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</si>
  <si>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</si>
  <si>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</si>
  <si>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</si>
  <si>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</si>
  <si>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</si>
  <si>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</si>
  <si>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</si>
  <si>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</si>
  <si>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</si>
  <si>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</si>
  <si>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</si>
  <si>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</si>
  <si>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</si>
  <si>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</si>
  <si>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</si>
  <si>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</si>
  <si>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</si>
  <si>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</si>
  <si>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</si>
  <si>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</si>
  <si>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</si>
  <si>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</si>
  <si>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</si>
  <si>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</si>
  <si>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</si>
  <si>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</si>
  <si>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</si>
  <si>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</si>
  <si>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</si>
  <si>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</si>
  <si>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</si>
  <si>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</si>
  <si>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</si>
  <si>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</si>
  <si>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</si>
  <si>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</si>
  <si>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</si>
  <si>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</si>
  <si>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</si>
  <si>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</si>
  <si>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</si>
  <si>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</si>
  <si>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</si>
  <si>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</si>
  <si>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</si>
  <si>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</si>
  <si>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</si>
  <si>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</si>
  <si>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</si>
  <si>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</si>
  <si>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</si>
  <si>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</si>
  <si>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</si>
  <si>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</si>
  <si>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</si>
  <si>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</si>
  <si>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</si>
  <si>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</si>
  <si>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</si>
  <si>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</si>
  <si>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</si>
  <si>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</si>
  <si>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</si>
  <si>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</si>
  <si>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</si>
  <si>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</si>
  <si>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</si>
  <si>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</si>
  <si>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</si>
  <si>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</si>
  <si>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</si>
  <si>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</si>
  <si>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</si>
  <si>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</si>
  <si>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</si>
  <si>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</si>
  <si>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</si>
  <si>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</si>
  <si>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</si>
  <si>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</si>
  <si>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</si>
  <si>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</si>
  <si>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</si>
  <si>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</si>
  <si>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</si>
  <si>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</si>
  <si>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</si>
  <si>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</si>
  <si>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</si>
  <si>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</si>
  <si>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</si>
  <si>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</si>
  <si>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</si>
  <si>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</si>
  <si>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</si>
  <si>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</si>
  <si>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</si>
  <si>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</si>
  <si>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</si>
  <si>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</si>
  <si>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</si>
  <si>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</si>
  <si>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</si>
  <si>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</si>
  <si>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</si>
  <si>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</si>
  <si>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</si>
  <si>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</si>
  <si>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</si>
  <si>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</si>
  <si>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</si>
  <si>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</si>
  <si>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</si>
  <si>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</si>
  <si>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</si>
  <si>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</si>
  <si>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</si>
  <si>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</si>
  <si>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</si>
  <si>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</si>
  <si>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</si>
  <si>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</si>
  <si>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</si>
  <si>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</si>
  <si>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</si>
  <si>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</si>
  <si>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</si>
  <si>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</si>
  <si>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</si>
  <si>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</si>
  <si>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</si>
  <si>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</si>
  <si>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</si>
  <si>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</si>
  <si>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</si>
  <si>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</si>
  <si>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</si>
  <si>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</si>
  <si>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</si>
  <si>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</si>
  <si>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</si>
  <si>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</si>
  <si>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</si>
  <si>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</si>
  <si>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</si>
  <si>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</si>
  <si>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</si>
  <si>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</si>
  <si>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</si>
  <si>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</si>
  <si>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</si>
  <si>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</si>
  <si>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</si>
  <si>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</si>
  <si>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</si>
  <si>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</si>
  <si>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</si>
  <si>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</si>
  <si>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</si>
  <si>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</si>
  <si>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</si>
  <si>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</si>
  <si>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</si>
  <si>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</si>
  <si>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</si>
  <si>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</si>
  <si>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</si>
  <si>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</si>
  <si>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</si>
  <si>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</si>
  <si>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</si>
  <si>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</si>
  <si>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</si>
  <si>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</si>
  <si>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</si>
  <si>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</si>
  <si>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</si>
  <si>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</si>
  <si>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</si>
  <si>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</si>
  <si>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</si>
  <si>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</si>
  <si>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</si>
  <si>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</si>
  <si>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</si>
  <si>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</si>
  <si>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</si>
  <si>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</si>
  <si>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</si>
  <si>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</si>
  <si>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</si>
  <si>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</si>
  <si>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</si>
  <si>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</si>
  <si>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</si>
  <si>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</si>
  <si>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</si>
  <si>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</si>
  <si>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</si>
  <si>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</si>
  <si>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</si>
  <si>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</si>
  <si>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</si>
  <si>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</si>
  <si>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</si>
  <si>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</si>
  <si>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</si>
  <si>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</si>
  <si>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</si>
  <si>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</si>
  <si>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</si>
  <si>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</si>
  <si>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</si>
  <si>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</si>
  <si>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</si>
  <si>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</si>
  <si>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</si>
  <si>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</si>
  <si>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</si>
  <si>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</si>
  <si>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</si>
  <si>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</si>
  <si>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</si>
  <si>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</si>
  <si>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</si>
  <si>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</si>
  <si>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</si>
  <si>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</si>
  <si>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</si>
  <si>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</si>
  <si>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</si>
  <si>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</si>
  <si>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</si>
  <si>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</si>
  <si>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</si>
  <si>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</si>
  <si>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</si>
  <si>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</si>
  <si>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</si>
  <si>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</si>
  <si>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</si>
  <si>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</si>
  <si>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</si>
  <si>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</si>
  <si>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</si>
  <si>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</si>
  <si>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</si>
  <si>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</si>
  <si>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</si>
  <si>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</si>
  <si>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</si>
  <si>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</si>
  <si>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</si>
  <si>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</si>
  <si>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</si>
  <si>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</si>
  <si>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</si>
  <si>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</si>
  <si>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</si>
  <si>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</si>
  <si>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</si>
  <si>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</si>
  <si>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</si>
  <si>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</si>
  <si>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</si>
  <si>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</si>
  <si>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</si>
  <si>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</si>
  <si>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</si>
  <si>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</si>
  <si>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</si>
  <si>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</si>
  <si>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</si>
  <si>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</si>
  <si>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</si>
  <si>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</si>
  <si>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</si>
  <si>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</si>
  <si>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</si>
  <si>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</si>
  <si>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</si>
  <si>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</si>
  <si>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</si>
  <si>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</si>
  <si>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</si>
  <si>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</si>
  <si>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</si>
  <si>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</si>
  <si>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</si>
  <si>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</si>
  <si>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</si>
  <si>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</si>
  <si>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</si>
  <si>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</si>
  <si>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</si>
  <si>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</si>
  <si>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</si>
  <si>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</si>
  <si>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</si>
  <si>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</si>
  <si>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</si>
  <si>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</si>
  <si>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</si>
  <si>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</si>
  <si>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</si>
  <si>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</si>
  <si>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</si>
  <si>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</si>
  <si>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</si>
  <si>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</si>
  <si>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</si>
  <si>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</si>
  <si>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</si>
  <si>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</si>
  <si>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</si>
  <si>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</si>
  <si>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</si>
  <si>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</si>
  <si>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</si>
  <si>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</si>
  <si>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</si>
  <si>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</si>
  <si>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</si>
  <si>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</si>
  <si>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</si>
  <si>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</si>
  <si>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</si>
  <si>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</si>
  <si>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</si>
  <si>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</si>
  <si>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</si>
  <si>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</si>
  <si>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</si>
  <si>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</si>
  <si>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</si>
  <si>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</si>
  <si>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</si>
  <si>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</si>
  <si>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</si>
  <si>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</si>
  <si>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</si>
  <si>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</si>
  <si>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</si>
  <si>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</si>
  <si>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</si>
  <si>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</si>
  <si>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</si>
  <si>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</si>
  <si>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</si>
  <si>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</si>
  <si>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</si>
  <si>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</si>
  <si>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</si>
  <si>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</si>
  <si>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</si>
  <si>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</si>
  <si>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</si>
  <si>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</si>
  <si>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</si>
  <si>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</si>
  <si>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</si>
  <si>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</si>
  <si>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</si>
  <si>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</si>
  <si>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</si>
  <si>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</si>
  <si>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</si>
  <si>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</si>
  <si>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</si>
  <si>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</si>
  <si>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</si>
  <si>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</si>
  <si>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</si>
  <si>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</si>
  <si>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</si>
  <si>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</si>
  <si>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</si>
  <si>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</si>
  <si>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</si>
  <si>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</si>
  <si>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</si>
  <si>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</si>
  <si>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</si>
  <si>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</si>
  <si>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</si>
  <si>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</si>
  <si>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</si>
  <si>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</si>
  <si>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</si>
  <si>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</si>
  <si>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</si>
  <si>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</si>
  <si>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</si>
  <si>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</si>
  <si>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</si>
  <si>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</si>
  <si>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</si>
  <si>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</si>
  <si>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</si>
  <si>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</si>
  <si>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</si>
  <si>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</si>
  <si>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</si>
  <si>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</si>
  <si>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</si>
  <si>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</si>
  <si>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</si>
  <si>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</si>
  <si>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</si>
  <si>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</si>
  <si>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</si>
  <si>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</si>
  <si>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</si>
  <si>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</si>
  <si>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</si>
  <si>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</si>
  <si>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</si>
  <si>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</si>
  <si>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</si>
  <si>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</si>
  <si>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</si>
  <si>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</si>
  <si>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</si>
  <si>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</si>
  <si>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</si>
  <si>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</si>
  <si>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</si>
  <si>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</si>
  <si>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</si>
  <si>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</si>
  <si>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</si>
  <si>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</si>
  <si>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</si>
  <si>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</si>
  <si>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</si>
  <si>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</si>
  <si>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</si>
  <si>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</si>
  <si>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</si>
  <si>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</si>
  <si>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</si>
  <si>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</si>
  <si>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</si>
  <si>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</si>
  <si>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</si>
  <si>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</si>
  <si>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</si>
  <si>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</si>
  <si>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</si>
  <si>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</si>
  <si>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</si>
  <si>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</si>
  <si>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</si>
  <si>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</si>
  <si>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</si>
  <si>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</si>
  <si>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</si>
  <si>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</si>
  <si>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</si>
  <si>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</si>
  <si>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</si>
  <si>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</si>
  <si>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</si>
  <si>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</si>
  <si>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</si>
  <si>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</si>
  <si>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</si>
  <si>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</si>
  <si>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</si>
  <si>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</si>
  <si>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</si>
  <si>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</si>
  <si>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</si>
  <si>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</si>
  <si>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</si>
  <si>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</si>
  <si>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</si>
  <si>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</si>
  <si>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</si>
  <si>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</si>
  <si>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</si>
  <si>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</si>
  <si>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</si>
  <si>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</si>
  <si>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</si>
  <si>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</si>
  <si>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</si>
  <si>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</si>
  <si>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</si>
  <si>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</si>
  <si>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</si>
  <si>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</si>
  <si>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</si>
  <si>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</si>
  <si>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</si>
  <si>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</si>
  <si>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</si>
  <si>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</si>
  <si>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</si>
  <si>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</si>
  <si>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</si>
  <si>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</si>
  <si>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</si>
  <si>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</si>
  <si>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</si>
  <si>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</si>
  <si>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</si>
  <si>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</si>
  <si>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</si>
  <si>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</si>
  <si>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</si>
  <si>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</si>
  <si>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</si>
  <si>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</si>
  <si>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</si>
  <si>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</si>
  <si>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</si>
  <si>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</si>
  <si>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</si>
  <si>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</si>
  <si>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</si>
  <si>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</si>
  <si>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</si>
  <si>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</si>
  <si>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</si>
  <si>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</si>
  <si>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</si>
  <si>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</si>
  <si>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</si>
  <si>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</si>
  <si>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</si>
  <si>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</si>
  <si>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</si>
  <si>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</si>
  <si>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</si>
  <si>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</si>
  <si>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</si>
  <si>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</si>
  <si>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</si>
  <si>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</si>
  <si>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</si>
  <si>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</si>
  <si>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</si>
  <si>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</si>
  <si>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</si>
  <si>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</si>
  <si>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</si>
  <si>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</si>
  <si>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</si>
  <si>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</si>
  <si>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</si>
  <si>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</si>
  <si>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PEMASANGAN TIANG</t>
  </si>
  <si>
    <t>PEKERJAAN PEMASANGAN KONSTRUKSI TM</t>
  </si>
  <si>
    <t>PEKERJAAN PEMASANGAN APP</t>
  </si>
  <si>
    <t>CJ6-T</t>
  </si>
  <si>
    <t>Pemasangan APP 3 Fasa Di Bangunan</t>
  </si>
  <si>
    <t>KONSTRUKSI PHBTR</t>
  </si>
  <si>
    <t>KDS 16</t>
  </si>
  <si>
    <t>B2T</t>
  </si>
  <si>
    <t>1 CJ6-T</t>
  </si>
  <si>
    <t>1 CJ5-T</t>
  </si>
  <si>
    <t>NFA2X 3X70+N50</t>
  </si>
  <si>
    <t>BOX APP DAN KWH DAY 16,5 KVA</t>
  </si>
  <si>
    <t>K3-298</t>
  </si>
  <si>
    <t>SYG 14</t>
  </si>
  <si>
    <t>Daya 13.200 VA</t>
  </si>
  <si>
    <t>-6.895347, 110.634923</t>
  </si>
  <si>
    <t>KANTOR DEPT AGAMA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</si>
</sst>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3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5128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7" fillId="0" borderId="0"/>
    <xf numFmtId="41" fontId="22" fillId="0" borderId="0" applyFont="0" applyFill="0" applyBorder="0" applyAlignment="0" applyProtection="0"/>
    <xf numFmtId="0" fontId="7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7" fillId="0" borderId="0"/>
    <xf numFmtId="0" fontId="16" fillId="0" borderId="0"/>
    <xf numFmtId="0" fontId="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95"/>
    <xf numFmtId="0" fontId="89" fillId="0" borderId="96"/>
    <xf numFmtId="43" fontId="22" fillId="0" borderId="0" applyFont="0" applyFill="0" applyBorder="0" applyAlignment="0" applyProtection="0"/>
    <xf numFmtId="0" fontId="37" fillId="20" borderId="103" applyNumberFormat="0" applyAlignment="0" applyProtection="0"/>
    <xf numFmtId="0" fontId="16" fillId="27" borderId="102" applyNumberFormat="0" applyFont="0" applyAlignment="0" applyProtection="0"/>
    <xf numFmtId="0" fontId="22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7" fillId="21" borderId="99" applyNumberFormat="0" applyAlignment="0" applyProtection="0"/>
    <xf numFmtId="0" fontId="33" fillId="7" borderId="107" applyNumberFormat="0" applyAlignment="0" applyProtection="0"/>
    <xf numFmtId="0" fontId="39" fillId="0" borderId="104" applyNumberFormat="0" applyFill="0" applyAlignment="0" applyProtection="0"/>
    <xf numFmtId="0" fontId="6" fillId="0" borderId="0"/>
    <xf numFmtId="0" fontId="6" fillId="0" borderId="0"/>
    <xf numFmtId="0" fontId="88" fillId="0" borderId="106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0" fontId="22" fillId="27" borderId="102" applyNumberFormat="0" applyFont="0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0" fontId="6" fillId="0" borderId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43" fontId="6" fillId="0" borderId="0" applyFont="0" applyFill="0" applyBorder="0" applyAlignment="0" applyProtection="0"/>
    <xf numFmtId="0" fontId="79" fillId="23" borderId="105"/>
    <xf numFmtId="0" fontId="79" fillId="0" borderId="105"/>
    <xf numFmtId="0" fontId="79" fillId="0" borderId="100"/>
    <xf numFmtId="0" fontId="79" fillId="0" borderId="100"/>
    <xf numFmtId="0" fontId="74" fillId="0" borderId="105"/>
    <xf numFmtId="0" fontId="74" fillId="0" borderId="105"/>
    <xf numFmtId="0" fontId="74" fillId="0" borderId="111"/>
    <xf numFmtId="0" fontId="74" fillId="0" borderId="111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6" fillId="0" borderId="0"/>
    <xf numFmtId="0" fontId="6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37" fillId="20" borderId="103" applyNumberFormat="0" applyAlignment="0" applyProtection="0"/>
    <xf numFmtId="0" fontId="22" fillId="27" borderId="102" applyNumberFormat="0" applyFont="0" applyAlignment="0" applyProtection="0"/>
    <xf numFmtId="0" fontId="33" fillId="7" borderId="101" applyNumberFormat="0" applyAlignment="0" applyProtection="0"/>
    <xf numFmtId="0" fontId="26" fillId="20" borderId="101" applyNumberForma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2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74" fillId="0" borderId="111"/>
    <xf numFmtId="0" fontId="74" fillId="0" borderId="111"/>
    <xf numFmtId="0" fontId="79" fillId="0" borderId="100"/>
    <xf numFmtId="0" fontId="79" fillId="0" borderId="100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9" fontId="22" fillId="0" borderId="0" applyFont="0" applyFill="0" applyBorder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9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88" fillId="0" borderId="113"/>
    <xf numFmtId="0" fontId="88" fillId="0" borderId="113"/>
    <xf numFmtId="0" fontId="89" fillId="0" borderId="114"/>
    <xf numFmtId="0" fontId="89" fillId="0" borderId="114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11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7" fillId="20" borderId="119" applyNumberFormat="0" applyAlignment="0" applyProtection="0"/>
    <xf numFmtId="0" fontId="22" fillId="27" borderId="118" applyNumberFormat="0" applyFont="0" applyAlignment="0" applyProtection="0"/>
    <xf numFmtId="0" fontId="16" fillId="27" borderId="118" applyNumberFormat="0" applyFont="0" applyAlignment="0" applyProtection="0"/>
    <xf numFmtId="0" fontId="16" fillId="27" borderId="118" applyNumberFormat="0" applyFont="0" applyAlignment="0" applyProtection="0"/>
    <xf numFmtId="0" fontId="16" fillId="27" borderId="118" applyNumberFormat="0" applyFont="0" applyAlignment="0" applyProtection="0"/>
    <xf numFmtId="0" fontId="16" fillId="27" borderId="118" applyNumberFormat="0" applyFont="0" applyAlignment="0" applyProtection="0"/>
    <xf numFmtId="0" fontId="16" fillId="27" borderId="118" applyNumberFormat="0" applyFont="0" applyAlignment="0" applyProtection="0"/>
    <xf numFmtId="0" fontId="16" fillId="27" borderId="118" applyNumberFormat="0" applyFont="0" applyAlignment="0" applyProtection="0"/>
    <xf numFmtId="0" fontId="16" fillId="27" borderId="118" applyNumberFormat="0" applyFont="0" applyAlignment="0" applyProtection="0"/>
    <xf numFmtId="0" fontId="16" fillId="27" borderId="118" applyNumberFormat="0" applyFont="0" applyAlignment="0" applyProtection="0"/>
    <xf numFmtId="0" fontId="16" fillId="27" borderId="118" applyNumberFormat="0" applyFont="0" applyAlignment="0" applyProtection="0"/>
    <xf numFmtId="0" fontId="16" fillId="27" borderId="118" applyNumberFormat="0" applyFont="0" applyAlignment="0" applyProtection="0"/>
    <xf numFmtId="0" fontId="22" fillId="27" borderId="118" applyNumberFormat="0" applyFont="0" applyAlignment="0" applyProtection="0"/>
    <xf numFmtId="194" fontId="43" fillId="28" borderId="118" applyAlignment="0" applyProtection="0"/>
    <xf numFmtId="194" fontId="43" fillId="28" borderId="130" applyAlignment="0" applyProtection="0"/>
    <xf numFmtId="0" fontId="33" fillId="7" borderId="107" applyNumberFormat="0" applyAlignment="0" applyProtection="0"/>
    <xf numFmtId="0" fontId="33" fillId="7" borderId="123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39" fillId="0" borderId="120" applyNumberFormat="0" applyFill="0" applyAlignment="0" applyProtection="0"/>
    <xf numFmtId="0" fontId="4" fillId="0" borderId="0"/>
    <xf numFmtId="0" fontId="33" fillId="7" borderId="123" applyNumberFormat="0" applyAlignment="0" applyProtection="0"/>
    <xf numFmtId="0" fontId="26" fillId="20" borderId="117" applyNumberFormat="0" applyAlignment="0" applyProtection="0"/>
    <xf numFmtId="0" fontId="4" fillId="0" borderId="0"/>
    <xf numFmtId="0" fontId="22" fillId="27" borderId="124" applyNumberFormat="0" applyFont="0" applyAlignment="0" applyProtection="0"/>
    <xf numFmtId="0" fontId="33" fillId="7" borderId="123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0" fontId="37" fillId="20" borderId="119" applyNumberFormat="0" applyAlignment="0" applyProtection="0"/>
    <xf numFmtId="194" fontId="43" fillId="28" borderId="118" applyAlignment="0" applyProtection="0"/>
    <xf numFmtId="194" fontId="43" fillId="28" borderId="118" applyAlignment="0" applyProtection="0"/>
    <xf numFmtId="0" fontId="22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22" fillId="27" borderId="118" applyNumberFormat="0" applyFont="0" applyAlignment="0" applyProtection="0"/>
    <xf numFmtId="194" fontId="43" fillId="28" borderId="118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22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22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22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194" fontId="43" fillId="28" borderId="118" applyAlignment="0" applyProtection="0"/>
    <xf numFmtId="0" fontId="22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0" fontId="22" fillId="27" borderId="118" applyNumberFormat="0" applyFont="0" applyAlignment="0" applyProtection="0"/>
    <xf numFmtId="0" fontId="22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16" fillId="27" borderId="118" applyNumberFormat="0" applyFont="0" applyAlignment="0" applyProtection="0"/>
    <xf numFmtId="194" fontId="43" fillId="28" borderId="118" applyAlignment="0" applyProtection="0"/>
    <xf numFmtId="0" fontId="22" fillId="27" borderId="118" applyNumberFormat="0" applyFont="0" applyAlignment="0" applyProtection="0"/>
    <xf numFmtId="0" fontId="22" fillId="27" borderId="118" applyNumberFormat="0" applyFont="0" applyAlignment="0" applyProtection="0"/>
    <xf numFmtId="194" fontId="43" fillId="28" borderId="118" applyAlignment="0" applyProtection="0"/>
    <xf numFmtId="0" fontId="22" fillId="27" borderId="118" applyNumberFormat="0" applyFont="0" applyAlignment="0" applyProtection="0"/>
    <xf numFmtId="194" fontId="43" fillId="28" borderId="118" applyAlignment="0" applyProtection="0"/>
    <xf numFmtId="0" fontId="22" fillId="27" borderId="118" applyNumberFormat="0" applyFont="0" applyAlignment="0" applyProtection="0"/>
    <xf numFmtId="194" fontId="43" fillId="28" borderId="118" applyAlignment="0" applyProtection="0"/>
    <xf numFmtId="0" fontId="22" fillId="27" borderId="118" applyNumberFormat="0" applyFont="0" applyAlignment="0" applyProtection="0"/>
    <xf numFmtId="194" fontId="43" fillId="28" borderId="118" applyAlignment="0" applyProtection="0"/>
    <xf numFmtId="0" fontId="22" fillId="27" borderId="118" applyNumberFormat="0" applyFont="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22" fillId="27" borderId="130" applyNumberFormat="0" applyFont="0" applyAlignment="0" applyProtection="0"/>
    <xf numFmtId="194" fontId="43" fillId="28" borderId="130" applyAlignment="0" applyProtection="0"/>
    <xf numFmtId="0" fontId="22" fillId="27" borderId="130" applyNumberFormat="0" applyFont="0" applyAlignment="0" applyProtection="0"/>
    <xf numFmtId="194" fontId="43" fillId="28" borderId="130" applyAlignment="0" applyProtection="0"/>
    <xf numFmtId="0" fontId="22" fillId="27" borderId="130" applyNumberFormat="0" applyFont="0" applyAlignment="0" applyProtection="0"/>
    <xf numFmtId="194" fontId="43" fillId="28" borderId="130" applyAlignment="0" applyProtection="0"/>
    <xf numFmtId="0" fontId="22" fillId="27" borderId="130" applyNumberFormat="0" applyFont="0" applyAlignment="0" applyProtection="0"/>
    <xf numFmtId="194" fontId="43" fillId="28" borderId="130" applyAlignment="0" applyProtection="0"/>
    <xf numFmtId="0" fontId="22" fillId="27" borderId="130" applyNumberFormat="0" applyFont="0" applyAlignment="0" applyProtection="0"/>
    <xf numFmtId="0" fontId="22" fillId="27" borderId="130" applyNumberFormat="0" applyFon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26" fillId="20" borderId="123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0" fontId="33" fillId="7" borderId="129" applyNumberFormat="0" applyAlignment="0" applyProtection="0"/>
    <xf numFmtId="43" fontId="4" fillId="0" borderId="0" applyFont="0" applyFill="0" applyBorder="0" applyAlignment="0" applyProtection="0"/>
    <xf numFmtId="0" fontId="79" fillId="23" borderId="121"/>
    <xf numFmtId="0" fontId="79" fillId="0" borderId="121"/>
    <xf numFmtId="0" fontId="79" fillId="23" borderId="133"/>
    <xf numFmtId="0" fontId="79" fillId="0" borderId="133"/>
    <xf numFmtId="0" fontId="74" fillId="0" borderId="121"/>
    <xf numFmtId="0" fontId="74" fillId="0" borderId="121"/>
    <xf numFmtId="0" fontId="74" fillId="0" borderId="133"/>
    <xf numFmtId="0" fontId="74" fillId="0" borderId="133"/>
    <xf numFmtId="0" fontId="74" fillId="0" borderId="127"/>
    <xf numFmtId="0" fontId="74" fillId="0" borderId="127"/>
    <xf numFmtId="0" fontId="79" fillId="0" borderId="127"/>
    <xf numFmtId="0" fontId="79" fillId="23" borderId="127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33" fillId="7" borderId="123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26" fillId="20" borderId="129" applyNumberFormat="0" applyAlignment="0" applyProtection="0"/>
    <xf numFmtId="0" fontId="4" fillId="0" borderId="0"/>
    <xf numFmtId="0" fontId="4" fillId="0" borderId="0"/>
    <xf numFmtId="0" fontId="22" fillId="27" borderId="124" applyNumberFormat="0" applyFont="0" applyAlignment="0" applyProtection="0"/>
    <xf numFmtId="194" fontId="43" fillId="28" borderId="124" applyAlignment="0" applyProtection="0"/>
    <xf numFmtId="0" fontId="22" fillId="27" borderId="124" applyNumberFormat="0" applyFont="0" applyAlignment="0" applyProtection="0"/>
    <xf numFmtId="194" fontId="43" fillId="28" borderId="124" applyAlignment="0" applyProtection="0"/>
    <xf numFmtId="0" fontId="22" fillId="27" borderId="124" applyNumberFormat="0" applyFont="0" applyAlignment="0" applyProtection="0"/>
    <xf numFmtId="194" fontId="43" fillId="28" borderId="124" applyAlignment="0" applyProtection="0"/>
    <xf numFmtId="0" fontId="22" fillId="27" borderId="124" applyNumberFormat="0" applyFont="0" applyAlignment="0" applyProtection="0"/>
    <xf numFmtId="194" fontId="43" fillId="28" borderId="124" applyAlignment="0" applyProtection="0"/>
    <xf numFmtId="194" fontId="43" fillId="28" borderId="124" applyAlignment="0" applyProtection="0"/>
    <xf numFmtId="0" fontId="22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22" fillId="27" borderId="124" applyNumberFormat="0" applyFont="0" applyAlignment="0" applyProtection="0"/>
    <xf numFmtId="0" fontId="22" fillId="27" borderId="124" applyNumberFormat="0" applyFont="0" applyAlignment="0" applyProtection="0"/>
    <xf numFmtId="0" fontId="22" fillId="27" borderId="124" applyNumberFormat="0" applyFont="0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0" fontId="22" fillId="27" borderId="130" applyNumberFormat="0" applyFont="0" applyAlignment="0" applyProtection="0"/>
    <xf numFmtId="0" fontId="88" fillId="0" borderId="115"/>
    <xf numFmtId="0" fontId="89" fillId="0" borderId="116"/>
    <xf numFmtId="0" fontId="37" fillId="20" borderId="119" applyNumberFormat="0" applyAlignment="0" applyProtection="0"/>
    <xf numFmtId="0" fontId="22" fillId="27" borderId="118" applyNumberFormat="0" applyFont="0" applyAlignment="0" applyProtection="0"/>
    <xf numFmtId="0" fontId="33" fillId="7" borderId="129" applyNumberFormat="0" applyAlignment="0" applyProtection="0"/>
    <xf numFmtId="0" fontId="33" fillId="7" borderId="117" applyNumberFormat="0" applyAlignment="0" applyProtection="0"/>
    <xf numFmtId="0" fontId="26" fillId="20" borderId="117" applyNumberFormat="0" applyAlignment="0" applyProtection="0"/>
    <xf numFmtId="194" fontId="43" fillId="28" borderId="124" applyAlignment="0" applyProtection="0"/>
    <xf numFmtId="194" fontId="43" fillId="28" borderId="124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22" fillId="27" borderId="130" applyNumberFormat="0" applyFont="0" applyAlignment="0" applyProtection="0"/>
    <xf numFmtId="0" fontId="22" fillId="27" borderId="130" applyNumberFormat="0" applyFont="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0" fontId="39" fillId="0" borderId="126" applyNumberFormat="0" applyFill="0" applyAlignment="0" applyProtection="0"/>
    <xf numFmtId="0" fontId="37" fillId="20" borderId="125" applyNumberFormat="0" applyAlignment="0" applyProtection="0"/>
    <xf numFmtId="0" fontId="22" fillId="27" borderId="124" applyNumberFormat="0" applyFont="0" applyAlignment="0" applyProtection="0"/>
    <xf numFmtId="0" fontId="88" fillId="0" borderId="122"/>
    <xf numFmtId="0" fontId="33" fillId="7" borderId="123" applyNumberFormat="0" applyAlignment="0" applyProtection="0"/>
    <xf numFmtId="0" fontId="26" fillId="20" borderId="123" applyNumberFormat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0" fontId="39" fillId="0" borderId="120" applyNumberFormat="0" applyFill="0" applyAlignment="0" applyProtection="0"/>
    <xf numFmtId="194" fontId="43" fillId="28" borderId="130" applyAlignment="0" applyProtection="0"/>
    <xf numFmtId="194" fontId="43" fillId="28" borderId="130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22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22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22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22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22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16" fillId="27" borderId="124" applyNumberFormat="0" applyFont="0" applyAlignment="0" applyProtection="0"/>
    <xf numFmtId="194" fontId="43" fillId="28" borderId="124" applyAlignment="0" applyProtection="0"/>
    <xf numFmtId="0" fontId="22" fillId="27" borderId="124" applyNumberFormat="0" applyFont="0" applyAlignment="0" applyProtection="0"/>
    <xf numFmtId="194" fontId="43" fillId="28" borderId="124" applyAlignment="0" applyProtection="0"/>
    <xf numFmtId="0" fontId="22" fillId="27" borderId="124" applyNumberFormat="0" applyFont="0" applyAlignment="0" applyProtection="0"/>
    <xf numFmtId="194" fontId="43" fillId="28" borderId="124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7" fillId="20" borderId="125" applyNumberFormat="0" applyAlignment="0" applyProtection="0"/>
    <xf numFmtId="0" fontId="39" fillId="0" borderId="132" applyNumberFormat="0" applyFill="0" applyAlignment="0" applyProtection="0"/>
    <xf numFmtId="0" fontId="37" fillId="20" borderId="131" applyNumberFormat="0" applyAlignment="0" applyProtection="0"/>
    <xf numFmtId="0" fontId="22" fillId="27" borderId="130" applyNumberFormat="0" applyFont="0" applyAlignment="0" applyProtection="0"/>
    <xf numFmtId="0" fontId="88" fillId="0" borderId="128"/>
    <xf numFmtId="0" fontId="33" fillId="7" borderId="129" applyNumberFormat="0" applyAlignment="0" applyProtection="0"/>
    <xf numFmtId="0" fontId="26" fillId="20" borderId="129" applyNumberFormat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39" fillId="0" borderId="126" applyNumberFormat="0" applyFill="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22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22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22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22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22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16" fillId="27" borderId="130" applyNumberFormat="0" applyFont="0" applyAlignment="0" applyProtection="0"/>
    <xf numFmtId="194" fontId="43" fillId="28" borderId="130" applyAlignment="0" applyProtection="0"/>
    <xf numFmtId="0" fontId="22" fillId="27" borderId="130" applyNumberFormat="0" applyFont="0" applyAlignment="0" applyProtection="0"/>
    <xf numFmtId="194" fontId="43" fillId="28" borderId="130" applyAlignment="0" applyProtection="0"/>
    <xf numFmtId="0" fontId="22" fillId="27" borderId="130" applyNumberFormat="0" applyFont="0" applyAlignment="0" applyProtection="0"/>
    <xf numFmtId="194" fontId="43" fillId="28" borderId="13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37" fillId="20" borderId="131" applyNumberFormat="0" applyAlignment="0" applyProtection="0"/>
    <xf numFmtId="0" fontId="88" fillId="0" borderId="134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  <xf numFmtId="0" fontId="39" fillId="0" borderId="132" applyNumberFormat="0" applyFill="0" applyAlignment="0" applyProtection="0"/>
  </cellStyleXfs>
  <cellXfs count="698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8" xfId="0" applyFont="1" applyFill="1" applyBorder="1" applyAlignment="1">
      <alignment horizontal="center" vertical="center"/>
    </xf>
    <xf numFmtId="0" fontId="120" fillId="33" borderId="69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79" xfId="2670" applyFont="1" applyFill="1" applyBorder="1" applyAlignment="1">
      <alignment horizontal="left" vertical="center"/>
    </xf>
    <xf numFmtId="0" fontId="161" fillId="39" borderId="80" xfId="2670" applyFont="1" applyFill="1" applyBorder="1" applyAlignment="1">
      <alignment horizontal="center" vertical="center"/>
    </xf>
    <xf numFmtId="0" fontId="161" fillId="39" borderId="82" xfId="2670" applyFont="1" applyFill="1" applyBorder="1" applyAlignment="1">
      <alignment horizontal="left" vertical="center"/>
    </xf>
    <xf numFmtId="0" fontId="161" fillId="39" borderId="78" xfId="2670" applyFont="1" applyFill="1" applyBorder="1" applyAlignment="1">
      <alignment horizontal="center" vertical="center"/>
    </xf>
    <xf numFmtId="0" fontId="161" fillId="39" borderId="84" xfId="2670" applyFont="1" applyFill="1" applyBorder="1" applyAlignment="1">
      <alignment horizontal="left" vertical="center"/>
    </xf>
    <xf numFmtId="0" fontId="161" fillId="39" borderId="85" xfId="2670" applyFont="1" applyFill="1" applyBorder="1" applyAlignment="1">
      <alignment horizontal="center" vertical="center"/>
    </xf>
    <xf numFmtId="167" fontId="142" fillId="40" borderId="81" xfId="2672" applyFont="1" applyFill="1" applyBorder="1" applyAlignment="1" applyProtection="1">
      <alignment horizontal="right" vertical="center" wrapText="1"/>
      <protection locked="0"/>
    </xf>
    <xf numFmtId="167" fontId="142" fillId="40" borderId="83" xfId="2672" applyFont="1" applyFill="1" applyBorder="1" applyAlignment="1" applyProtection="1">
      <alignment horizontal="right" vertical="center"/>
      <protection locked="0"/>
    </xf>
    <xf numFmtId="169" fontId="142" fillId="40" borderId="83" xfId="2672" applyNumberFormat="1" applyFont="1" applyFill="1" applyBorder="1" applyAlignment="1" applyProtection="1">
      <alignment horizontal="right" vertical="center"/>
      <protection locked="0"/>
    </xf>
    <xf numFmtId="169" fontId="142" fillId="40" borderId="86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0" xfId="2673" applyFont="1" applyFill="1" applyBorder="1" applyAlignment="1">
      <alignment vertical="center" wrapText="1"/>
    </xf>
    <xf numFmtId="0" fontId="148" fillId="43" borderId="90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4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1" fillId="0" borderId="21" xfId="1614" applyFont="1" applyBorder="1" applyAlignment="1">
      <alignment horizontal="center" vertical="center" wrapText="1"/>
    </xf>
    <xf numFmtId="0" fontId="93" fillId="0" borderId="97" xfId="1450" applyFont="1" applyBorder="1" applyAlignment="1">
      <alignment horizontal="left" vertical="center"/>
    </xf>
    <xf numFmtId="0" fontId="93" fillId="0" borderId="98" xfId="1450" applyFont="1" applyBorder="1" applyAlignment="1">
      <alignment horizontal="left" vertical="center"/>
    </xf>
    <xf numFmtId="0" fontId="93" fillId="0" borderId="40" xfId="1450" applyFont="1" applyBorder="1" applyAlignment="1">
      <alignment horizontal="center" vertical="center"/>
    </xf>
    <xf numFmtId="0" fontId="93" fillId="0" borderId="47" xfId="1450" applyFont="1" applyBorder="1" applyAlignment="1">
      <alignment horizontal="center" vertical="center"/>
    </xf>
    <xf numFmtId="0" fontId="44" fillId="0" borderId="20" xfId="1615" applyFont="1" applyBorder="1" applyAlignment="1">
      <alignment horizontal="center" vertical="center"/>
    </xf>
    <xf numFmtId="0" fontId="44" fillId="0" borderId="21" xfId="1615" applyFont="1" applyBorder="1" applyAlignment="1">
      <alignment horizontal="left" vertical="center" wrapText="1"/>
    </xf>
    <xf numFmtId="0" fontId="115" fillId="0" borderId="20" xfId="1653" applyFont="1" applyBorder="1" applyAlignment="1">
      <alignment horizontal="center" vertical="center"/>
    </xf>
    <xf numFmtId="0" fontId="176" fillId="0" borderId="20" xfId="1653" applyFont="1" applyBorder="1" applyAlignment="1">
      <alignment horizontal="center" vertical="center"/>
    </xf>
    <xf numFmtId="0" fontId="176" fillId="0" borderId="21" xfId="1653" applyFont="1" applyBorder="1" applyAlignment="1">
      <alignment vertical="center" wrapText="1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22" fillId="0" borderId="21" xfId="1451" applyBorder="1" applyAlignment="1">
      <alignment horizontal="left" wrapText="1"/>
    </xf>
    <xf numFmtId="0" fontId="5" fillId="0" borderId="21" xfId="1652" applyFont="1" applyBorder="1" applyAlignment="1">
      <alignment horizontal="center" vertical="center"/>
    </xf>
    <xf numFmtId="0" fontId="11" fillId="0" borderId="21" xfId="1614" applyFont="1" applyBorder="1" applyAlignment="1">
      <alignment horizontal="center" vertical="center"/>
    </xf>
    <xf numFmtId="0" fontId="117" fillId="33" borderId="0" xfId="0" applyFont="1" applyFill="1" applyAlignment="1">
      <alignment horizontal="left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17" fillId="33" borderId="0" xfId="0" quotePrefix="1" applyFont="1" applyFill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87" xfId="2673" applyFont="1" applyFill="1" applyBorder="1" applyAlignment="1">
      <alignment horizontal="center" vertical="center" wrapText="1"/>
    </xf>
    <xf numFmtId="0" fontId="165" fillId="42" borderId="88" xfId="2673" applyFont="1" applyFill="1" applyBorder="1" applyAlignment="1">
      <alignment horizontal="center" vertical="center" wrapText="1"/>
    </xf>
    <xf numFmtId="0" fontId="165" fillId="42" borderId="89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1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2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3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1" xfId="2673" applyNumberFormat="1" applyFont="1" applyFill="1" applyBorder="1" applyAlignment="1">
      <alignment horizontal="center" vertical="center" wrapText="1"/>
    </xf>
    <xf numFmtId="0" fontId="165" fillId="41" borderId="87" xfId="2673" applyFont="1" applyFill="1" applyBorder="1" applyAlignment="1">
      <alignment horizontal="center" vertical="center" wrapText="1"/>
    </xf>
    <xf numFmtId="0" fontId="165" fillId="41" borderId="88" xfId="2673" applyFont="1" applyFill="1" applyBorder="1" applyAlignment="1">
      <alignment horizontal="center" vertical="center" wrapText="1"/>
    </xf>
    <xf numFmtId="0" fontId="165" fillId="41" borderId="89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6" xfId="2670" applyFill="1" applyBorder="1" applyAlignment="1">
      <alignment horizontal="center" vertical="center"/>
    </xf>
    <xf numFmtId="0" fontId="140" fillId="0" borderId="77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left" vertical="center"/>
    </xf>
    <xf numFmtId="0" fontId="93" fillId="33" borderId="40" xfId="0" applyFont="1" applyFill="1" applyBorder="1" applyAlignment="1">
      <alignment horizontal="left" vertical="center"/>
    </xf>
    <xf numFmtId="0" fontId="121" fillId="33" borderId="74" xfId="0" applyFont="1" applyFill="1" applyBorder="1" applyAlignment="1">
      <alignment horizontal="center" vertical="center" wrapText="1"/>
    </xf>
    <xf numFmtId="0" fontId="121" fillId="33" borderId="75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0" borderId="60" xfId="1450" applyFont="1" applyBorder="1" applyAlignment="1">
      <alignment horizontal="left" vertical="center"/>
    </xf>
    <xf numFmtId="0" fontId="93" fillId="0" borderId="61" xfId="1450" applyFont="1" applyBorder="1" applyAlignment="1">
      <alignment horizontal="left" vertical="center"/>
    </xf>
    <xf numFmtId="49" fontId="116" fillId="33" borderId="3" xfId="0" applyNumberFormat="1" applyFont="1" applyFill="1" applyBorder="1" applyAlignment="1">
      <alignment horizontal="center" vertical="center"/>
    </xf>
    <xf numFmtId="0" fontId="120" fillId="33" borderId="72" xfId="0" applyFont="1" applyFill="1" applyBorder="1" applyAlignment="1">
      <alignment horizontal="left" vertical="center"/>
    </xf>
    <xf numFmtId="0" fontId="120" fillId="33" borderId="73" xfId="0" applyFont="1" applyFill="1" applyBorder="1" applyAlignment="1">
      <alignment horizontal="left" vertical="center"/>
    </xf>
    <xf numFmtId="49" fontId="116" fillId="33" borderId="3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93" fillId="0" borderId="97" xfId="1450" applyFont="1" applyBorder="1" applyAlignment="1">
      <alignment horizontal="left" vertical="center"/>
    </xf>
    <xf numFmtId="0" fontId="93" fillId="0" borderId="98" xfId="1450" applyFont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quotePrefix="1" applyFont="1" applyAlignment="1">
      <alignment horizontal="left"/>
    </xf>
    <xf numFmtId="0" fontId="162" fillId="0" borderId="0" xfId="1451" applyFont="1" applyAlignment="1">
      <alignment horizontal="left"/>
    </xf>
  </cellXfs>
  <cellStyles count="5128">
    <cellStyle name="&gt;? MK/l" xfId="1"/>
    <cellStyle name="20% - Accent1" xfId="2" builtinId="30" customBuiltin="1"/>
    <cellStyle name="20% - Accent1 10" xfId="3"/>
    <cellStyle name="20% - Accent1 10 2" xfId="2696"/>
    <cellStyle name="20% - Accent1 11" xfId="4"/>
    <cellStyle name="20% - Accent1 11 2" xfId="2697"/>
    <cellStyle name="20% - Accent1 12" xfId="5"/>
    <cellStyle name="20% - Accent1 12 2" xfId="2698"/>
    <cellStyle name="20% - Accent1 13" xfId="6"/>
    <cellStyle name="20% - Accent1 13 2" xfId="2699"/>
    <cellStyle name="20% - Accent1 14" xfId="7"/>
    <cellStyle name="20% - Accent1 14 2" xfId="2700"/>
    <cellStyle name="20% - Accent1 15" xfId="8"/>
    <cellStyle name="20% - Accent1 15 2" xfId="2701"/>
    <cellStyle name="20% - Accent1 16" xfId="9"/>
    <cellStyle name="20% - Accent1 16 2" xfId="2702"/>
    <cellStyle name="20% - Accent1 17" xfId="2678"/>
    <cellStyle name="20% - Accent1 2" xfId="10"/>
    <cellStyle name="20% - Accent1 2 2" xfId="11"/>
    <cellStyle name="20% - Accent1 2 2 2" xfId="2704"/>
    <cellStyle name="20% - Accent1 2 3" xfId="12"/>
    <cellStyle name="20% - Accent1 2 3 2" xfId="2705"/>
    <cellStyle name="20% - Accent1 2 4" xfId="2703"/>
    <cellStyle name="20% - Accent1 3" xfId="13"/>
    <cellStyle name="20% - Accent1 3 2" xfId="2706"/>
    <cellStyle name="20% - Accent1 4" xfId="14"/>
    <cellStyle name="20% - Accent1 4 2" xfId="2707"/>
    <cellStyle name="20% - Accent1 5" xfId="15"/>
    <cellStyle name="20% - Accent1 5 2" xfId="2708"/>
    <cellStyle name="20% - Accent1 6" xfId="16"/>
    <cellStyle name="20% - Accent1 6 2" xfId="2709"/>
    <cellStyle name="20% - Accent1 7" xfId="17"/>
    <cellStyle name="20% - Accent1 7 2" xfId="2710"/>
    <cellStyle name="20% - Accent1 8" xfId="18"/>
    <cellStyle name="20% - Accent1 8 2" xfId="2711"/>
    <cellStyle name="20% - Accent1 9" xfId="19"/>
    <cellStyle name="20% - Accent1 9 2" xfId="2712"/>
    <cellStyle name="20% - Accent2" xfId="20" builtinId="34" customBuiltin="1"/>
    <cellStyle name="20% - Accent2 10" xfId="21"/>
    <cellStyle name="20% - Accent2 10 2" xfId="2713"/>
    <cellStyle name="20% - Accent2 11" xfId="22"/>
    <cellStyle name="20% - Accent2 11 2" xfId="2714"/>
    <cellStyle name="20% - Accent2 12" xfId="23"/>
    <cellStyle name="20% - Accent2 12 2" xfId="2715"/>
    <cellStyle name="20% - Accent2 13" xfId="24"/>
    <cellStyle name="20% - Accent2 13 2" xfId="2716"/>
    <cellStyle name="20% - Accent2 14" xfId="25"/>
    <cellStyle name="20% - Accent2 14 2" xfId="2717"/>
    <cellStyle name="20% - Accent2 15" xfId="26"/>
    <cellStyle name="20% - Accent2 15 2" xfId="2718"/>
    <cellStyle name="20% - Accent2 16" xfId="27"/>
    <cellStyle name="20% - Accent2 16 2" xfId="2719"/>
    <cellStyle name="20% - Accent2 17" xfId="2679"/>
    <cellStyle name="20% - Accent2 2" xfId="28"/>
    <cellStyle name="20% - Accent2 2 2" xfId="29"/>
    <cellStyle name="20% - Accent2 2 2 2" xfId="2721"/>
    <cellStyle name="20% - Accent2 2 3" xfId="30"/>
    <cellStyle name="20% - Accent2 2 3 2" xfId="2722"/>
    <cellStyle name="20% - Accent2 2 4" xfId="2720"/>
    <cellStyle name="20% - Accent2 3" xfId="31"/>
    <cellStyle name="20% - Accent2 3 2" xfId="2723"/>
    <cellStyle name="20% - Accent2 4" xfId="32"/>
    <cellStyle name="20% - Accent2 4 2" xfId="2724"/>
    <cellStyle name="20% - Accent2 5" xfId="33"/>
    <cellStyle name="20% - Accent2 5 2" xfId="2725"/>
    <cellStyle name="20% - Accent2 6" xfId="34"/>
    <cellStyle name="20% - Accent2 6 2" xfId="2726"/>
    <cellStyle name="20% - Accent2 7" xfId="35"/>
    <cellStyle name="20% - Accent2 7 2" xfId="2727"/>
    <cellStyle name="20% - Accent2 8" xfId="36"/>
    <cellStyle name="20% - Accent2 8 2" xfId="2728"/>
    <cellStyle name="20% - Accent2 9" xfId="37"/>
    <cellStyle name="20% - Accent2 9 2" xfId="2729"/>
    <cellStyle name="20% - Accent3" xfId="38" builtinId="38" customBuiltin="1"/>
    <cellStyle name="20% - Accent3 10" xfId="39"/>
    <cellStyle name="20% - Accent3 10 2" xfId="2730"/>
    <cellStyle name="20% - Accent3 11" xfId="40"/>
    <cellStyle name="20% - Accent3 11 2" xfId="2731"/>
    <cellStyle name="20% - Accent3 12" xfId="41"/>
    <cellStyle name="20% - Accent3 12 2" xfId="2732"/>
    <cellStyle name="20% - Accent3 13" xfId="42"/>
    <cellStyle name="20% - Accent3 13 2" xfId="2733"/>
    <cellStyle name="20% - Accent3 14" xfId="43"/>
    <cellStyle name="20% - Accent3 14 2" xfId="2734"/>
    <cellStyle name="20% - Accent3 15" xfId="44"/>
    <cellStyle name="20% - Accent3 15 2" xfId="2735"/>
    <cellStyle name="20% - Accent3 16" xfId="45"/>
    <cellStyle name="20% - Accent3 16 2" xfId="2736"/>
    <cellStyle name="20% - Accent3 17" xfId="2680"/>
    <cellStyle name="20% - Accent3 2" xfId="46"/>
    <cellStyle name="20% - Accent3 2 2" xfId="47"/>
    <cellStyle name="20% - Accent3 2 2 2" xfId="2738"/>
    <cellStyle name="20% - Accent3 2 3" xfId="48"/>
    <cellStyle name="20% - Accent3 2 3 2" xfId="2739"/>
    <cellStyle name="20% - Accent3 2 4" xfId="2737"/>
    <cellStyle name="20% - Accent3 3" xfId="49"/>
    <cellStyle name="20% - Accent3 3 2" xfId="2740"/>
    <cellStyle name="20% - Accent3 4" xfId="50"/>
    <cellStyle name="20% - Accent3 4 2" xfId="2741"/>
    <cellStyle name="20% - Accent3 5" xfId="51"/>
    <cellStyle name="20% - Accent3 5 2" xfId="2742"/>
    <cellStyle name="20% - Accent3 6" xfId="52"/>
    <cellStyle name="20% - Accent3 6 2" xfId="2743"/>
    <cellStyle name="20% - Accent3 7" xfId="53"/>
    <cellStyle name="20% - Accent3 7 2" xfId="2744"/>
    <cellStyle name="20% - Accent3 8" xfId="54"/>
    <cellStyle name="20% - Accent3 8 2" xfId="2745"/>
    <cellStyle name="20% - Accent3 9" xfId="55"/>
    <cellStyle name="20% - Accent3 9 2" xfId="2746"/>
    <cellStyle name="20% - Accent4" xfId="56" builtinId="42" customBuiltin="1"/>
    <cellStyle name="20% - Accent4 10" xfId="57"/>
    <cellStyle name="20% - Accent4 10 2" xfId="2747"/>
    <cellStyle name="20% - Accent4 11" xfId="58"/>
    <cellStyle name="20% - Accent4 11 2" xfId="2748"/>
    <cellStyle name="20% - Accent4 12" xfId="59"/>
    <cellStyle name="20% - Accent4 12 2" xfId="2749"/>
    <cellStyle name="20% - Accent4 13" xfId="60"/>
    <cellStyle name="20% - Accent4 13 2" xfId="2750"/>
    <cellStyle name="20% - Accent4 14" xfId="61"/>
    <cellStyle name="20% - Accent4 14 2" xfId="2751"/>
    <cellStyle name="20% - Accent4 15" xfId="62"/>
    <cellStyle name="20% - Accent4 15 2" xfId="2752"/>
    <cellStyle name="20% - Accent4 16" xfId="63"/>
    <cellStyle name="20% - Accent4 16 2" xfId="2753"/>
    <cellStyle name="20% - Accent4 17" xfId="2681"/>
    <cellStyle name="20% - Accent4 2" xfId="64"/>
    <cellStyle name="20% - Accent4 2 2" xfId="65"/>
    <cellStyle name="20% - Accent4 2 2 2" xfId="2755"/>
    <cellStyle name="20% - Accent4 2 3" xfId="66"/>
    <cellStyle name="20% - Accent4 2 3 2" xfId="2756"/>
    <cellStyle name="20% - Accent4 2 4" xfId="2754"/>
    <cellStyle name="20% - Accent4 3" xfId="67"/>
    <cellStyle name="20% - Accent4 3 2" xfId="2757"/>
    <cellStyle name="20% - Accent4 4" xfId="68"/>
    <cellStyle name="20% - Accent4 4 2" xfId="2758"/>
    <cellStyle name="20% - Accent4 5" xfId="69"/>
    <cellStyle name="20% - Accent4 5 2" xfId="2759"/>
    <cellStyle name="20% - Accent4 6" xfId="70"/>
    <cellStyle name="20% - Accent4 6 2" xfId="2760"/>
    <cellStyle name="20% - Accent4 7" xfId="71"/>
    <cellStyle name="20% - Accent4 7 2" xfId="2761"/>
    <cellStyle name="20% - Accent4 8" xfId="72"/>
    <cellStyle name="20% - Accent4 8 2" xfId="2762"/>
    <cellStyle name="20% - Accent4 9" xfId="73"/>
    <cellStyle name="20% - Accent4 9 2" xfId="2763"/>
    <cellStyle name="20% - Accent5" xfId="74" builtinId="46" customBuiltin="1"/>
    <cellStyle name="20% - Accent5 10" xfId="75"/>
    <cellStyle name="20% - Accent5 10 2" xfId="2764"/>
    <cellStyle name="20% - Accent5 11" xfId="76"/>
    <cellStyle name="20% - Accent5 11 2" xfId="2765"/>
    <cellStyle name="20% - Accent5 12" xfId="77"/>
    <cellStyle name="20% - Accent5 12 2" xfId="2766"/>
    <cellStyle name="20% - Accent5 13" xfId="78"/>
    <cellStyle name="20% - Accent5 13 2" xfId="2767"/>
    <cellStyle name="20% - Accent5 14" xfId="79"/>
    <cellStyle name="20% - Accent5 14 2" xfId="2768"/>
    <cellStyle name="20% - Accent5 15" xfId="80"/>
    <cellStyle name="20% - Accent5 15 2" xfId="2769"/>
    <cellStyle name="20% - Accent5 16" xfId="81"/>
    <cellStyle name="20% - Accent5 16 2" xfId="2770"/>
    <cellStyle name="20% - Accent5 17" xfId="2682"/>
    <cellStyle name="20% - Accent5 2" xfId="82"/>
    <cellStyle name="20% - Accent5 2 2" xfId="83"/>
    <cellStyle name="20% - Accent5 2 2 2" xfId="2772"/>
    <cellStyle name="20% - Accent5 2 3" xfId="84"/>
    <cellStyle name="20% - Accent5 2 3 2" xfId="2773"/>
    <cellStyle name="20% - Accent5 2 4" xfId="2771"/>
    <cellStyle name="20% - Accent5 3" xfId="85"/>
    <cellStyle name="20% - Accent5 3 2" xfId="2774"/>
    <cellStyle name="20% - Accent5 4" xfId="86"/>
    <cellStyle name="20% - Accent5 4 2" xfId="2775"/>
    <cellStyle name="20% - Accent5 5" xfId="87"/>
    <cellStyle name="20% - Accent5 5 2" xfId="2776"/>
    <cellStyle name="20% - Accent5 6" xfId="88"/>
    <cellStyle name="20% - Accent5 6 2" xfId="2777"/>
    <cellStyle name="20% - Accent5 7" xfId="89"/>
    <cellStyle name="20% - Accent5 7 2" xfId="2778"/>
    <cellStyle name="20% - Accent5 8" xfId="90"/>
    <cellStyle name="20% - Accent5 8 2" xfId="2779"/>
    <cellStyle name="20% - Accent5 9" xfId="91"/>
    <cellStyle name="20% - Accent5 9 2" xfId="2780"/>
    <cellStyle name="20% - Accent6" xfId="92" builtinId="50" customBuiltin="1"/>
    <cellStyle name="20% - Accent6 10" xfId="93"/>
    <cellStyle name="20% - Accent6 10 2" xfId="2781"/>
    <cellStyle name="20% - Accent6 11" xfId="94"/>
    <cellStyle name="20% - Accent6 11 2" xfId="2782"/>
    <cellStyle name="20% - Accent6 12" xfId="95"/>
    <cellStyle name="20% - Accent6 12 2" xfId="2783"/>
    <cellStyle name="20% - Accent6 13" xfId="96"/>
    <cellStyle name="20% - Accent6 13 2" xfId="2784"/>
    <cellStyle name="20% - Accent6 14" xfId="97"/>
    <cellStyle name="20% - Accent6 14 2" xfId="2785"/>
    <cellStyle name="20% - Accent6 15" xfId="98"/>
    <cellStyle name="20% - Accent6 15 2" xfId="2786"/>
    <cellStyle name="20% - Accent6 16" xfId="99"/>
    <cellStyle name="20% - Accent6 16 2" xfId="2787"/>
    <cellStyle name="20% - Accent6 17" xfId="2683"/>
    <cellStyle name="20% - Accent6 2" xfId="100"/>
    <cellStyle name="20% - Accent6 2 2" xfId="101"/>
    <cellStyle name="20% - Accent6 2 2 2" xfId="2789"/>
    <cellStyle name="20% - Accent6 2 3" xfId="102"/>
    <cellStyle name="20% - Accent6 2 3 2" xfId="2790"/>
    <cellStyle name="20% - Accent6 2 4" xfId="2788"/>
    <cellStyle name="20% - Accent6 3" xfId="103"/>
    <cellStyle name="20% - Accent6 3 2" xfId="2791"/>
    <cellStyle name="20% - Accent6 4" xfId="104"/>
    <cellStyle name="20% - Accent6 4 2" xfId="2792"/>
    <cellStyle name="20% - Accent6 5" xfId="105"/>
    <cellStyle name="20% - Accent6 5 2" xfId="2793"/>
    <cellStyle name="20% - Accent6 6" xfId="106"/>
    <cellStyle name="20% - Accent6 6 2" xfId="2794"/>
    <cellStyle name="20% - Accent6 7" xfId="107"/>
    <cellStyle name="20% - Accent6 7 2" xfId="2795"/>
    <cellStyle name="20% - Accent6 8" xfId="108"/>
    <cellStyle name="20% - Accent6 8 2" xfId="2796"/>
    <cellStyle name="20% - Accent6 9" xfId="109"/>
    <cellStyle name="20% - Accent6 9 2" xfId="2797"/>
    <cellStyle name="40% - Accent1" xfId="110" builtinId="31" customBuiltin="1"/>
    <cellStyle name="40% - Accent1 10" xfId="111"/>
    <cellStyle name="40% - Accent1 10 2" xfId="2798"/>
    <cellStyle name="40% - Accent1 11" xfId="112"/>
    <cellStyle name="40% - Accent1 11 2" xfId="2799"/>
    <cellStyle name="40% - Accent1 12" xfId="113"/>
    <cellStyle name="40% - Accent1 12 2" xfId="2800"/>
    <cellStyle name="40% - Accent1 13" xfId="114"/>
    <cellStyle name="40% - Accent1 13 2" xfId="2801"/>
    <cellStyle name="40% - Accent1 14" xfId="115"/>
    <cellStyle name="40% - Accent1 14 2" xfId="2802"/>
    <cellStyle name="40% - Accent1 15" xfId="116"/>
    <cellStyle name="40% - Accent1 15 2" xfId="2803"/>
    <cellStyle name="40% - Accent1 16" xfId="117"/>
    <cellStyle name="40% - Accent1 16 2" xfId="2804"/>
    <cellStyle name="40% - Accent1 17" xfId="2684"/>
    <cellStyle name="40% - Accent1 2" xfId="118"/>
    <cellStyle name="40% - Accent1 2 2" xfId="119"/>
    <cellStyle name="40% - Accent1 2 2 2" xfId="2806"/>
    <cellStyle name="40% - Accent1 2 3" xfId="120"/>
    <cellStyle name="40% - Accent1 2 3 2" xfId="2807"/>
    <cellStyle name="40% - Accent1 2 4" xfId="2805"/>
    <cellStyle name="40% - Accent1 3" xfId="121"/>
    <cellStyle name="40% - Accent1 3 2" xfId="2808"/>
    <cellStyle name="40% - Accent1 4" xfId="122"/>
    <cellStyle name="40% - Accent1 4 2" xfId="2809"/>
    <cellStyle name="40% - Accent1 5" xfId="123"/>
    <cellStyle name="40% - Accent1 5 2" xfId="2810"/>
    <cellStyle name="40% - Accent1 6" xfId="124"/>
    <cellStyle name="40% - Accent1 6 2" xfId="2811"/>
    <cellStyle name="40% - Accent1 7" xfId="125"/>
    <cellStyle name="40% - Accent1 7 2" xfId="2812"/>
    <cellStyle name="40% - Accent1 8" xfId="126"/>
    <cellStyle name="40% - Accent1 8 2" xfId="2813"/>
    <cellStyle name="40% - Accent1 9" xfId="127"/>
    <cellStyle name="40% - Accent1 9 2" xfId="2814"/>
    <cellStyle name="40% - Accent2" xfId="128" builtinId="35" customBuiltin="1"/>
    <cellStyle name="40% - Accent2 10" xfId="129"/>
    <cellStyle name="40% - Accent2 10 2" xfId="2815"/>
    <cellStyle name="40% - Accent2 11" xfId="130"/>
    <cellStyle name="40% - Accent2 11 2" xfId="2816"/>
    <cellStyle name="40% - Accent2 12" xfId="131"/>
    <cellStyle name="40% - Accent2 12 2" xfId="2817"/>
    <cellStyle name="40% - Accent2 13" xfId="132"/>
    <cellStyle name="40% - Accent2 13 2" xfId="2818"/>
    <cellStyle name="40% - Accent2 14" xfId="133"/>
    <cellStyle name="40% - Accent2 14 2" xfId="2819"/>
    <cellStyle name="40% - Accent2 15" xfId="134"/>
    <cellStyle name="40% - Accent2 15 2" xfId="2820"/>
    <cellStyle name="40% - Accent2 16" xfId="135"/>
    <cellStyle name="40% - Accent2 16 2" xfId="2821"/>
    <cellStyle name="40% - Accent2 17" xfId="2685"/>
    <cellStyle name="40% - Accent2 2" xfId="136"/>
    <cellStyle name="40% - Accent2 2 2" xfId="137"/>
    <cellStyle name="40% - Accent2 2 2 2" xfId="2823"/>
    <cellStyle name="40% - Accent2 2 3" xfId="138"/>
    <cellStyle name="40% - Accent2 2 3 2" xfId="2824"/>
    <cellStyle name="40% - Accent2 2 4" xfId="2822"/>
    <cellStyle name="40% - Accent2 3" xfId="139"/>
    <cellStyle name="40% - Accent2 3 2" xfId="2825"/>
    <cellStyle name="40% - Accent2 4" xfId="140"/>
    <cellStyle name="40% - Accent2 4 2" xfId="2826"/>
    <cellStyle name="40% - Accent2 5" xfId="141"/>
    <cellStyle name="40% - Accent2 5 2" xfId="2827"/>
    <cellStyle name="40% - Accent2 6" xfId="142"/>
    <cellStyle name="40% - Accent2 6 2" xfId="2828"/>
    <cellStyle name="40% - Accent2 7" xfId="143"/>
    <cellStyle name="40% - Accent2 7 2" xfId="2829"/>
    <cellStyle name="40% - Accent2 8" xfId="144"/>
    <cellStyle name="40% - Accent2 8 2" xfId="2830"/>
    <cellStyle name="40% - Accent2 9" xfId="145"/>
    <cellStyle name="40% - Accent2 9 2" xfId="2831"/>
    <cellStyle name="40% - Accent3" xfId="146" builtinId="39" customBuiltin="1"/>
    <cellStyle name="40% - Accent3 10" xfId="147"/>
    <cellStyle name="40% - Accent3 10 2" xfId="2832"/>
    <cellStyle name="40% - Accent3 11" xfId="148"/>
    <cellStyle name="40% - Accent3 11 2" xfId="2833"/>
    <cellStyle name="40% - Accent3 12" xfId="149"/>
    <cellStyle name="40% - Accent3 12 2" xfId="2834"/>
    <cellStyle name="40% - Accent3 13" xfId="150"/>
    <cellStyle name="40% - Accent3 13 2" xfId="2835"/>
    <cellStyle name="40% - Accent3 14" xfId="151"/>
    <cellStyle name="40% - Accent3 14 2" xfId="2836"/>
    <cellStyle name="40% - Accent3 15" xfId="152"/>
    <cellStyle name="40% - Accent3 15 2" xfId="2837"/>
    <cellStyle name="40% - Accent3 16" xfId="153"/>
    <cellStyle name="40% - Accent3 16 2" xfId="2838"/>
    <cellStyle name="40% - Accent3 17" xfId="2686"/>
    <cellStyle name="40% - Accent3 2" xfId="154"/>
    <cellStyle name="40% - Accent3 2 2" xfId="155"/>
    <cellStyle name="40% - Accent3 2 2 2" xfId="2840"/>
    <cellStyle name="40% - Accent3 2 3" xfId="156"/>
    <cellStyle name="40% - Accent3 2 3 2" xfId="2841"/>
    <cellStyle name="40% - Accent3 2 4" xfId="2839"/>
    <cellStyle name="40% - Accent3 3" xfId="157"/>
    <cellStyle name="40% - Accent3 3 2" xfId="2842"/>
    <cellStyle name="40% - Accent3 4" xfId="158"/>
    <cellStyle name="40% - Accent3 4 2" xfId="2843"/>
    <cellStyle name="40% - Accent3 5" xfId="159"/>
    <cellStyle name="40% - Accent3 5 2" xfId="2844"/>
    <cellStyle name="40% - Accent3 6" xfId="160"/>
    <cellStyle name="40% - Accent3 6 2" xfId="2845"/>
    <cellStyle name="40% - Accent3 7" xfId="161"/>
    <cellStyle name="40% - Accent3 7 2" xfId="2846"/>
    <cellStyle name="40% - Accent3 8" xfId="162"/>
    <cellStyle name="40% - Accent3 8 2" xfId="2847"/>
    <cellStyle name="40% - Accent3 9" xfId="163"/>
    <cellStyle name="40% - Accent3 9 2" xfId="2848"/>
    <cellStyle name="40% - Accent4" xfId="164" builtinId="43" customBuiltin="1"/>
    <cellStyle name="40% - Accent4 10" xfId="165"/>
    <cellStyle name="40% - Accent4 10 2" xfId="2849"/>
    <cellStyle name="40% - Accent4 11" xfId="166"/>
    <cellStyle name="40% - Accent4 11 2" xfId="2850"/>
    <cellStyle name="40% - Accent4 12" xfId="167"/>
    <cellStyle name="40% - Accent4 12 2" xfId="2851"/>
    <cellStyle name="40% - Accent4 13" xfId="168"/>
    <cellStyle name="40% - Accent4 13 2" xfId="2852"/>
    <cellStyle name="40% - Accent4 14" xfId="169"/>
    <cellStyle name="40% - Accent4 14 2" xfId="2853"/>
    <cellStyle name="40% - Accent4 15" xfId="170"/>
    <cellStyle name="40% - Accent4 15 2" xfId="2854"/>
    <cellStyle name="40% - Accent4 16" xfId="171"/>
    <cellStyle name="40% - Accent4 16 2" xfId="2855"/>
    <cellStyle name="40% - Accent4 17" xfId="2687"/>
    <cellStyle name="40% - Accent4 2" xfId="172"/>
    <cellStyle name="40% - Accent4 2 2" xfId="173"/>
    <cellStyle name="40% - Accent4 2 2 2" xfId="2857"/>
    <cellStyle name="40% - Accent4 2 3" xfId="174"/>
    <cellStyle name="40% - Accent4 2 3 2" xfId="2858"/>
    <cellStyle name="40% - Accent4 2 4" xfId="2856"/>
    <cellStyle name="40% - Accent4 3" xfId="175"/>
    <cellStyle name="40% - Accent4 3 2" xfId="2859"/>
    <cellStyle name="40% - Accent4 4" xfId="176"/>
    <cellStyle name="40% - Accent4 4 2" xfId="2860"/>
    <cellStyle name="40% - Accent4 5" xfId="177"/>
    <cellStyle name="40% - Accent4 5 2" xfId="2861"/>
    <cellStyle name="40% - Accent4 6" xfId="178"/>
    <cellStyle name="40% - Accent4 6 2" xfId="2862"/>
    <cellStyle name="40% - Accent4 7" xfId="179"/>
    <cellStyle name="40% - Accent4 7 2" xfId="2863"/>
    <cellStyle name="40% - Accent4 8" xfId="180"/>
    <cellStyle name="40% - Accent4 8 2" xfId="2864"/>
    <cellStyle name="40% - Accent4 9" xfId="181"/>
    <cellStyle name="40% - Accent4 9 2" xfId="2865"/>
    <cellStyle name="40% - Accent5" xfId="182" builtinId="47" customBuiltin="1"/>
    <cellStyle name="40% - Accent5 10" xfId="183"/>
    <cellStyle name="40% - Accent5 10 2" xfId="2866"/>
    <cellStyle name="40% - Accent5 11" xfId="184"/>
    <cellStyle name="40% - Accent5 11 2" xfId="2867"/>
    <cellStyle name="40% - Accent5 12" xfId="185"/>
    <cellStyle name="40% - Accent5 12 2" xfId="2868"/>
    <cellStyle name="40% - Accent5 13" xfId="186"/>
    <cellStyle name="40% - Accent5 13 2" xfId="2869"/>
    <cellStyle name="40% - Accent5 14" xfId="187"/>
    <cellStyle name="40% - Accent5 14 2" xfId="2870"/>
    <cellStyle name="40% - Accent5 15" xfId="188"/>
    <cellStyle name="40% - Accent5 15 2" xfId="2871"/>
    <cellStyle name="40% - Accent5 16" xfId="189"/>
    <cellStyle name="40% - Accent5 16 2" xfId="2872"/>
    <cellStyle name="40% - Accent5 17" xfId="2688"/>
    <cellStyle name="40% - Accent5 2" xfId="190"/>
    <cellStyle name="40% - Accent5 2 2" xfId="191"/>
    <cellStyle name="40% - Accent5 2 2 2" xfId="2874"/>
    <cellStyle name="40% - Accent5 2 3" xfId="192"/>
    <cellStyle name="40% - Accent5 2 3 2" xfId="2875"/>
    <cellStyle name="40% - Accent5 2 4" xfId="2873"/>
    <cellStyle name="40% - Accent5 3" xfId="193"/>
    <cellStyle name="40% - Accent5 3 2" xfId="2876"/>
    <cellStyle name="40% - Accent5 4" xfId="194"/>
    <cellStyle name="40% - Accent5 4 2" xfId="2877"/>
    <cellStyle name="40% - Accent5 5" xfId="195"/>
    <cellStyle name="40% - Accent5 5 2" xfId="2878"/>
    <cellStyle name="40% - Accent5 6" xfId="196"/>
    <cellStyle name="40% - Accent5 6 2" xfId="2879"/>
    <cellStyle name="40% - Accent5 7" xfId="197"/>
    <cellStyle name="40% - Accent5 7 2" xfId="2880"/>
    <cellStyle name="40% - Accent5 8" xfId="198"/>
    <cellStyle name="40% - Accent5 8 2" xfId="2881"/>
    <cellStyle name="40% - Accent5 9" xfId="199"/>
    <cellStyle name="40% - Accent5 9 2" xfId="2882"/>
    <cellStyle name="40% - Accent6" xfId="200" builtinId="51" customBuiltin="1"/>
    <cellStyle name="40% - Accent6 10" xfId="201"/>
    <cellStyle name="40% - Accent6 10 2" xfId="2883"/>
    <cellStyle name="40% - Accent6 11" xfId="202"/>
    <cellStyle name="40% - Accent6 11 2" xfId="2884"/>
    <cellStyle name="40% - Accent6 12" xfId="203"/>
    <cellStyle name="40% - Accent6 12 2" xfId="2885"/>
    <cellStyle name="40% - Accent6 13" xfId="204"/>
    <cellStyle name="40% - Accent6 13 2" xfId="2886"/>
    <cellStyle name="40% - Accent6 14" xfId="205"/>
    <cellStyle name="40% - Accent6 14 2" xfId="2887"/>
    <cellStyle name="40% - Accent6 15" xfId="206"/>
    <cellStyle name="40% - Accent6 15 2" xfId="2888"/>
    <cellStyle name="40% - Accent6 16" xfId="207"/>
    <cellStyle name="40% - Accent6 16 2" xfId="2889"/>
    <cellStyle name="40% - Accent6 17" xfId="2689"/>
    <cellStyle name="40% - Accent6 2" xfId="208"/>
    <cellStyle name="40% - Accent6 2 2" xfId="209"/>
    <cellStyle name="40% - Accent6 2 2 2" xfId="2891"/>
    <cellStyle name="40% - Accent6 2 3" xfId="210"/>
    <cellStyle name="40% - Accent6 2 3 2" xfId="2892"/>
    <cellStyle name="40% - Accent6 2 4" xfId="2890"/>
    <cellStyle name="40% - Accent6 3" xfId="211"/>
    <cellStyle name="40% - Accent6 3 2" xfId="2893"/>
    <cellStyle name="40% - Accent6 4" xfId="212"/>
    <cellStyle name="40% - Accent6 4 2" xfId="2894"/>
    <cellStyle name="40% - Accent6 5" xfId="213"/>
    <cellStyle name="40% - Accent6 5 2" xfId="2895"/>
    <cellStyle name="40% - Accent6 6" xfId="214"/>
    <cellStyle name="40% - Accent6 6 2" xfId="2896"/>
    <cellStyle name="40% - Accent6 7" xfId="215"/>
    <cellStyle name="40% - Accent6 7 2" xfId="2897"/>
    <cellStyle name="40% - Accent6 8" xfId="216"/>
    <cellStyle name="40% - Accent6 8 2" xfId="2898"/>
    <cellStyle name="40% - Accent6 9" xfId="217"/>
    <cellStyle name="40% - Accent6 9 2" xfId="2899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0 2 2" xfId="3899"/>
    <cellStyle name="Calculation 10 3" xfId="3682"/>
    <cellStyle name="Calculation 10 4" xfId="3591"/>
    <cellStyle name="Calculation 10 5" xfId="4419"/>
    <cellStyle name="Calculation 10 6" xfId="4601"/>
    <cellStyle name="Calculation 10 7" xfId="4728"/>
    <cellStyle name="Calculation 11" xfId="470"/>
    <cellStyle name="Calculation 11 2" xfId="471"/>
    <cellStyle name="Calculation 11 2 2" xfId="3900"/>
    <cellStyle name="Calculation 11 3" xfId="3681"/>
    <cellStyle name="Calculation 11 4" xfId="3592"/>
    <cellStyle name="Calculation 11 5" xfId="4711"/>
    <cellStyle name="Calculation 11 6" xfId="4602"/>
    <cellStyle name="Calculation 11 7" xfId="4727"/>
    <cellStyle name="Calculation 12" xfId="472"/>
    <cellStyle name="Calculation 12 2" xfId="473"/>
    <cellStyle name="Calculation 12 2 2" xfId="3901"/>
    <cellStyle name="Calculation 12 3" xfId="3680"/>
    <cellStyle name="Calculation 12 4" xfId="3593"/>
    <cellStyle name="Calculation 12 5" xfId="4710"/>
    <cellStyle name="Calculation 12 6" xfId="4603"/>
    <cellStyle name="Calculation 12 7" xfId="4726"/>
    <cellStyle name="Calculation 13" xfId="474"/>
    <cellStyle name="Calculation 13 2" xfId="475"/>
    <cellStyle name="Calculation 13 2 2" xfId="3902"/>
    <cellStyle name="Calculation 13 3" xfId="3679"/>
    <cellStyle name="Calculation 13 4" xfId="3594"/>
    <cellStyle name="Calculation 13 5" xfId="4423"/>
    <cellStyle name="Calculation 13 6" xfId="4604"/>
    <cellStyle name="Calculation 13 7" xfId="4725"/>
    <cellStyle name="Calculation 14" xfId="476"/>
    <cellStyle name="Calculation 14 2" xfId="477"/>
    <cellStyle name="Calculation 14 2 2" xfId="3903"/>
    <cellStyle name="Calculation 14 3" xfId="3678"/>
    <cellStyle name="Calculation 14 4" xfId="3595"/>
    <cellStyle name="Calculation 14 5" xfId="4418"/>
    <cellStyle name="Calculation 14 6" xfId="4605"/>
    <cellStyle name="Calculation 14 7" xfId="4724"/>
    <cellStyle name="Calculation 15" xfId="478"/>
    <cellStyle name="Calculation 15 2" xfId="479"/>
    <cellStyle name="Calculation 15 2 2" xfId="3904"/>
    <cellStyle name="Calculation 15 3" xfId="3677"/>
    <cellStyle name="Calculation 15 4" xfId="3596"/>
    <cellStyle name="Calculation 15 5" xfId="4417"/>
    <cellStyle name="Calculation 15 6" xfId="4606"/>
    <cellStyle name="Calculation 15 7" xfId="4723"/>
    <cellStyle name="Calculation 16" xfId="480"/>
    <cellStyle name="Calculation 16 2" xfId="481"/>
    <cellStyle name="Calculation 16 2 2" xfId="3905"/>
    <cellStyle name="Calculation 16 3" xfId="3676"/>
    <cellStyle name="Calculation 16 4" xfId="3597"/>
    <cellStyle name="Calculation 16 5" xfId="4709"/>
    <cellStyle name="Calculation 16 6" xfId="4607"/>
    <cellStyle name="Calculation 16 7" xfId="4722"/>
    <cellStyle name="Calculation 17" xfId="3717"/>
    <cellStyle name="Calculation 18" xfId="3723"/>
    <cellStyle name="Calculation 19" xfId="4768"/>
    <cellStyle name="Calculation 2" xfId="482"/>
    <cellStyle name="Calculation 2 2" xfId="483"/>
    <cellStyle name="Calculation 2 2 2" xfId="484"/>
    <cellStyle name="Calculation 2 2 2 2" xfId="3906"/>
    <cellStyle name="Calculation 2 2 3" xfId="3674"/>
    <cellStyle name="Calculation 2 2 4" xfId="3599"/>
    <cellStyle name="Calculation 2 2 5" xfId="4707"/>
    <cellStyle name="Calculation 2 2 6" xfId="4609"/>
    <cellStyle name="Calculation 2 2 7" xfId="4720"/>
    <cellStyle name="Calculation 2 3" xfId="485"/>
    <cellStyle name="Calculation 2 3 2" xfId="486"/>
    <cellStyle name="Calculation 2 3 2 2" xfId="3907"/>
    <cellStyle name="Calculation 2 3 3" xfId="3673"/>
    <cellStyle name="Calculation 2 3 4" xfId="3600"/>
    <cellStyle name="Calculation 2 3 5" xfId="4706"/>
    <cellStyle name="Calculation 2 3 6" xfId="4610"/>
    <cellStyle name="Calculation 2 3 7" xfId="4719"/>
    <cellStyle name="Calculation 2 4" xfId="487"/>
    <cellStyle name="Calculation 2 4 2" xfId="3908"/>
    <cellStyle name="Calculation 2 5" xfId="3675"/>
    <cellStyle name="Calculation 2 6" xfId="3598"/>
    <cellStyle name="Calculation 2 7" xfId="4708"/>
    <cellStyle name="Calculation 2 8" xfId="4608"/>
    <cellStyle name="Calculation 2 9" xfId="4721"/>
    <cellStyle name="Calculation 20" xfId="4789"/>
    <cellStyle name="Calculation 21" xfId="4953"/>
    <cellStyle name="Calculation 3" xfId="488"/>
    <cellStyle name="Calculation 3 2" xfId="489"/>
    <cellStyle name="Calculation 3 2 2" xfId="3909"/>
    <cellStyle name="Calculation 3 3" xfId="3672"/>
    <cellStyle name="Calculation 3 4" xfId="3601"/>
    <cellStyle name="Calculation 3 5" xfId="4705"/>
    <cellStyle name="Calculation 3 6" xfId="4611"/>
    <cellStyle name="Calculation 3 7" xfId="4718"/>
    <cellStyle name="Calculation 4" xfId="490"/>
    <cellStyle name="Calculation 4 2" xfId="491"/>
    <cellStyle name="Calculation 4 2 2" xfId="3910"/>
    <cellStyle name="Calculation 4 3" xfId="3671"/>
    <cellStyle name="Calculation 4 4" xfId="3602"/>
    <cellStyle name="Calculation 4 5" xfId="4704"/>
    <cellStyle name="Calculation 4 6" xfId="4612"/>
    <cellStyle name="Calculation 4 7" xfId="4717"/>
    <cellStyle name="Calculation 5" xfId="492"/>
    <cellStyle name="Calculation 5 2" xfId="493"/>
    <cellStyle name="Calculation 5 2 2" xfId="3911"/>
    <cellStyle name="Calculation 5 3" xfId="3670"/>
    <cellStyle name="Calculation 5 4" xfId="3603"/>
    <cellStyle name="Calculation 5 5" xfId="4703"/>
    <cellStyle name="Calculation 5 6" xfId="4613"/>
    <cellStyle name="Calculation 5 7" xfId="4716"/>
    <cellStyle name="Calculation 6" xfId="494"/>
    <cellStyle name="Calculation 6 2" xfId="495"/>
    <cellStyle name="Calculation 6 2 2" xfId="3912"/>
    <cellStyle name="Calculation 6 3" xfId="3669"/>
    <cellStyle name="Calculation 6 4" xfId="3604"/>
    <cellStyle name="Calculation 6 5" xfId="4702"/>
    <cellStyle name="Calculation 6 6" xfId="4614"/>
    <cellStyle name="Calculation 6 7" xfId="4715"/>
    <cellStyle name="Calculation 7" xfId="496"/>
    <cellStyle name="Calculation 7 2" xfId="497"/>
    <cellStyle name="Calculation 7 2 2" xfId="3913"/>
    <cellStyle name="Calculation 7 3" xfId="3668"/>
    <cellStyle name="Calculation 7 4" xfId="3605"/>
    <cellStyle name="Calculation 7 5" xfId="4701"/>
    <cellStyle name="Calculation 7 6" xfId="4615"/>
    <cellStyle name="Calculation 7 7" xfId="4714"/>
    <cellStyle name="Calculation 8" xfId="498"/>
    <cellStyle name="Calculation 8 2" xfId="499"/>
    <cellStyle name="Calculation 8 2 2" xfId="3914"/>
    <cellStyle name="Calculation 8 3" xfId="3667"/>
    <cellStyle name="Calculation 8 4" xfId="3606"/>
    <cellStyle name="Calculation 8 5" xfId="4700"/>
    <cellStyle name="Calculation 8 6" xfId="4616"/>
    <cellStyle name="Calculation 8 7" xfId="4713"/>
    <cellStyle name="Calculation 9" xfId="500"/>
    <cellStyle name="Calculation 9 2" xfId="501"/>
    <cellStyle name="Calculation 9 2 2" xfId="3915"/>
    <cellStyle name="Calculation 9 3" xfId="3666"/>
    <cellStyle name="Calculation 9 4" xfId="3607"/>
    <cellStyle name="Calculation 9 5" xfId="4699"/>
    <cellStyle name="Calculation 9 6" xfId="4617"/>
    <cellStyle name="Calculation 9 7" xfId="4712"/>
    <cellStyle name="Check Cell" xfId="502" builtinId="23" customBuiltin="1"/>
    <cellStyle name="Check Cell 10" xfId="503"/>
    <cellStyle name="Check Cell 10 2" xfId="3571"/>
    <cellStyle name="Check Cell 11" xfId="504"/>
    <cellStyle name="Check Cell 11 2" xfId="3572"/>
    <cellStyle name="Check Cell 12" xfId="505"/>
    <cellStyle name="Check Cell 12 2" xfId="3573"/>
    <cellStyle name="Check Cell 13" xfId="506"/>
    <cellStyle name="Check Cell 13 2" xfId="3574"/>
    <cellStyle name="Check Cell 14" xfId="507"/>
    <cellStyle name="Check Cell 14 2" xfId="3575"/>
    <cellStyle name="Check Cell 15" xfId="508"/>
    <cellStyle name="Check Cell 15 2" xfId="3576"/>
    <cellStyle name="Check Cell 16" xfId="509"/>
    <cellStyle name="Check Cell 16 2" xfId="3577"/>
    <cellStyle name="Check Cell 17" xfId="3402"/>
    <cellStyle name="Check Cell 2" xfId="510"/>
    <cellStyle name="Check Cell 2 2" xfId="511"/>
    <cellStyle name="Check Cell 2 2 2" xfId="3579"/>
    <cellStyle name="Check Cell 2 3" xfId="512"/>
    <cellStyle name="Check Cell 2 3 2" xfId="3580"/>
    <cellStyle name="Check Cell 2 4" xfId="3578"/>
    <cellStyle name="Check Cell 3" xfId="513"/>
    <cellStyle name="Check Cell 3 2" xfId="514"/>
    <cellStyle name="Check Cell 3 2 2" xfId="3582"/>
    <cellStyle name="Check Cell 3 3" xfId="3581"/>
    <cellStyle name="Check Cell 4" xfId="515"/>
    <cellStyle name="Check Cell 4 2" xfId="516"/>
    <cellStyle name="Check Cell 4 2 2" xfId="3584"/>
    <cellStyle name="Check Cell 4 3" xfId="3583"/>
    <cellStyle name="Check Cell 5" xfId="517"/>
    <cellStyle name="Check Cell 5 2" xfId="518"/>
    <cellStyle name="Check Cell 5 2 2" xfId="3586"/>
    <cellStyle name="Check Cell 5 3" xfId="3585"/>
    <cellStyle name="Check Cell 6" xfId="519"/>
    <cellStyle name="Check Cell 6 2" xfId="3587"/>
    <cellStyle name="Check Cell 7" xfId="520"/>
    <cellStyle name="Check Cell 7 2" xfId="3588"/>
    <cellStyle name="Check Cell 8" xfId="521"/>
    <cellStyle name="Check Cell 8 2" xfId="3589"/>
    <cellStyle name="Check Cell 9" xfId="522"/>
    <cellStyle name="Check Cell 9 2" xfId="3590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3 2" xfId="3917"/>
    <cellStyle name="Comma [0] 10 4" xfId="531"/>
    <cellStyle name="Comma [0] 10 4 2" xfId="3918"/>
    <cellStyle name="Comma [0] 10 5" xfId="2695"/>
    <cellStyle name="Comma [0] 11" xfId="532"/>
    <cellStyle name="Comma [0] 11 2" xfId="533"/>
    <cellStyle name="Comma [0] 11 2 2" xfId="534"/>
    <cellStyle name="Comma [0] 11 2 2 2" xfId="3919"/>
    <cellStyle name="Comma [0] 11 2 3" xfId="2901"/>
    <cellStyle name="Comma [0] 11 3" xfId="535"/>
    <cellStyle name="Comma [0] 11 3 2" xfId="3920"/>
    <cellStyle name="Comma [0] 11 4" xfId="2900"/>
    <cellStyle name="Comma [0] 12" xfId="536"/>
    <cellStyle name="Comma [0] 12 2" xfId="537"/>
    <cellStyle name="Comma [0] 12 2 2" xfId="538"/>
    <cellStyle name="Comma [0] 12 2 2 2" xfId="3922"/>
    <cellStyle name="Comma [0] 12 2 3" xfId="2903"/>
    <cellStyle name="Comma [0] 12 3" xfId="539"/>
    <cellStyle name="Comma [0] 12 3 2" xfId="540"/>
    <cellStyle name="Comma [0] 12 3 2 2" xfId="3923"/>
    <cellStyle name="Comma [0] 12 3 3" xfId="2904"/>
    <cellStyle name="Comma [0] 12 4" xfId="2902"/>
    <cellStyle name="Comma [0] 12 5" xfId="3921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2 2" xfId="3924"/>
    <cellStyle name="Comma [0] 14 2 3" xfId="2905"/>
    <cellStyle name="Comma [0] 14 3" xfId="546"/>
    <cellStyle name="Comma [0] 15" xfId="547"/>
    <cellStyle name="Comma [0] 15 2" xfId="548"/>
    <cellStyle name="Comma [0] 15 2 2" xfId="549"/>
    <cellStyle name="Comma [0] 15 2 2 2" xfId="3925"/>
    <cellStyle name="Comma [0] 15 2 3" xfId="2907"/>
    <cellStyle name="Comma [0] 15 3" xfId="2906"/>
    <cellStyle name="Comma [0] 15_Book2" xfId="550"/>
    <cellStyle name="Comma [0] 16" xfId="551"/>
    <cellStyle name="Comma [0] 16 2" xfId="2908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2 2" xfId="3926"/>
    <cellStyle name="Comma [0] 18 2 3" xfId="2910"/>
    <cellStyle name="Comma [0] 18 3" xfId="557"/>
    <cellStyle name="Comma [0] 18 3 2" xfId="3927"/>
    <cellStyle name="Comma [0] 18 4" xfId="2909"/>
    <cellStyle name="Comma [0] 19" xfId="558"/>
    <cellStyle name="Comma [0] 19 2" xfId="559"/>
    <cellStyle name="Comma [0] 19 2 2" xfId="560"/>
    <cellStyle name="Comma [0] 19 2 2 2" xfId="3928"/>
    <cellStyle name="Comma [0] 19 2 3" xfId="2912"/>
    <cellStyle name="Comma [0] 19 3" xfId="561"/>
    <cellStyle name="Comma [0] 19 3 2" xfId="3929"/>
    <cellStyle name="Comma [0] 19 4" xfId="2911"/>
    <cellStyle name="Comma [0] 2" xfId="562"/>
    <cellStyle name="Comma [0] 2 10" xfId="563"/>
    <cellStyle name="Comma [0] 2 10 2" xfId="564"/>
    <cellStyle name="Comma [0] 2 10 2 2" xfId="3930"/>
    <cellStyle name="Comma [0] 2 10 3" xfId="565"/>
    <cellStyle name="Comma [0] 2 10 3 2" xfId="3931"/>
    <cellStyle name="Comma [0] 2 10 4" xfId="2913"/>
    <cellStyle name="Comma [0] 2 11" xfId="566"/>
    <cellStyle name="Comma [0] 2 11 2" xfId="2914"/>
    <cellStyle name="Comma [0] 2 12" xfId="567"/>
    <cellStyle name="Comma [0] 2 12 2" xfId="3932"/>
    <cellStyle name="Comma [0] 2 13" xfId="2690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2 2" xfId="3935"/>
    <cellStyle name="Comma [0] 2 2 2 2 2 2 2 2 3" xfId="2921"/>
    <cellStyle name="Comma [0] 2 2 2 2 2 2 2 3" xfId="576"/>
    <cellStyle name="Comma [0] 2 2 2 2 2 2 2 3 2" xfId="577"/>
    <cellStyle name="Comma [0] 2 2 2 2 2 2 2 3 2 2" xfId="3936"/>
    <cellStyle name="Comma [0] 2 2 2 2 2 2 2 3 3" xfId="2922"/>
    <cellStyle name="Comma [0] 2 2 2 2 2 2 2 4" xfId="2920"/>
    <cellStyle name="Comma [0] 2 2 2 2 2 2 2 5" xfId="3934"/>
    <cellStyle name="Comma [0] 2 2 2 2 2 2 3" xfId="578"/>
    <cellStyle name="Comma [0] 2 2 2 2 2 2 3 2" xfId="2923"/>
    <cellStyle name="Comma [0] 2 2 2 2 2 2 3 3" xfId="3937"/>
    <cellStyle name="Comma [0] 2 2 2 2 2 2 4" xfId="579"/>
    <cellStyle name="Comma [0] 2 2 2 2 2 2 4 2" xfId="3938"/>
    <cellStyle name="Comma [0] 2 2 2 2 2 2 5" xfId="2919"/>
    <cellStyle name="Comma [0] 2 2 2 2 2 3" xfId="580"/>
    <cellStyle name="Comma [0] 2 2 2 2 2 3 2" xfId="581"/>
    <cellStyle name="Comma [0] 2 2 2 2 2 3 2 2" xfId="3939"/>
    <cellStyle name="Comma [0] 2 2 2 2 2 3 3" xfId="2924"/>
    <cellStyle name="Comma [0] 2 2 2 2 2 4" xfId="582"/>
    <cellStyle name="Comma [0] 2 2 2 2 2 4 2" xfId="583"/>
    <cellStyle name="Comma [0] 2 2 2 2 2 4 2 2" xfId="3940"/>
    <cellStyle name="Comma [0] 2 2 2 2 2 4 3" xfId="2925"/>
    <cellStyle name="Comma [0] 2 2 2 2 2 5" xfId="2918"/>
    <cellStyle name="Comma [0] 2 2 2 2 2 6" xfId="3933"/>
    <cellStyle name="Comma [0] 2 2 2 2 3" xfId="584"/>
    <cellStyle name="Comma [0] 2 2 2 2 3 2" xfId="2926"/>
    <cellStyle name="Comma [0] 2 2 2 2 3 3" xfId="3941"/>
    <cellStyle name="Comma [0] 2 2 2 2 4" xfId="585"/>
    <cellStyle name="Comma [0] 2 2 2 2 4 2" xfId="2927"/>
    <cellStyle name="Comma [0] 2 2 2 2 4 3" xfId="3942"/>
    <cellStyle name="Comma [0] 2 2 2 2 5" xfId="586"/>
    <cellStyle name="Comma [0] 2 2 2 2 5 2" xfId="3943"/>
    <cellStyle name="Comma [0] 2 2 2 2 6" xfId="2917"/>
    <cellStyle name="Comma [0] 2 2 2 3" xfId="587"/>
    <cellStyle name="Comma [0] 2 2 2 3 2" xfId="588"/>
    <cellStyle name="Comma [0] 2 2 2 3 2 2" xfId="3944"/>
    <cellStyle name="Comma [0] 2 2 2 3 3" xfId="2928"/>
    <cellStyle name="Comma [0] 2 2 2 4" xfId="589"/>
    <cellStyle name="Comma [0] 2 2 2 4 2" xfId="590"/>
    <cellStyle name="Comma [0] 2 2 2 4 2 2" xfId="3945"/>
    <cellStyle name="Comma [0] 2 2 2 4 3" xfId="2929"/>
    <cellStyle name="Comma [0] 2 2 2 5" xfId="591"/>
    <cellStyle name="Comma [0] 2 2 2 5 2" xfId="592"/>
    <cellStyle name="Comma [0] 2 2 2 5 2 2" xfId="3946"/>
    <cellStyle name="Comma [0] 2 2 2 5 3" xfId="2930"/>
    <cellStyle name="Comma [0] 2 2 2 6" xfId="593"/>
    <cellStyle name="Comma [0] 2 2 2 6 2" xfId="3947"/>
    <cellStyle name="Comma [0] 2 2 2 7" xfId="2916"/>
    <cellStyle name="Comma [0] 2 2 3" xfId="594"/>
    <cellStyle name="Comma [0] 2 2 3 2" xfId="2931"/>
    <cellStyle name="Comma [0] 2 2 3 3" xfId="3948"/>
    <cellStyle name="Comma [0] 2 2 4" xfId="595"/>
    <cellStyle name="Comma [0] 2 2 4 2" xfId="2932"/>
    <cellStyle name="Comma [0] 2 2 4 3" xfId="3949"/>
    <cellStyle name="Comma [0] 2 2 5" xfId="596"/>
    <cellStyle name="Comma [0] 2 2 5 2" xfId="2933"/>
    <cellStyle name="Comma [0] 2 2 5 3" xfId="3950"/>
    <cellStyle name="Comma [0] 2 2 6" xfId="597"/>
    <cellStyle name="Comma [0] 2 2 6 2" xfId="598"/>
    <cellStyle name="Comma [0] 2 2 6 2 2" xfId="3951"/>
    <cellStyle name="Comma [0] 2 2 6 3" xfId="2934"/>
    <cellStyle name="Comma [0] 2 2 7" xfId="2915"/>
    <cellStyle name="Comma [0] 2 3" xfId="599"/>
    <cellStyle name="Comma [0] 2 3 2" xfId="600"/>
    <cellStyle name="Comma [0] 2 3 2 2" xfId="601"/>
    <cellStyle name="Comma [0] 2 3 2 2 2" xfId="602"/>
    <cellStyle name="Comma [0] 2 3 2 2 2 2" xfId="2938"/>
    <cellStyle name="Comma [0] 2 3 2 2 3" xfId="603"/>
    <cellStyle name="Comma [0] 2 3 2 2 3 2" xfId="2939"/>
    <cellStyle name="Comma [0] 2 3 2 2 4" xfId="604"/>
    <cellStyle name="Comma [0] 2 3 2 2 4 2" xfId="2940"/>
    <cellStyle name="Comma [0] 2 3 2 2 5" xfId="2937"/>
    <cellStyle name="Comma [0] 2 3 2 3" xfId="605"/>
    <cellStyle name="Comma [0] 2 3 2 3 2" xfId="2941"/>
    <cellStyle name="Comma [0] 2 3 2 4" xfId="606"/>
    <cellStyle name="Comma [0] 2 3 2 4 2" xfId="2942"/>
    <cellStyle name="Comma [0] 2 3 2 5" xfId="607"/>
    <cellStyle name="Comma [0] 2 3 2 5 2" xfId="2943"/>
    <cellStyle name="Comma [0] 2 3 2 6" xfId="608"/>
    <cellStyle name="Comma [0] 2 3 2 6 2" xfId="3952"/>
    <cellStyle name="Comma [0] 2 3 2 7" xfId="2936"/>
    <cellStyle name="Comma [0] 2 3 3" xfId="609"/>
    <cellStyle name="Comma [0] 2 3 3 2" xfId="2944"/>
    <cellStyle name="Comma [0] 2 3 4" xfId="610"/>
    <cellStyle name="Comma [0] 2 3 4 2" xfId="2945"/>
    <cellStyle name="Comma [0] 2 3 5" xfId="611"/>
    <cellStyle name="Comma [0] 2 3 5 2" xfId="2946"/>
    <cellStyle name="Comma [0] 2 3 6" xfId="612"/>
    <cellStyle name="Comma [0] 2 3 6 2" xfId="2947"/>
    <cellStyle name="Comma [0] 2 3 6 3" xfId="3953"/>
    <cellStyle name="Comma [0] 2 3 7" xfId="613"/>
    <cellStyle name="Comma [0] 2 3 7 2" xfId="3954"/>
    <cellStyle name="Comma [0] 2 3 8" xfId="614"/>
    <cellStyle name="Comma [0] 2 3 8 2" xfId="3955"/>
    <cellStyle name="Comma [0] 2 3 9" xfId="2935"/>
    <cellStyle name="Comma [0] 2 4" xfId="615"/>
    <cellStyle name="Comma [0] 2 4 2" xfId="616"/>
    <cellStyle name="Comma [0] 2 4 2 2" xfId="2948"/>
    <cellStyle name="Comma [0] 2 4 3" xfId="617"/>
    <cellStyle name="Comma [0] 2 4 3 2" xfId="2949"/>
    <cellStyle name="Comma [0] 2 4 4" xfId="618"/>
    <cellStyle name="Comma [0] 2 4 4 2" xfId="2950"/>
    <cellStyle name="Comma [0] 2 4 5" xfId="619"/>
    <cellStyle name="Comma [0] 2 4 5 2" xfId="620"/>
    <cellStyle name="Comma [0] 2 4 5 2 2" xfId="3956"/>
    <cellStyle name="Comma [0] 2 4 5 3" xfId="2951"/>
    <cellStyle name="Comma [0] 2 4 6" xfId="621"/>
    <cellStyle name="Comma [0] 2 5" xfId="622"/>
    <cellStyle name="Comma [0] 2 5 2" xfId="623"/>
    <cellStyle name="Comma [0] 2 5 2 2" xfId="2953"/>
    <cellStyle name="Comma [0] 2 5 3" xfId="624"/>
    <cellStyle name="Comma [0] 2 5 3 2" xfId="2954"/>
    <cellStyle name="Comma [0] 2 5 4" xfId="625"/>
    <cellStyle name="Comma [0] 2 5 4 2" xfId="2955"/>
    <cellStyle name="Comma [0] 2 5 5" xfId="2952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61"/>
    <cellStyle name="Comma [0] 2 6 2 2 2 2 3" xfId="632"/>
    <cellStyle name="Comma [0] 2 6 2 2 2 2 3 2" xfId="2962"/>
    <cellStyle name="Comma [0] 2 6 2 2 2 2 4" xfId="633"/>
    <cellStyle name="Comma [0] 2 6 2 2 2 2 4 2" xfId="2963"/>
    <cellStyle name="Comma [0] 2 6 2 2 2 2 5" xfId="634"/>
    <cellStyle name="Comma [0] 2 6 2 2 2 2 5 2" xfId="2964"/>
    <cellStyle name="Comma [0] 2 6 2 2 2 2 6" xfId="2960"/>
    <cellStyle name="Comma [0] 2 6 2 2 2 3" xfId="635"/>
    <cellStyle name="Comma [0] 2 6 2 2 2 3 2" xfId="2965"/>
    <cellStyle name="Comma [0] 2 6 2 2 2 4" xfId="636"/>
    <cellStyle name="Comma [0] 2 6 2 2 2 4 2" xfId="2966"/>
    <cellStyle name="Comma [0] 2 6 2 2 2 5" xfId="637"/>
    <cellStyle name="Comma [0] 2 6 2 2 2 5 2" xfId="2967"/>
    <cellStyle name="Comma [0] 2 6 2 2 2 6" xfId="2959"/>
    <cellStyle name="Comma [0] 2 6 2 2 3" xfId="638"/>
    <cellStyle name="Comma [0] 2 6 2 2 3 2" xfId="2968"/>
    <cellStyle name="Comma [0] 2 6 2 2 4" xfId="639"/>
    <cellStyle name="Comma [0] 2 6 2 2 4 2" xfId="2969"/>
    <cellStyle name="Comma [0] 2 6 2 2 5" xfId="640"/>
    <cellStyle name="Comma [0] 2 6 2 2 5 2" xfId="2970"/>
    <cellStyle name="Comma [0] 2 6 2 2 6" xfId="2958"/>
    <cellStyle name="Comma [0] 2 6 2 3" xfId="641"/>
    <cellStyle name="Comma [0] 2 6 2 3 2" xfId="2971"/>
    <cellStyle name="Comma [0] 2 6 2 4" xfId="642"/>
    <cellStyle name="Comma [0] 2 6 2 4 2" xfId="2972"/>
    <cellStyle name="Comma [0] 2 6 2 5" xfId="643"/>
    <cellStyle name="Comma [0] 2 6 2 5 2" xfId="2973"/>
    <cellStyle name="Comma [0] 2 6 2 6" xfId="2957"/>
    <cellStyle name="Comma [0] 2 6 3" xfId="644"/>
    <cellStyle name="Comma [0] 2 6 3 2" xfId="2974"/>
    <cellStyle name="Comma [0] 2 6 4" xfId="645"/>
    <cellStyle name="Comma [0] 2 6 4 2" xfId="2975"/>
    <cellStyle name="Comma [0] 2 6 5" xfId="646"/>
    <cellStyle name="Comma [0] 2 6 5 2" xfId="2976"/>
    <cellStyle name="Comma [0] 2 6 6" xfId="2956"/>
    <cellStyle name="Comma [0] 2 7" xfId="647"/>
    <cellStyle name="Comma [0] 2 7 2" xfId="648"/>
    <cellStyle name="Comma [0] 2 7 2 2" xfId="3957"/>
    <cellStyle name="Comma [0] 2 7 3" xfId="2977"/>
    <cellStyle name="Comma [0] 2 8" xfId="649"/>
    <cellStyle name="Comma [0] 2 8 2" xfId="2978"/>
    <cellStyle name="Comma [0] 2 9" xfId="650"/>
    <cellStyle name="Comma [0] 2 9 2" xfId="2979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2980"/>
    <cellStyle name="Comma [0] 22 3" xfId="3958"/>
    <cellStyle name="Comma [0] 23" xfId="656"/>
    <cellStyle name="Comma [0] 23 2" xfId="2981"/>
    <cellStyle name="Comma [0] 23 3" xfId="3959"/>
    <cellStyle name="Comma [0] 24" xfId="657"/>
    <cellStyle name="Comma [0] 24 2" xfId="658"/>
    <cellStyle name="Comma [0] 24 2 2" xfId="659"/>
    <cellStyle name="Comma [0] 24 2 2 2" xfId="3960"/>
    <cellStyle name="Comma [0] 24 2 3" xfId="2983"/>
    <cellStyle name="Comma [0] 24 3" xfId="660"/>
    <cellStyle name="Comma [0] 24 3 2" xfId="3961"/>
    <cellStyle name="Comma [0] 24 4" xfId="2982"/>
    <cellStyle name="Comma [0] 25" xfId="661"/>
    <cellStyle name="Comma [0] 25 2" xfId="2984"/>
    <cellStyle name="Comma [0] 25 3" xfId="3962"/>
    <cellStyle name="Comma [0] 26" xfId="662"/>
    <cellStyle name="Comma [0] 26 2" xfId="3963"/>
    <cellStyle name="Comma [0] 27" xfId="663"/>
    <cellStyle name="Comma [0] 27 2" xfId="664"/>
    <cellStyle name="Comma [0] 27 2 2" xfId="3964"/>
    <cellStyle name="Comma [0] 27 3" xfId="2985"/>
    <cellStyle name="Comma [0] 3" xfId="665"/>
    <cellStyle name="Comma [0] 3 2" xfId="666"/>
    <cellStyle name="Comma [0] 3 2 2" xfId="667"/>
    <cellStyle name="Comma [0] 3 2 2 2" xfId="2987"/>
    <cellStyle name="Comma [0] 3 2 3" xfId="668"/>
    <cellStyle name="Comma [0] 3 2 3 2" xfId="3965"/>
    <cellStyle name="Comma [0] 3 2 4" xfId="2986"/>
    <cellStyle name="Comma [0] 3 3" xfId="669"/>
    <cellStyle name="Comma [0] 3 3 2" xfId="3966"/>
    <cellStyle name="Comma [0] 3 4" xfId="2693"/>
    <cellStyle name="Comma [0] 32" xfId="670"/>
    <cellStyle name="Comma [0] 32 2" xfId="671"/>
    <cellStyle name="Comma [0] 32 2 2" xfId="3967"/>
    <cellStyle name="Comma [0] 32 3" xfId="2988"/>
    <cellStyle name="Comma [0] 35" xfId="672"/>
    <cellStyle name="Comma [0] 35 2" xfId="2989"/>
    <cellStyle name="Comma [0] 4" xfId="673"/>
    <cellStyle name="Comma [0] 4 2" xfId="674"/>
    <cellStyle name="Comma [0] 4 2 2" xfId="675"/>
    <cellStyle name="Comma [0] 4 2 2 2" xfId="3968"/>
    <cellStyle name="Comma [0] 4 2 3" xfId="2991"/>
    <cellStyle name="Comma [0] 4 3" xfId="676"/>
    <cellStyle name="Comma [0] 4 3 2" xfId="677"/>
    <cellStyle name="Comma [0] 4 3 2 2" xfId="3969"/>
    <cellStyle name="Comma [0] 4 3 3" xfId="2992"/>
    <cellStyle name="Comma [0] 4 4" xfId="678"/>
    <cellStyle name="Comma [0] 4 4 2" xfId="679"/>
    <cellStyle name="Comma [0] 4 5" xfId="680"/>
    <cellStyle name="Comma [0] 4 5 2" xfId="3970"/>
    <cellStyle name="Comma [0] 4 6" xfId="681"/>
    <cellStyle name="Comma [0] 4 6 2" xfId="3971"/>
    <cellStyle name="Comma [0] 4 7" xfId="2990"/>
    <cellStyle name="Comma [0] 5" xfId="682"/>
    <cellStyle name="Comma [0] 5 2" xfId="683"/>
    <cellStyle name="Comma [0] 5 2 2" xfId="2994"/>
    <cellStyle name="Comma [0] 5 3" xfId="684"/>
    <cellStyle name="Comma [0] 5 3 2" xfId="2995"/>
    <cellStyle name="Comma [0] 5 4" xfId="2993"/>
    <cellStyle name="Comma [0] 6" xfId="685"/>
    <cellStyle name="Comma [0] 6 2" xfId="686"/>
    <cellStyle name="Comma [0] 6 2 2" xfId="2997"/>
    <cellStyle name="Comma [0] 6 3" xfId="687"/>
    <cellStyle name="Comma [0] 6 3 2" xfId="688"/>
    <cellStyle name="Comma [0] 6 3 2 2" xfId="3972"/>
    <cellStyle name="Comma [0] 6 3 3" xfId="2998"/>
    <cellStyle name="Comma [0] 6 4" xfId="2996"/>
    <cellStyle name="Comma [0] 7" xfId="689"/>
    <cellStyle name="Comma [0] 7 2" xfId="690"/>
    <cellStyle name="Comma [0] 7 2 2" xfId="691"/>
    <cellStyle name="Comma [0] 7 2 2 2" xfId="3973"/>
    <cellStyle name="Comma [0] 7 2 3" xfId="2999"/>
    <cellStyle name="Comma [0] 7 3" xfId="692"/>
    <cellStyle name="Comma [0] 8" xfId="693"/>
    <cellStyle name="Comma [0] 8 2" xfId="694"/>
    <cellStyle name="Comma [0] 8 2 2" xfId="695"/>
    <cellStyle name="Comma [0] 8 2 2 2" xfId="3974"/>
    <cellStyle name="Comma [0] 8 2 3" xfId="3001"/>
    <cellStyle name="Comma [0] 8 3" xfId="696"/>
    <cellStyle name="Comma [0] 8 3 2" xfId="697"/>
    <cellStyle name="Comma [0] 8 3 2 2" xfId="3975"/>
    <cellStyle name="Comma [0] 8 3 3" xfId="3002"/>
    <cellStyle name="Comma [0] 8 4" xfId="698"/>
    <cellStyle name="Comma [0] 8 4 2" xfId="3976"/>
    <cellStyle name="Comma [0] 8 5" xfId="3000"/>
    <cellStyle name="Comma [0] 9" xfId="699"/>
    <cellStyle name="Comma [0] 9 2" xfId="700"/>
    <cellStyle name="Comma [0] 9 2 2" xfId="701"/>
    <cellStyle name="Comma [0] 9 2 2 2" xfId="3977"/>
    <cellStyle name="Comma [0] 9 2 3" xfId="3004"/>
    <cellStyle name="Comma [0] 9 3" xfId="702"/>
    <cellStyle name="Comma [0] 9 3 2" xfId="703"/>
    <cellStyle name="Comma [0] 9 3 2 2" xfId="3978"/>
    <cellStyle name="Comma [0] 9 3 3" xfId="3005"/>
    <cellStyle name="Comma [0] 9 4" xfId="3003"/>
    <cellStyle name="Comma [0] 90" xfId="704"/>
    <cellStyle name="Comma [0] 90 2" xfId="705"/>
    <cellStyle name="Comma [0] 90 2 2" xfId="3979"/>
    <cellStyle name="Comma [0] 90 3" xfId="3006"/>
    <cellStyle name="Comma [0] 91" xfId="706"/>
    <cellStyle name="Comma [0] 91 2" xfId="707"/>
    <cellStyle name="Comma [0] 91 2 2" xfId="3980"/>
    <cellStyle name="Comma [0] 91 3" xfId="3007"/>
    <cellStyle name="Comma [0] 93" xfId="708"/>
    <cellStyle name="Comma [0] 93 2" xfId="709"/>
    <cellStyle name="Comma [0] 93 2 2" xfId="3981"/>
    <cellStyle name="Comma [0] 93 3" xfId="3008"/>
    <cellStyle name="Comma [0] 94" xfId="710"/>
    <cellStyle name="Comma [0] 94 2" xfId="711"/>
    <cellStyle name="Comma [0] 94 2 2" xfId="3982"/>
    <cellStyle name="Comma [0] 94 3" xfId="3009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388"/>
    <cellStyle name="Comma 10 2 2 3" xfId="3011"/>
    <cellStyle name="Comma 10 2 3" xfId="718"/>
    <cellStyle name="Comma 10 2 3 2" xfId="3983"/>
    <cellStyle name="Comma 10 2 4" xfId="3010"/>
    <cellStyle name="Comma 10 3" xfId="719"/>
    <cellStyle name="Comma 10 3 2" xfId="720"/>
    <cellStyle name="Comma 10 3 2 2" xfId="3984"/>
    <cellStyle name="Comma 10 3 3" xfId="3012"/>
    <cellStyle name="Comma 10 4" xfId="721"/>
    <cellStyle name="Comma 10 4 2" xfId="722"/>
    <cellStyle name="Comma 10 4 2 2" xfId="3985"/>
    <cellStyle name="Comma 10 4 3" xfId="3013"/>
    <cellStyle name="Comma 10 5" xfId="723"/>
    <cellStyle name="Comma 10 5 2" xfId="724"/>
    <cellStyle name="Comma 10 5 2 2" xfId="3986"/>
    <cellStyle name="Comma 10 5 3" xfId="3014"/>
    <cellStyle name="Comma 10 6" xfId="725"/>
    <cellStyle name="Comma 10 6 2" xfId="726"/>
    <cellStyle name="Comma 10 6 2 2" xfId="3987"/>
    <cellStyle name="Comma 10 6 3" xfId="3015"/>
    <cellStyle name="Comma 10 7" xfId="727"/>
    <cellStyle name="Comma 10 7 2" xfId="3988"/>
    <cellStyle name="Comma 10 8" xfId="728"/>
    <cellStyle name="Comma 11" xfId="729"/>
    <cellStyle name="Comma 11 2" xfId="730"/>
    <cellStyle name="Comma 11 2 2" xfId="3989"/>
    <cellStyle name="Comma 11 3" xfId="3016"/>
    <cellStyle name="Comma 12" xfId="731"/>
    <cellStyle name="Comma 12 2" xfId="732"/>
    <cellStyle name="Comma 12 2 2" xfId="733"/>
    <cellStyle name="Comma 12 2 2 2" xfId="3990"/>
    <cellStyle name="Comma 12 2 3" xfId="3018"/>
    <cellStyle name="Comma 12 3" xfId="734"/>
    <cellStyle name="Comma 12 3 2" xfId="735"/>
    <cellStyle name="Comma 12 3 2 2" xfId="3991"/>
    <cellStyle name="Comma 12 3 3" xfId="3019"/>
    <cellStyle name="Comma 12 4" xfId="736"/>
    <cellStyle name="Comma 12 4 2" xfId="737"/>
    <cellStyle name="Comma 12 4 2 2" xfId="3992"/>
    <cellStyle name="Comma 12 4 3" xfId="3020"/>
    <cellStyle name="Comma 12 5" xfId="738"/>
    <cellStyle name="Comma 12 5 2" xfId="739"/>
    <cellStyle name="Comma 12 5 2 2" xfId="3993"/>
    <cellStyle name="Comma 12 5 3" xfId="3021"/>
    <cellStyle name="Comma 12 6" xfId="740"/>
    <cellStyle name="Comma 12 6 2" xfId="741"/>
    <cellStyle name="Comma 12 6 2 2" xfId="3994"/>
    <cellStyle name="Comma 12 6 3" xfId="3022"/>
    <cellStyle name="Comma 12 7" xfId="742"/>
    <cellStyle name="Comma 12 7 2" xfId="3995"/>
    <cellStyle name="Comma 12 8" xfId="3017"/>
    <cellStyle name="Comma 13" xfId="743"/>
    <cellStyle name="Comma 13 2" xfId="744"/>
    <cellStyle name="Comma 13 2 2" xfId="745"/>
    <cellStyle name="Comma 13 2 2 2" xfId="3996"/>
    <cellStyle name="Comma 13 2 3" xfId="3024"/>
    <cellStyle name="Comma 13 3" xfId="746"/>
    <cellStyle name="Comma 13 3 2" xfId="3997"/>
    <cellStyle name="Comma 13 4" xfId="3023"/>
    <cellStyle name="Comma 14" xfId="747"/>
    <cellStyle name="Comma 14 2" xfId="748"/>
    <cellStyle name="Comma 14 2 2" xfId="749"/>
    <cellStyle name="Comma 14 2 2 2" xfId="750"/>
    <cellStyle name="Comma 14 2 2 2 2" xfId="3998"/>
    <cellStyle name="Comma 14 2 2 3" xfId="3027"/>
    <cellStyle name="Comma 14 2 3" xfId="751"/>
    <cellStyle name="Comma 14 2 3 2" xfId="3999"/>
    <cellStyle name="Comma 14 2 4" xfId="3026"/>
    <cellStyle name="Comma 14 3" xfId="752"/>
    <cellStyle name="Comma 14 3 2" xfId="4000"/>
    <cellStyle name="Comma 14 4" xfId="3025"/>
    <cellStyle name="Comma 15" xfId="753"/>
    <cellStyle name="Comma 15 2" xfId="754"/>
    <cellStyle name="Comma 15 2 2" xfId="755"/>
    <cellStyle name="Comma 15 2 2 2" xfId="4001"/>
    <cellStyle name="Comma 15 2 3" xfId="3029"/>
    <cellStyle name="Comma 15 3" xfId="756"/>
    <cellStyle name="Comma 15 3 2" xfId="757"/>
    <cellStyle name="Comma 15 3 2 2" xfId="4002"/>
    <cellStyle name="Comma 15 3 3" xfId="3030"/>
    <cellStyle name="Comma 15 4" xfId="758"/>
    <cellStyle name="Comma 15 4 2" xfId="759"/>
    <cellStyle name="Comma 15 4 2 2" xfId="4003"/>
    <cellStyle name="Comma 15 4 3" xfId="3031"/>
    <cellStyle name="Comma 15 5" xfId="760"/>
    <cellStyle name="Comma 15 5 2" xfId="4004"/>
    <cellStyle name="Comma 15 6" xfId="3028"/>
    <cellStyle name="Comma 16" xfId="761"/>
    <cellStyle name="Comma 16 2" xfId="762"/>
    <cellStyle name="Comma 16 2 2" xfId="4005"/>
    <cellStyle name="Comma 16 3" xfId="3032"/>
    <cellStyle name="Comma 17" xfId="763"/>
    <cellStyle name="Comma 17 2" xfId="764"/>
    <cellStyle name="Comma 17 2 2" xfId="765"/>
    <cellStyle name="Comma 17 2 2 2" xfId="4006"/>
    <cellStyle name="Comma 17 2 3" xfId="3034"/>
    <cellStyle name="Comma 17 3" xfId="3033"/>
    <cellStyle name="Comma 18" xfId="766"/>
    <cellStyle name="Comma 18 2" xfId="767"/>
    <cellStyle name="Comma 18 2 2" xfId="768"/>
    <cellStyle name="Comma 18 2 2 2" xfId="4007"/>
    <cellStyle name="Comma 18 2 3" xfId="3036"/>
    <cellStyle name="Comma 18 3" xfId="769"/>
    <cellStyle name="Comma 18 3 2" xfId="4008"/>
    <cellStyle name="Comma 18 4" xfId="3035"/>
    <cellStyle name="Comma 19" xfId="770"/>
    <cellStyle name="Comma 19 2" xfId="771"/>
    <cellStyle name="Comma 19 2 2" xfId="3038"/>
    <cellStyle name="Comma 19 3" xfId="772"/>
    <cellStyle name="Comma 19 3 2" xfId="3039"/>
    <cellStyle name="Comma 19 4" xfId="773"/>
    <cellStyle name="Comma 19 4 2" xfId="3040"/>
    <cellStyle name="Comma 19 5" xfId="774"/>
    <cellStyle name="Comma 19 5 2" xfId="4009"/>
    <cellStyle name="Comma 19 6" xfId="3037"/>
    <cellStyle name="Comma 2" xfId="775"/>
    <cellStyle name="Comma 2 10" xfId="776"/>
    <cellStyle name="Comma 2 10 2" xfId="777"/>
    <cellStyle name="Comma 2 10 2 2" xfId="4010"/>
    <cellStyle name="Comma 2 10 3" xfId="3041"/>
    <cellStyle name="Comma 2 11" xfId="778"/>
    <cellStyle name="Comma 2 11 2" xfId="779"/>
    <cellStyle name="Comma 2 11 2 2" xfId="4011"/>
    <cellStyle name="Comma 2 11 3" xfId="3042"/>
    <cellStyle name="Comma 2 12" xfId="780"/>
    <cellStyle name="Comma 2 12 2" xfId="781"/>
    <cellStyle name="Comma 2 12 2 2" xfId="4012"/>
    <cellStyle name="Comma 2 12 3" xfId="3043"/>
    <cellStyle name="Comma 2 13" xfId="782"/>
    <cellStyle name="Comma 2 13 2" xfId="783"/>
    <cellStyle name="Comma 2 13 2 2" xfId="4013"/>
    <cellStyle name="Comma 2 13 3" xfId="3044"/>
    <cellStyle name="Comma 2 14" xfId="784"/>
    <cellStyle name="Comma 2 14 2" xfId="785"/>
    <cellStyle name="Comma 2 14 2 2" xfId="4014"/>
    <cellStyle name="Comma 2 14 3" xfId="3045"/>
    <cellStyle name="Comma 2 15" xfId="786"/>
    <cellStyle name="Comma 2 15 2" xfId="787"/>
    <cellStyle name="Comma 2 15 2 2" xfId="4015"/>
    <cellStyle name="Comma 2 15 3" xfId="3046"/>
    <cellStyle name="Comma 2 16" xfId="788"/>
    <cellStyle name="Comma 2 16 2" xfId="789"/>
    <cellStyle name="Comma 2 16 2 2" xfId="4016"/>
    <cellStyle name="Comma 2 16 3" xfId="3047"/>
    <cellStyle name="Comma 2 17" xfId="790"/>
    <cellStyle name="Comma 2 17 2" xfId="791"/>
    <cellStyle name="Comma 2 17 2 2" xfId="4017"/>
    <cellStyle name="Comma 2 17 3" xfId="3048"/>
    <cellStyle name="Comma 2 18" xfId="792"/>
    <cellStyle name="Comma 2 18 2" xfId="793"/>
    <cellStyle name="Comma 2 18 2 2" xfId="4018"/>
    <cellStyle name="Comma 2 18 3" xfId="3049"/>
    <cellStyle name="Comma 2 19" xfId="794"/>
    <cellStyle name="Comma 2 19 2" xfId="795"/>
    <cellStyle name="Comma 2 19 2 2" xfId="4019"/>
    <cellStyle name="Comma 2 19 3" xfId="3050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2 2" xfId="4022"/>
    <cellStyle name="Comma 2 2 2 2 2 2 2 2 3" xfId="3056"/>
    <cellStyle name="Comma 2 2 2 2 2 2 2 3" xfId="804"/>
    <cellStyle name="Comma 2 2 2 2 2 2 2 3 2" xfId="805"/>
    <cellStyle name="Comma 2 2 2 2 2 2 2 3 2 2" xfId="4023"/>
    <cellStyle name="Comma 2 2 2 2 2 2 2 3 3" xfId="3057"/>
    <cellStyle name="Comma 2 2 2 2 2 2 2 4" xfId="3055"/>
    <cellStyle name="Comma 2 2 2 2 2 2 2 5" xfId="4021"/>
    <cellStyle name="Comma 2 2 2 2 2 2 3" xfId="806"/>
    <cellStyle name="Comma 2 2 2 2 2 2 3 2" xfId="3058"/>
    <cellStyle name="Comma 2 2 2 2 2 2 3 3" xfId="4024"/>
    <cellStyle name="Comma 2 2 2 2 2 2 4" xfId="807"/>
    <cellStyle name="Comma 2 2 2 2 2 2 4 2" xfId="4025"/>
    <cellStyle name="Comma 2 2 2 2 2 2 5" xfId="3054"/>
    <cellStyle name="Comma 2 2 2 2 2 3" xfId="808"/>
    <cellStyle name="Comma 2 2 2 2 2 3 2" xfId="809"/>
    <cellStyle name="Comma 2 2 2 2 2 3 2 2" xfId="4026"/>
    <cellStyle name="Comma 2 2 2 2 2 3 3" xfId="3059"/>
    <cellStyle name="Comma 2 2 2 2 2 4" xfId="810"/>
    <cellStyle name="Comma 2 2 2 2 2 4 2" xfId="811"/>
    <cellStyle name="Comma 2 2 2 2 2 4 2 2" xfId="4027"/>
    <cellStyle name="Comma 2 2 2 2 2 4 3" xfId="3060"/>
    <cellStyle name="Comma 2 2 2 2 2 5" xfId="3053"/>
    <cellStyle name="Comma 2 2 2 2 2 6" xfId="4020"/>
    <cellStyle name="Comma 2 2 2 2 3" xfId="812"/>
    <cellStyle name="Comma 2 2 2 2 3 2" xfId="3061"/>
    <cellStyle name="Comma 2 2 2 2 3 3" xfId="4028"/>
    <cellStyle name="Comma 2 2 2 2 4" xfId="813"/>
    <cellStyle name="Comma 2 2 2 2 4 2" xfId="3062"/>
    <cellStyle name="Comma 2 2 2 2 4 3" xfId="4029"/>
    <cellStyle name="Comma 2 2 2 2 5" xfId="814"/>
    <cellStyle name="Comma 2 2 2 2 5 2" xfId="4030"/>
    <cellStyle name="Comma 2 2 2 2 6" xfId="3052"/>
    <cellStyle name="Comma 2 2 2 3" xfId="815"/>
    <cellStyle name="Comma 2 2 2 3 2" xfId="816"/>
    <cellStyle name="Comma 2 2 2 3 2 2" xfId="4031"/>
    <cellStyle name="Comma 2 2 2 3 3" xfId="3063"/>
    <cellStyle name="Comma 2 2 2 4" xfId="817"/>
    <cellStyle name="Comma 2 2 2 4 2" xfId="818"/>
    <cellStyle name="Comma 2 2 2 4 2 2" xfId="4032"/>
    <cellStyle name="Comma 2 2 2 4 3" xfId="3064"/>
    <cellStyle name="Comma 2 2 2 5" xfId="819"/>
    <cellStyle name="Comma 2 2 2 5 2" xfId="820"/>
    <cellStyle name="Comma 2 2 2 5 2 2" xfId="4033"/>
    <cellStyle name="Comma 2 2 2 5 3" xfId="3065"/>
    <cellStyle name="Comma 2 2 2 6" xfId="3051"/>
    <cellStyle name="Comma 2 2 3" xfId="821"/>
    <cellStyle name="Comma 2 2 3 2" xfId="822"/>
    <cellStyle name="Comma 2 2 3 2 2" xfId="4034"/>
    <cellStyle name="Comma 2 2 3 3" xfId="3066"/>
    <cellStyle name="Comma 2 2 4" xfId="823"/>
    <cellStyle name="Comma 2 2 4 2" xfId="3067"/>
    <cellStyle name="Comma 2 2 4 3" xfId="4035"/>
    <cellStyle name="Comma 2 2 5" xfId="824"/>
    <cellStyle name="Comma 2 2 5 2" xfId="3068"/>
    <cellStyle name="Comma 2 2 5 3" xfId="4036"/>
    <cellStyle name="Comma 2 2 6" xfId="825"/>
    <cellStyle name="Comma 2 2 6 2" xfId="3069"/>
    <cellStyle name="Comma 2 2 7" xfId="826"/>
    <cellStyle name="Comma 2 20" xfId="827"/>
    <cellStyle name="Comma 2 20 2" xfId="828"/>
    <cellStyle name="Comma 2 20 2 2" xfId="4037"/>
    <cellStyle name="Comma 2 20 3" xfId="3070"/>
    <cellStyle name="Comma 2 21" xfId="829"/>
    <cellStyle name="Comma 2 21 2" xfId="830"/>
    <cellStyle name="Comma 2 21 2 2" xfId="4038"/>
    <cellStyle name="Comma 2 21 3" xfId="3071"/>
    <cellStyle name="Comma 2 22" xfId="831"/>
    <cellStyle name="Comma 2 22 2" xfId="832"/>
    <cellStyle name="Comma 2 22 2 2" xfId="4039"/>
    <cellStyle name="Comma 2 22 3" xfId="3072"/>
    <cellStyle name="Comma 2 23" xfId="833"/>
    <cellStyle name="Comma 2 23 2" xfId="834"/>
    <cellStyle name="Comma 2 23 2 2" xfId="4040"/>
    <cellStyle name="Comma 2 23 3" xfId="3073"/>
    <cellStyle name="Comma 2 24" xfId="835"/>
    <cellStyle name="Comma 2 24 2" xfId="836"/>
    <cellStyle name="Comma 2 24 2 2" xfId="4041"/>
    <cellStyle name="Comma 2 24 3" xfId="3074"/>
    <cellStyle name="Comma 2 25" xfId="837"/>
    <cellStyle name="Comma 2 25 2" xfId="838"/>
    <cellStyle name="Comma 2 25 2 2" xfId="4042"/>
    <cellStyle name="Comma 2 25 3" xfId="3075"/>
    <cellStyle name="Comma 2 26" xfId="839"/>
    <cellStyle name="Comma 2 26 2" xfId="840"/>
    <cellStyle name="Comma 2 26 2 2" xfId="4043"/>
    <cellStyle name="Comma 2 26 3" xfId="3076"/>
    <cellStyle name="Comma 2 27" xfId="841"/>
    <cellStyle name="Comma 2 27 2" xfId="842"/>
    <cellStyle name="Comma 2 27 2 2" xfId="4044"/>
    <cellStyle name="Comma 2 27 3" xfId="3077"/>
    <cellStyle name="Comma 2 28" xfId="843"/>
    <cellStyle name="Comma 2 28 2" xfId="844"/>
    <cellStyle name="Comma 2 28 2 2" xfId="4045"/>
    <cellStyle name="Comma 2 28 3" xfId="3078"/>
    <cellStyle name="Comma 2 29" xfId="845"/>
    <cellStyle name="Comma 2 29 2" xfId="846"/>
    <cellStyle name="Comma 2 29 2 2" xfId="4046"/>
    <cellStyle name="Comma 2 29 3" xfId="3079"/>
    <cellStyle name="Comma 2 3" xfId="847"/>
    <cellStyle name="Comma 2 3 2" xfId="848"/>
    <cellStyle name="Comma 2 3 2 2" xfId="4047"/>
    <cellStyle name="Comma 2 3 3" xfId="3080"/>
    <cellStyle name="Comma 2 30" xfId="849"/>
    <cellStyle name="Comma 2 30 2" xfId="850"/>
    <cellStyle name="Comma 2 30 2 2" xfId="4048"/>
    <cellStyle name="Comma 2 30 3" xfId="3081"/>
    <cellStyle name="Comma 2 31" xfId="851"/>
    <cellStyle name="Comma 2 31 2" xfId="852"/>
    <cellStyle name="Comma 2 31 2 2" xfId="4049"/>
    <cellStyle name="Comma 2 31 3" xfId="3082"/>
    <cellStyle name="Comma 2 32" xfId="853"/>
    <cellStyle name="Comma 2 32 2" xfId="854"/>
    <cellStyle name="Comma 2 32 2 2" xfId="4050"/>
    <cellStyle name="Comma 2 32 3" xfId="3083"/>
    <cellStyle name="Comma 2 33" xfId="855"/>
    <cellStyle name="Comma 2 33 2" xfId="856"/>
    <cellStyle name="Comma 2 33 2 2" xfId="4051"/>
    <cellStyle name="Comma 2 33 3" xfId="3084"/>
    <cellStyle name="Comma 2 34" xfId="857"/>
    <cellStyle name="Comma 2 34 2" xfId="858"/>
    <cellStyle name="Comma 2 34 2 2" xfId="4052"/>
    <cellStyle name="Comma 2 34 3" xfId="3085"/>
    <cellStyle name="Comma 2 35" xfId="859"/>
    <cellStyle name="Comma 2 35 2" xfId="860"/>
    <cellStyle name="Comma 2 35 2 2" xfId="4053"/>
    <cellStyle name="Comma 2 35 3" xfId="3086"/>
    <cellStyle name="Comma 2 36" xfId="861"/>
    <cellStyle name="Comma 2 36 2" xfId="862"/>
    <cellStyle name="Comma 2 36 2 2" xfId="4054"/>
    <cellStyle name="Comma 2 36 3" xfId="3087"/>
    <cellStyle name="Comma 2 37" xfId="863"/>
    <cellStyle name="Comma 2 37 2" xfId="864"/>
    <cellStyle name="Comma 2 37 2 2" xfId="4055"/>
    <cellStyle name="Comma 2 37 3" xfId="3088"/>
    <cellStyle name="Comma 2 38" xfId="865"/>
    <cellStyle name="Comma 2 38 2" xfId="866"/>
    <cellStyle name="Comma 2 38 2 2" xfId="4056"/>
    <cellStyle name="Comma 2 38 3" xfId="3089"/>
    <cellStyle name="Comma 2 39" xfId="867"/>
    <cellStyle name="Comma 2 39 2" xfId="868"/>
    <cellStyle name="Comma 2 39 2 2" xfId="4057"/>
    <cellStyle name="Comma 2 39 3" xfId="3090"/>
    <cellStyle name="Comma 2 4" xfId="869"/>
    <cellStyle name="Comma 2 4 2" xfId="870"/>
    <cellStyle name="Comma 2 4 2 2" xfId="4058"/>
    <cellStyle name="Comma 2 4 3" xfId="871"/>
    <cellStyle name="Comma 2 4 3 2" xfId="4059"/>
    <cellStyle name="Comma 2 4 4" xfId="872"/>
    <cellStyle name="Comma 2 40" xfId="873"/>
    <cellStyle name="Comma 2 40 2" xfId="874"/>
    <cellStyle name="Comma 2 40 2 2" xfId="4060"/>
    <cellStyle name="Comma 2 40 3" xfId="3091"/>
    <cellStyle name="Comma 2 41" xfId="875"/>
    <cellStyle name="Comma 2 41 2" xfId="876"/>
    <cellStyle name="Comma 2 41 2 2" xfId="4061"/>
    <cellStyle name="Comma 2 41 3" xfId="3092"/>
    <cellStyle name="Comma 2 42" xfId="877"/>
    <cellStyle name="Comma 2 42 2" xfId="878"/>
    <cellStyle name="Comma 2 42 2 2" xfId="4062"/>
    <cellStyle name="Comma 2 42 3" xfId="3093"/>
    <cellStyle name="Comma 2 43" xfId="879"/>
    <cellStyle name="Comma 2 43 2" xfId="880"/>
    <cellStyle name="Comma 2 43 2 2" xfId="4063"/>
    <cellStyle name="Comma 2 43 3" xfId="3094"/>
    <cellStyle name="Comma 2 44" xfId="881"/>
    <cellStyle name="Comma 2 44 2" xfId="882"/>
    <cellStyle name="Comma 2 44 2 2" xfId="4064"/>
    <cellStyle name="Comma 2 44 3" xfId="3095"/>
    <cellStyle name="Comma 2 45" xfId="883"/>
    <cellStyle name="Comma 2 45 2" xfId="884"/>
    <cellStyle name="Comma 2 45 2 2" xfId="4065"/>
    <cellStyle name="Comma 2 45 3" xfId="3096"/>
    <cellStyle name="Comma 2 46" xfId="885"/>
    <cellStyle name="Comma 2 46 2" xfId="886"/>
    <cellStyle name="Comma 2 46 2 2" xfId="4066"/>
    <cellStyle name="Comma 2 46 3" xfId="3097"/>
    <cellStyle name="Comma 2 47" xfId="887"/>
    <cellStyle name="Comma 2 47 2" xfId="888"/>
    <cellStyle name="Comma 2 47 2 2" xfId="4067"/>
    <cellStyle name="Comma 2 47 3" xfId="3098"/>
    <cellStyle name="Comma 2 48" xfId="889"/>
    <cellStyle name="Comma 2 48 2" xfId="890"/>
    <cellStyle name="Comma 2 48 2 2" xfId="4068"/>
    <cellStyle name="Comma 2 48 3" xfId="3099"/>
    <cellStyle name="Comma 2 49" xfId="891"/>
    <cellStyle name="Comma 2 49 2" xfId="892"/>
    <cellStyle name="Comma 2 49 2 2" xfId="4069"/>
    <cellStyle name="Comma 2 49 3" xfId="3100"/>
    <cellStyle name="Comma 2 5" xfId="893"/>
    <cellStyle name="Comma 2 5 2" xfId="894"/>
    <cellStyle name="Comma 2 5 2 2" xfId="4070"/>
    <cellStyle name="Comma 2 5 3" xfId="3101"/>
    <cellStyle name="Comma 2 50" xfId="895"/>
    <cellStyle name="Comma 2 50 2" xfId="896"/>
    <cellStyle name="Comma 2 50 2 2" xfId="4072"/>
    <cellStyle name="Comma 2 50 3" xfId="3102"/>
    <cellStyle name="Comma 2 51" xfId="897"/>
    <cellStyle name="Comma 2 51 2" xfId="898"/>
    <cellStyle name="Comma 2 51 2 2" xfId="4073"/>
    <cellStyle name="Comma 2 51 3" xfId="3103"/>
    <cellStyle name="Comma 2 52" xfId="899"/>
    <cellStyle name="Comma 2 52 2" xfId="900"/>
    <cellStyle name="Comma 2 52 2 2" xfId="4074"/>
    <cellStyle name="Comma 2 52 3" xfId="3104"/>
    <cellStyle name="Comma 2 53" xfId="901"/>
    <cellStyle name="Comma 2 53 2" xfId="902"/>
    <cellStyle name="Comma 2 53 2 2" xfId="4075"/>
    <cellStyle name="Comma 2 53 3" xfId="3105"/>
    <cellStyle name="Comma 2 54" xfId="903"/>
    <cellStyle name="Comma 2 54 2" xfId="904"/>
    <cellStyle name="Comma 2 54 2 2" xfId="4076"/>
    <cellStyle name="Comma 2 54 3" xfId="3106"/>
    <cellStyle name="Comma 2 55" xfId="905"/>
    <cellStyle name="Comma 2 55 2" xfId="906"/>
    <cellStyle name="Comma 2 55 2 2" xfId="4077"/>
    <cellStyle name="Comma 2 55 3" xfId="3107"/>
    <cellStyle name="Comma 2 56" xfId="907"/>
    <cellStyle name="Comma 2 56 2" xfId="908"/>
    <cellStyle name="Comma 2 56 2 2" xfId="4078"/>
    <cellStyle name="Comma 2 56 3" xfId="3108"/>
    <cellStyle name="Comma 2 57" xfId="909"/>
    <cellStyle name="Comma 2 57 2" xfId="910"/>
    <cellStyle name="Comma 2 57 2 2" xfId="4079"/>
    <cellStyle name="Comma 2 57 3" xfId="3109"/>
    <cellStyle name="Comma 2 58" xfId="911"/>
    <cellStyle name="Comma 2 58 2" xfId="912"/>
    <cellStyle name="Comma 2 58 2 2" xfId="913"/>
    <cellStyle name="Comma 2 58 2 2 2" xfId="4080"/>
    <cellStyle name="Comma 2 58 2 3" xfId="3111"/>
    <cellStyle name="Comma 2 58 3" xfId="914"/>
    <cellStyle name="Comma 2 58 3 2" xfId="915"/>
    <cellStyle name="Comma 2 58 3 2 2" xfId="4081"/>
    <cellStyle name="Comma 2 58 3 3" xfId="3112"/>
    <cellStyle name="Comma 2 58 4" xfId="916"/>
    <cellStyle name="Comma 2 58 4 2" xfId="917"/>
    <cellStyle name="Comma 2 58 4 2 2" xfId="4082"/>
    <cellStyle name="Comma 2 58 4 3" xfId="3113"/>
    <cellStyle name="Comma 2 58 5" xfId="918"/>
    <cellStyle name="Comma 2 58 5 2" xfId="4083"/>
    <cellStyle name="Comma 2 58 6" xfId="3110"/>
    <cellStyle name="Comma 2 59" xfId="919"/>
    <cellStyle name="Comma 2 59 2" xfId="920"/>
    <cellStyle name="Comma 2 59 2 2" xfId="4084"/>
    <cellStyle name="Comma 2 59 3" xfId="3114"/>
    <cellStyle name="Comma 2 6" xfId="921"/>
    <cellStyle name="Comma 2 6 2" xfId="922"/>
    <cellStyle name="Comma 2 60" xfId="923"/>
    <cellStyle name="Comma 2 60 2" xfId="924"/>
    <cellStyle name="Comma 2 60 2 2" xfId="4085"/>
    <cellStyle name="Comma 2 60 3" xfId="3115"/>
    <cellStyle name="Comma 2 61" xfId="2691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2 2" xfId="4087"/>
    <cellStyle name="Comma 2 8 3" xfId="3116"/>
    <cellStyle name="Comma 2 9" xfId="948"/>
    <cellStyle name="Comma 2 9 2" xfId="949"/>
    <cellStyle name="Comma 2 9 2 2" xfId="4088"/>
    <cellStyle name="Comma 2 9 3" xfId="3117"/>
    <cellStyle name="Comma 20" xfId="950"/>
    <cellStyle name="Comma 20 2" xfId="951"/>
    <cellStyle name="Comma 20 2 2" xfId="952"/>
    <cellStyle name="Comma 20 2 2 2" xfId="4089"/>
    <cellStyle name="Comma 20 2 3" xfId="3119"/>
    <cellStyle name="Comma 20 3" xfId="953"/>
    <cellStyle name="Comma 20 3 2" xfId="4090"/>
    <cellStyle name="Comma 20 4" xfId="3118"/>
    <cellStyle name="Comma 21" xfId="954"/>
    <cellStyle name="Comma 21 2" xfId="955"/>
    <cellStyle name="Comma 21 2 2" xfId="956"/>
    <cellStyle name="Comma 21 2 2 2" xfId="4091"/>
    <cellStyle name="Comma 21 2 3" xfId="3121"/>
    <cellStyle name="Comma 21 3" xfId="957"/>
    <cellStyle name="Comma 21 3 2" xfId="4092"/>
    <cellStyle name="Comma 21 4" xfId="3120"/>
    <cellStyle name="Comma 22" xfId="958"/>
    <cellStyle name="Comma 22 2" xfId="959"/>
    <cellStyle name="Comma 22 2 2" xfId="960"/>
    <cellStyle name="Comma 22 2 2 2" xfId="4093"/>
    <cellStyle name="Comma 22 2 3" xfId="3123"/>
    <cellStyle name="Comma 22 3" xfId="961"/>
    <cellStyle name="Comma 22 3 2" xfId="4094"/>
    <cellStyle name="Comma 22 4" xfId="3122"/>
    <cellStyle name="Comma 23" xfId="962"/>
    <cellStyle name="Comma 23 2" xfId="963"/>
    <cellStyle name="Comma 23 2 2" xfId="4095"/>
    <cellStyle name="Comma 23 3" xfId="3124"/>
    <cellStyle name="Comma 24" xfId="964"/>
    <cellStyle name="Comma 24 2" xfId="965"/>
    <cellStyle name="Comma 24 2 2" xfId="4096"/>
    <cellStyle name="Comma 24 3" xfId="3125"/>
    <cellStyle name="Comma 25" xfId="966"/>
    <cellStyle name="Comma 25 2" xfId="967"/>
    <cellStyle name="Comma 25 2 2" xfId="4097"/>
    <cellStyle name="Comma 25 3" xfId="3126"/>
    <cellStyle name="Comma 26" xfId="968"/>
    <cellStyle name="Comma 26 2" xfId="969"/>
    <cellStyle name="Comma 26 2 2" xfId="4098"/>
    <cellStyle name="Comma 26 3" xfId="3127"/>
    <cellStyle name="Comma 27" xfId="970"/>
    <cellStyle name="Comma 27 2" xfId="3128"/>
    <cellStyle name="Comma 27 3" xfId="4099"/>
    <cellStyle name="Comma 28" xfId="971"/>
    <cellStyle name="Comma 28 2" xfId="972"/>
    <cellStyle name="Comma 28 2 2" xfId="4100"/>
    <cellStyle name="Comma 28 3" xfId="3129"/>
    <cellStyle name="Comma 29" xfId="973"/>
    <cellStyle name="Comma 29 2" xfId="974"/>
    <cellStyle name="Comma 29 2 2" xfId="4101"/>
    <cellStyle name="Comma 29 3" xfId="3130"/>
    <cellStyle name="Comma 3" xfId="975"/>
    <cellStyle name="Comma 3 10" xfId="976"/>
    <cellStyle name="Comma 3 10 2" xfId="4102"/>
    <cellStyle name="Comma 3 11" xfId="3131"/>
    <cellStyle name="Comma 3 2" xfId="977"/>
    <cellStyle name="Comma 3 2 2" xfId="978"/>
    <cellStyle name="Comma 3 2 2 2" xfId="979"/>
    <cellStyle name="Comma 3 2 2 2 2" xfId="980"/>
    <cellStyle name="Comma 3 2 2 2 2 2" xfId="3135"/>
    <cellStyle name="Comma 3 2 2 2 3" xfId="981"/>
    <cellStyle name="Comma 3 2 2 2 3 2" xfId="3136"/>
    <cellStyle name="Comma 3 2 2 2 4" xfId="982"/>
    <cellStyle name="Comma 3 2 2 2 4 2" xfId="3137"/>
    <cellStyle name="Comma 3 2 2 2 5" xfId="3134"/>
    <cellStyle name="Comma 3 2 2 3" xfId="983"/>
    <cellStyle name="Comma 3 2 2 3 2" xfId="3138"/>
    <cellStyle name="Comma 3 2 2 4" xfId="984"/>
    <cellStyle name="Comma 3 2 2 4 2" xfId="3139"/>
    <cellStyle name="Comma 3 2 2 5" xfId="985"/>
    <cellStyle name="Comma 3 2 2 5 2" xfId="3140"/>
    <cellStyle name="Comma 3 2 2 6" xfId="3133"/>
    <cellStyle name="Comma 3 2 3" xfId="986"/>
    <cellStyle name="Comma 3 2 3 2" xfId="3141"/>
    <cellStyle name="Comma 3 2 4" xfId="987"/>
    <cellStyle name="Comma 3 2 4 2" xfId="3142"/>
    <cellStyle name="Comma 3 2 5" xfId="988"/>
    <cellStyle name="Comma 3 2 5 2" xfId="3143"/>
    <cellStyle name="Comma 3 2 6" xfId="989"/>
    <cellStyle name="Comma 3 2 6 2" xfId="4103"/>
    <cellStyle name="Comma 3 2 7" xfId="3132"/>
    <cellStyle name="Comma 3 3" xfId="990"/>
    <cellStyle name="Comma 3 3 2" xfId="991"/>
    <cellStyle name="Comma 3 3 2 2" xfId="3145"/>
    <cellStyle name="Comma 3 3 3" xfId="992"/>
    <cellStyle name="Comma 3 3 3 2" xfId="3146"/>
    <cellStyle name="Comma 3 3 4" xfId="993"/>
    <cellStyle name="Comma 3 3 4 2" xfId="3147"/>
    <cellStyle name="Comma 3 3 5" xfId="3144"/>
    <cellStyle name="Comma 3 4" xfId="994"/>
    <cellStyle name="Comma 3 4 2" xfId="995"/>
    <cellStyle name="Comma 3 4 2 2" xfId="3149"/>
    <cellStyle name="Comma 3 4 3" xfId="996"/>
    <cellStyle name="Comma 3 4 3 2" xfId="3150"/>
    <cellStyle name="Comma 3 4 4" xfId="997"/>
    <cellStyle name="Comma 3 4 4 2" xfId="3151"/>
    <cellStyle name="Comma 3 4 5" xfId="3148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157"/>
    <cellStyle name="Comma 3 5 2 2 2 2 3" xfId="1004"/>
    <cellStyle name="Comma 3 5 2 2 2 2 3 2" xfId="3158"/>
    <cellStyle name="Comma 3 5 2 2 2 2 4" xfId="1005"/>
    <cellStyle name="Comma 3 5 2 2 2 2 4 2" xfId="3159"/>
    <cellStyle name="Comma 3 5 2 2 2 2 5" xfId="1006"/>
    <cellStyle name="Comma 3 5 2 2 2 2 5 2" xfId="3160"/>
    <cellStyle name="Comma 3 5 2 2 2 2 6" xfId="3156"/>
    <cellStyle name="Comma 3 5 2 2 2 3" xfId="1007"/>
    <cellStyle name="Comma 3 5 2 2 2 3 2" xfId="3161"/>
    <cellStyle name="Comma 3 5 2 2 2 4" xfId="1008"/>
    <cellStyle name="Comma 3 5 2 2 2 4 2" xfId="3162"/>
    <cellStyle name="Comma 3 5 2 2 2 5" xfId="1009"/>
    <cellStyle name="Comma 3 5 2 2 2 5 2" xfId="3163"/>
    <cellStyle name="Comma 3 5 2 2 2 6" xfId="3155"/>
    <cellStyle name="Comma 3 5 2 2 3" xfId="1010"/>
    <cellStyle name="Comma 3 5 2 2 3 2" xfId="3164"/>
    <cellStyle name="Comma 3 5 2 2 4" xfId="1011"/>
    <cellStyle name="Comma 3 5 2 2 4 2" xfId="3165"/>
    <cellStyle name="Comma 3 5 2 2 5" xfId="1012"/>
    <cellStyle name="Comma 3 5 2 2 5 2" xfId="3166"/>
    <cellStyle name="Comma 3 5 2 2 6" xfId="3154"/>
    <cellStyle name="Comma 3 5 2 3" xfId="1013"/>
    <cellStyle name="Comma 3 5 2 3 2" xfId="3167"/>
    <cellStyle name="Comma 3 5 2 4" xfId="1014"/>
    <cellStyle name="Comma 3 5 2 4 2" xfId="3168"/>
    <cellStyle name="Comma 3 5 2 5" xfId="1015"/>
    <cellStyle name="Comma 3 5 2 5 2" xfId="3169"/>
    <cellStyle name="Comma 3 5 2 6" xfId="3153"/>
    <cellStyle name="Comma 3 5 3" xfId="1016"/>
    <cellStyle name="Comma 3 5 3 2" xfId="1017"/>
    <cellStyle name="Comma 3 5 3 2 2" xfId="3171"/>
    <cellStyle name="Comma 3 5 3 3" xfId="1018"/>
    <cellStyle name="Comma 3 5 3 3 2" xfId="3172"/>
    <cellStyle name="Comma 3 5 3 4" xfId="1019"/>
    <cellStyle name="Comma 3 5 3 4 2" xfId="3173"/>
    <cellStyle name="Comma 3 5 3 5" xfId="3170"/>
    <cellStyle name="Comma 3 5 4" xfId="1020"/>
    <cellStyle name="Comma 3 5 4 2" xfId="3174"/>
    <cellStyle name="Comma 3 5 5" xfId="1021"/>
    <cellStyle name="Comma 3 5 5 2" xfId="3175"/>
    <cellStyle name="Comma 3 5 6" xfId="1022"/>
    <cellStyle name="Comma 3 5 6 2" xfId="3176"/>
    <cellStyle name="Comma 3 5 7" xfId="3152"/>
    <cellStyle name="Comma 3 6" xfId="1023"/>
    <cellStyle name="Comma 3 6 2" xfId="3177"/>
    <cellStyle name="Comma 3 7" xfId="1024"/>
    <cellStyle name="Comma 3 7 2" xfId="3178"/>
    <cellStyle name="Comma 3 8" xfId="1025"/>
    <cellStyle name="Comma 3 8 2" xfId="3179"/>
    <cellStyle name="Comma 3 9" xfId="1026"/>
    <cellStyle name="Comma 3 9 2" xfId="2672"/>
    <cellStyle name="Comma 3 9 3" xfId="4104"/>
    <cellStyle name="Comma 3_(PRK 111601-111604) 20130401 Joint AAU - GJN 4 - BNL 5 - KTN 7" xfId="1027"/>
    <cellStyle name="Comma 30" xfId="1028"/>
    <cellStyle name="Comma 30 2" xfId="1029"/>
    <cellStyle name="Comma 30 2 2" xfId="4105"/>
    <cellStyle name="Comma 30 3" xfId="3180"/>
    <cellStyle name="Comma 31" xfId="1030"/>
    <cellStyle name="Comma 31 2" xfId="1031"/>
    <cellStyle name="Comma 31 2 2" xfId="4106"/>
    <cellStyle name="Comma 31 3" xfId="3181"/>
    <cellStyle name="Comma 32" xfId="1032"/>
    <cellStyle name="Comma 32 2" xfId="1033"/>
    <cellStyle name="Comma 33" xfId="1034"/>
    <cellStyle name="Comma 33 2" xfId="1035"/>
    <cellStyle name="Comma 33 2 2" xfId="1036"/>
    <cellStyle name="Comma 33 2 2 2" xfId="4109"/>
    <cellStyle name="Comma 33 2 3" xfId="4108"/>
    <cellStyle name="Comma 33 3" xfId="1037"/>
    <cellStyle name="Comma 33 3 2" xfId="4110"/>
    <cellStyle name="Comma 33 4" xfId="3182"/>
    <cellStyle name="Comma 33 5" xfId="3632"/>
    <cellStyle name="Comma 33 6" xfId="4107"/>
    <cellStyle name="Comma 33 7" xfId="4665"/>
    <cellStyle name="Comma 34" xfId="1038"/>
    <cellStyle name="Comma 34 2" xfId="1039"/>
    <cellStyle name="Comma 34 2 2" xfId="4111"/>
    <cellStyle name="Comma 34 3" xfId="3183"/>
    <cellStyle name="Comma 35" xfId="1040"/>
    <cellStyle name="Comma 36" xfId="1041"/>
    <cellStyle name="Comma 37" xfId="1042"/>
    <cellStyle name="Comma 37 2" xfId="1043"/>
    <cellStyle name="Comma 37 2 2" xfId="4112"/>
    <cellStyle name="Comma 37 3" xfId="3184"/>
    <cellStyle name="Comma 38" xfId="1044"/>
    <cellStyle name="Comma 38 2" xfId="1045"/>
    <cellStyle name="Comma 38 2 2" xfId="4114"/>
    <cellStyle name="Comma 38 3" xfId="4113"/>
    <cellStyle name="Comma 39" xfId="1046"/>
    <cellStyle name="Comma 39 2" xfId="4115"/>
    <cellStyle name="Comma 4" xfId="1047"/>
    <cellStyle name="Comma 4 2" xfId="1048"/>
    <cellStyle name="Comma 4 2 2" xfId="1049"/>
    <cellStyle name="Comma 4 2 2 2" xfId="4116"/>
    <cellStyle name="Comma 4 2 3" xfId="3186"/>
    <cellStyle name="Comma 4 3" xfId="1050"/>
    <cellStyle name="Comma 4 3 2" xfId="4117"/>
    <cellStyle name="Comma 4 4" xfId="1051"/>
    <cellStyle name="Comma 4 4 2" xfId="4118"/>
    <cellStyle name="Comma 4 5" xfId="1052"/>
    <cellStyle name="Comma 4 5 2" xfId="4119"/>
    <cellStyle name="Comma 4 6" xfId="3185"/>
    <cellStyle name="Comma 40" xfId="1053"/>
    <cellStyle name="Comma 40 2" xfId="4120"/>
    <cellStyle name="Comma 41" xfId="3916"/>
    <cellStyle name="Comma 42" xfId="1054"/>
    <cellStyle name="Comma 42 2" xfId="1055"/>
    <cellStyle name="Comma 42 2 2" xfId="4121"/>
    <cellStyle name="Comma 42 3" xfId="3187"/>
    <cellStyle name="Comma 43" xfId="4194"/>
    <cellStyle name="Comma 44" xfId="4398"/>
    <cellStyle name="Comma 45" xfId="1056"/>
    <cellStyle name="Comma 45 2" xfId="1057"/>
    <cellStyle name="Comma 45 2 2" xfId="4122"/>
    <cellStyle name="Comma 45 3" xfId="3188"/>
    <cellStyle name="Comma 46" xfId="1058"/>
    <cellStyle name="Comma 46 2" xfId="1059"/>
    <cellStyle name="Comma 46 2 2" xfId="4123"/>
    <cellStyle name="Comma 46 3" xfId="3189"/>
    <cellStyle name="Comma 47" xfId="1060"/>
    <cellStyle name="Comma 47 2" xfId="1061"/>
    <cellStyle name="Comma 47 2 2" xfId="4124"/>
    <cellStyle name="Comma 47 3" xfId="3190"/>
    <cellStyle name="Comma 48" xfId="1062"/>
    <cellStyle name="Comma 48 2" xfId="1063"/>
    <cellStyle name="Comma 48 2 2" xfId="4125"/>
    <cellStyle name="Comma 48 3" xfId="3191"/>
    <cellStyle name="Comma 49" xfId="1064"/>
    <cellStyle name="Comma 49 2" xfId="1065"/>
    <cellStyle name="Comma 49 2 2" xfId="4126"/>
    <cellStyle name="Comma 49 3" xfId="3192"/>
    <cellStyle name="Comma 5" xfId="1066"/>
    <cellStyle name="Comma 5 2" xfId="1067"/>
    <cellStyle name="Comma 5 2 2" xfId="1068"/>
    <cellStyle name="Comma 5 2 2 2" xfId="4127"/>
    <cellStyle name="Comma 5 2 3" xfId="3193"/>
    <cellStyle name="Comma 5 3" xfId="1069"/>
    <cellStyle name="Comma 50" xfId="1070"/>
    <cellStyle name="Comma 50 2" xfId="1071"/>
    <cellStyle name="Comma 50 2 2" xfId="4128"/>
    <cellStyle name="Comma 50 3" xfId="3194"/>
    <cellStyle name="Comma 51" xfId="1072"/>
    <cellStyle name="Comma 51 2" xfId="1073"/>
    <cellStyle name="Comma 51 2 2" xfId="4129"/>
    <cellStyle name="Comma 51 3" xfId="3195"/>
    <cellStyle name="Comma 52" xfId="1074"/>
    <cellStyle name="Comma 52 2" xfId="1075"/>
    <cellStyle name="Comma 52 2 2" xfId="4130"/>
    <cellStyle name="Comma 52 3" xfId="3196"/>
    <cellStyle name="Comma 58" xfId="1076"/>
    <cellStyle name="Comma 58 2" xfId="1077"/>
    <cellStyle name="Comma 58 2 2" xfId="4131"/>
    <cellStyle name="Comma 58 3" xfId="3197"/>
    <cellStyle name="Comma 59" xfId="1078"/>
    <cellStyle name="Comma 59 2" xfId="1079"/>
    <cellStyle name="Comma 59 2 2" xfId="4132"/>
    <cellStyle name="Comma 59 3" xfId="3198"/>
    <cellStyle name="Comma 6" xfId="1080"/>
    <cellStyle name="Comma 6 2" xfId="1081"/>
    <cellStyle name="Comma 6 2 2" xfId="1082"/>
    <cellStyle name="Comma 6 2 2 2" xfId="4133"/>
    <cellStyle name="Comma 6 2 3" xfId="3200"/>
    <cellStyle name="Comma 6 3" xfId="3199"/>
    <cellStyle name="Comma 62" xfId="1083"/>
    <cellStyle name="Comma 62 2" xfId="1084"/>
    <cellStyle name="Comma 62 2 2" xfId="4134"/>
    <cellStyle name="Comma 62 3" xfId="3201"/>
    <cellStyle name="Comma 63" xfId="1085"/>
    <cellStyle name="Comma 63 2" xfId="1086"/>
    <cellStyle name="Comma 63 2 2" xfId="4135"/>
    <cellStyle name="Comma 63 3" xfId="3202"/>
    <cellStyle name="Comma 66" xfId="1087"/>
    <cellStyle name="Comma 66 2" xfId="3203"/>
    <cellStyle name="Comma 67" xfId="1088"/>
    <cellStyle name="Comma 67 2" xfId="1089"/>
    <cellStyle name="Comma 67 2 2" xfId="4136"/>
    <cellStyle name="Comma 67 3" xfId="3204"/>
    <cellStyle name="Comma 7" xfId="1090"/>
    <cellStyle name="Comma 7 2" xfId="1091"/>
    <cellStyle name="Comma 7 2 2" xfId="1092"/>
    <cellStyle name="Comma 7 2 2 2" xfId="4138"/>
    <cellStyle name="Comma 7 2 3" xfId="3206"/>
    <cellStyle name="Comma 7 3" xfId="1093"/>
    <cellStyle name="Comma 7 3 2" xfId="1094"/>
    <cellStyle name="Comma 7 3 2 2" xfId="4139"/>
    <cellStyle name="Comma 7 3 3" xfId="3207"/>
    <cellStyle name="Comma 7 4" xfId="3205"/>
    <cellStyle name="Comma 7 5" xfId="4137"/>
    <cellStyle name="Comma 72" xfId="1095"/>
    <cellStyle name="Comma 72 2" xfId="3208"/>
    <cellStyle name="Comma 74" xfId="1096"/>
    <cellStyle name="Comma 74 2" xfId="1097"/>
    <cellStyle name="Comma 74 2 2" xfId="4140"/>
    <cellStyle name="Comma 74 3" xfId="3209"/>
    <cellStyle name="Comma 75" xfId="1098"/>
    <cellStyle name="Comma 75 2" xfId="1099"/>
    <cellStyle name="Comma 75 2 2" xfId="4141"/>
    <cellStyle name="Comma 75 3" xfId="3210"/>
    <cellStyle name="Comma 8" xfId="1100"/>
    <cellStyle name="Comma 8 2" xfId="1101"/>
    <cellStyle name="Comma 8 2 2" xfId="1102"/>
    <cellStyle name="Comma 8 2 2 2" xfId="1103"/>
    <cellStyle name="Comma 8 2 2 2 2" xfId="4142"/>
    <cellStyle name="Comma 8 2 2 3" xfId="3213"/>
    <cellStyle name="Comma 8 2 3" xfId="1104"/>
    <cellStyle name="Comma 8 2 3 2" xfId="4143"/>
    <cellStyle name="Comma 8 2 4" xfId="3212"/>
    <cellStyle name="Comma 8 3" xfId="1105"/>
    <cellStyle name="Comma 8 3 2" xfId="4144"/>
    <cellStyle name="Comma 8 4" xfId="3211"/>
    <cellStyle name="Comma 82" xfId="1106"/>
    <cellStyle name="Comma 82 2" xfId="1107"/>
    <cellStyle name="Comma 82 2 2" xfId="4145"/>
    <cellStyle name="Comma 82 3" xfId="3214"/>
    <cellStyle name="Comma 83" xfId="1108"/>
    <cellStyle name="Comma 83 2" xfId="1109"/>
    <cellStyle name="Comma 83 2 2" xfId="4146"/>
    <cellStyle name="Comma 83 3" xfId="3215"/>
    <cellStyle name="Comma 85" xfId="1110"/>
    <cellStyle name="Comma 85 2" xfId="1111"/>
    <cellStyle name="Comma 85 2 2" xfId="4147"/>
    <cellStyle name="Comma 85 3" xfId="3216"/>
    <cellStyle name="Comma 86" xfId="1112"/>
    <cellStyle name="Comma 86 2" xfId="1113"/>
    <cellStyle name="Comma 86 2 2" xfId="4148"/>
    <cellStyle name="Comma 86 3" xfId="3217"/>
    <cellStyle name="Comma 89" xfId="1114"/>
    <cellStyle name="Comma 89 2" xfId="3218"/>
    <cellStyle name="Comma 9" xfId="1115"/>
    <cellStyle name="Comma 9 2" xfId="1116"/>
    <cellStyle name="Comma 9 2 2" xfId="3220"/>
    <cellStyle name="Comma 9 3" xfId="1117"/>
    <cellStyle name="Comma 9 3 2" xfId="3221"/>
    <cellStyle name="Comma 9 4" xfId="1118"/>
    <cellStyle name="Comma 9 4 2" xfId="4149"/>
    <cellStyle name="Comma 9 5" xfId="3219"/>
    <cellStyle name="Comma 98" xfId="1119"/>
    <cellStyle name="Comma 98 2" xfId="3222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2 2" xfId="3223"/>
    <cellStyle name="Currency [0] 3" xfId="1127"/>
    <cellStyle name="Currency [0] 3 2" xfId="3224"/>
    <cellStyle name="Currency [0] 3 3" xfId="4150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lines around data in range 2 2" xfId="4151"/>
    <cellStyle name="Draw lines around data in range 3" xfId="3638"/>
    <cellStyle name="Draw lines around data in range 4" xfId="3639"/>
    <cellStyle name="Draw lines around data in range 5" xfId="4671"/>
    <cellStyle name="Draw lines around data in range 6" xfId="4674"/>
    <cellStyle name="Draw lines around data in range 7" xfId="4673"/>
    <cellStyle name="Draw shadow and lines within range" xfId="1162"/>
    <cellStyle name="Draw shadow and lines within range 2" xfId="1163"/>
    <cellStyle name="Draw shadow and lines within range 2 2" xfId="4152"/>
    <cellStyle name="Draw shadow and lines within range 3" xfId="3637"/>
    <cellStyle name="Draw shadow and lines within range 4" xfId="3640"/>
    <cellStyle name="Draw shadow and lines within range 5" xfId="4670"/>
    <cellStyle name="Draw shadow and lines within range 6" xfId="4675"/>
    <cellStyle name="Draw shadow and lines within range 7" xfId="4672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2 2 2" xfId="4153"/>
    <cellStyle name="Format a column of totals 2 3" xfId="3636"/>
    <cellStyle name="Format a column of totals 3" xfId="1206"/>
    <cellStyle name="Format a column of totals 3 2" xfId="4154"/>
    <cellStyle name="Format a column of totals 4" xfId="3635"/>
    <cellStyle name="Format a row of totals" xfId="1207"/>
    <cellStyle name="Format a row of totals 2" xfId="1208"/>
    <cellStyle name="Format a row of totals 2 2" xfId="4155"/>
    <cellStyle name="Format a row of totals 3" xfId="3634"/>
    <cellStyle name="Format a row of totals 4" xfId="3641"/>
    <cellStyle name="Format a row of totals 5" xfId="4667"/>
    <cellStyle name="Format a row of totals 6" xfId="4676"/>
    <cellStyle name="Format a row of totals 7" xfId="4669"/>
    <cellStyle name="Format text as bold, black on yellow" xfId="1209"/>
    <cellStyle name="Format text as bold, black on yellow 2" xfId="1210"/>
    <cellStyle name="Format text as bold, black on yellow 2 2" xfId="4156"/>
    <cellStyle name="Format text as bold, black on yellow 3" xfId="3633"/>
    <cellStyle name="Format text as bold, black on yellow 4" xfId="3642"/>
    <cellStyle name="Format text as bold, black on yellow 5" xfId="4666"/>
    <cellStyle name="Format text as bold, black on yellow 6" xfId="4677"/>
    <cellStyle name="Format text as bold, black on yellow 7" xfId="4668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0 2 2" xfId="4158"/>
    <cellStyle name="Input 10 3" xfId="3631"/>
    <cellStyle name="Input 10 4" xfId="3643"/>
    <cellStyle name="Input 10 5" xfId="4653"/>
    <cellStyle name="Input 10 6" xfId="4678"/>
    <cellStyle name="Input 10 7" xfId="4664"/>
    <cellStyle name="Input 11" xfId="1350"/>
    <cellStyle name="Input 11 2" xfId="1351"/>
    <cellStyle name="Input 11 2 2" xfId="4159"/>
    <cellStyle name="Input 11 3" xfId="3630"/>
    <cellStyle name="Input 11 4" xfId="3644"/>
    <cellStyle name="Input 11 5" xfId="4652"/>
    <cellStyle name="Input 11 6" xfId="4679"/>
    <cellStyle name="Input 11 7" xfId="4663"/>
    <cellStyle name="Input 12" xfId="1352"/>
    <cellStyle name="Input 12 2" xfId="1353"/>
    <cellStyle name="Input 12 2 2" xfId="4160"/>
    <cellStyle name="Input 12 3" xfId="3629"/>
    <cellStyle name="Input 12 4" xfId="3403"/>
    <cellStyle name="Input 12 5" xfId="4651"/>
    <cellStyle name="Input 12 6" xfId="4680"/>
    <cellStyle name="Input 12 7" xfId="4662"/>
    <cellStyle name="Input 13" xfId="1354"/>
    <cellStyle name="Input 13 2" xfId="1355"/>
    <cellStyle name="Input 13 2 2" xfId="4161"/>
    <cellStyle name="Input 13 3" xfId="3628"/>
    <cellStyle name="Input 13 4" xfId="3645"/>
    <cellStyle name="Input 13 5" xfId="4650"/>
    <cellStyle name="Input 13 6" xfId="4426"/>
    <cellStyle name="Input 13 7" xfId="4661"/>
    <cellStyle name="Input 14" xfId="1356"/>
    <cellStyle name="Input 14 2" xfId="1357"/>
    <cellStyle name="Input 14 2 2" xfId="4162"/>
    <cellStyle name="Input 14 3" xfId="3627"/>
    <cellStyle name="Input 14 4" xfId="3646"/>
    <cellStyle name="Input 14 5" xfId="4649"/>
    <cellStyle name="Input 14 6" xfId="4681"/>
    <cellStyle name="Input 14 7" xfId="4660"/>
    <cellStyle name="Input 15" xfId="1358"/>
    <cellStyle name="Input 15 2" xfId="1359"/>
    <cellStyle name="Input 15 2 2" xfId="4163"/>
    <cellStyle name="Input 15 3" xfId="3626"/>
    <cellStyle name="Input 15 4" xfId="3647"/>
    <cellStyle name="Input 15 5" xfId="4648"/>
    <cellStyle name="Input 15 6" xfId="4682"/>
    <cellStyle name="Input 15 7" xfId="4659"/>
    <cellStyle name="Input 16" xfId="1360"/>
    <cellStyle name="Input 16 2" xfId="1361"/>
    <cellStyle name="Input 16 2 2" xfId="4164"/>
    <cellStyle name="Input 16 3" xfId="3625"/>
    <cellStyle name="Input 16 4" xfId="3648"/>
    <cellStyle name="Input 16 5" xfId="4647"/>
    <cellStyle name="Input 16 6" xfId="4683"/>
    <cellStyle name="Input 16 7" xfId="4658"/>
    <cellStyle name="Input 17" xfId="1362"/>
    <cellStyle name="Input 17 2" xfId="1363"/>
    <cellStyle name="Input 17 2 2" xfId="4165"/>
    <cellStyle name="Input 17 3" xfId="3624"/>
    <cellStyle name="Input 17 4" xfId="3649"/>
    <cellStyle name="Input 17 5" xfId="4646"/>
    <cellStyle name="Input 17 6" xfId="4684"/>
    <cellStyle name="Input 17 7" xfId="4657"/>
    <cellStyle name="Input 18" xfId="1364"/>
    <cellStyle name="Input 18 2" xfId="1365"/>
    <cellStyle name="Input 18 2 2" xfId="4166"/>
    <cellStyle name="Input 18 3" xfId="3623"/>
    <cellStyle name="Input 18 4" xfId="3650"/>
    <cellStyle name="Input 18 5" xfId="4645"/>
    <cellStyle name="Input 18 6" xfId="4685"/>
    <cellStyle name="Input 18 7" xfId="4656"/>
    <cellStyle name="Input 19" xfId="1366"/>
    <cellStyle name="Input 19 2" xfId="1367"/>
    <cellStyle name="Input 19 2 2" xfId="4167"/>
    <cellStyle name="Input 19 3" xfId="3622"/>
    <cellStyle name="Input 19 4" xfId="3651"/>
    <cellStyle name="Input 19 5" xfId="4644"/>
    <cellStyle name="Input 19 6" xfId="4686"/>
    <cellStyle name="Input 19 7" xfId="4655"/>
    <cellStyle name="Input 2" xfId="1368"/>
    <cellStyle name="Input 2 2" xfId="1369"/>
    <cellStyle name="Input 2 2 2" xfId="1370"/>
    <cellStyle name="Input 2 2 2 2" xfId="4168"/>
    <cellStyle name="Input 2 2 3" xfId="3620"/>
    <cellStyle name="Input 2 2 4" xfId="3653"/>
    <cellStyle name="Input 2 2 5" xfId="4642"/>
    <cellStyle name="Input 2 2 6" xfId="4416"/>
    <cellStyle name="Input 2 2 7" xfId="4629"/>
    <cellStyle name="Input 2 3" xfId="1371"/>
    <cellStyle name="Input 2 3 2" xfId="1372"/>
    <cellStyle name="Input 2 3 2 2" xfId="4169"/>
    <cellStyle name="Input 2 3 3" xfId="3619"/>
    <cellStyle name="Input 2 3 4" xfId="3654"/>
    <cellStyle name="Input 2 3 5" xfId="4641"/>
    <cellStyle name="Input 2 3 6" xfId="4688"/>
    <cellStyle name="Input 2 3 7" xfId="4628"/>
    <cellStyle name="Input 2 4" xfId="1373"/>
    <cellStyle name="Input 2 4 2" xfId="4170"/>
    <cellStyle name="Input 2 5" xfId="3621"/>
    <cellStyle name="Input 2 6" xfId="3652"/>
    <cellStyle name="Input 2 7" xfId="4643"/>
    <cellStyle name="Input 2 8" xfId="4687"/>
    <cellStyle name="Input 2 9" xfId="4654"/>
    <cellStyle name="Input 20" xfId="1374"/>
    <cellStyle name="Input 20 2" xfId="1375"/>
    <cellStyle name="Input 20 2 2" xfId="4171"/>
    <cellStyle name="Input 20 3" xfId="3618"/>
    <cellStyle name="Input 20 4" xfId="3655"/>
    <cellStyle name="Input 20 5" xfId="4640"/>
    <cellStyle name="Input 20 6" xfId="4689"/>
    <cellStyle name="Input 20 7" xfId="4627"/>
    <cellStyle name="Input 21" xfId="1376"/>
    <cellStyle name="Input 21 2" xfId="1377"/>
    <cellStyle name="Input 21 2 2" xfId="4172"/>
    <cellStyle name="Input 21 3" xfId="3617"/>
    <cellStyle name="Input 21 4" xfId="3656"/>
    <cellStyle name="Input 21 5" xfId="4639"/>
    <cellStyle name="Input 21 6" xfId="4690"/>
    <cellStyle name="Input 21 7" xfId="4626"/>
    <cellStyle name="Input 22" xfId="3716"/>
    <cellStyle name="Input 23" xfId="3722"/>
    <cellStyle name="Input 24" xfId="3881"/>
    <cellStyle name="Input 25" xfId="4157"/>
    <cellStyle name="Input 26" xfId="4071"/>
    <cellStyle name="Input 27" xfId="4086"/>
    <cellStyle name="Input 28" xfId="4415"/>
    <cellStyle name="Input 29" xfId="4767"/>
    <cellStyle name="Input 3" xfId="1378"/>
    <cellStyle name="Input 3 2" xfId="1379"/>
    <cellStyle name="Input 3 2 2" xfId="1380"/>
    <cellStyle name="Input 3 2 2 2" xfId="4173"/>
    <cellStyle name="Input 3 2 3" xfId="3615"/>
    <cellStyle name="Input 3 2 4" xfId="3658"/>
    <cellStyle name="Input 3 2 5" xfId="4637"/>
    <cellStyle name="Input 3 2 6" xfId="4692"/>
    <cellStyle name="Input 3 2 7" xfId="4766"/>
    <cellStyle name="Input 3 3" xfId="1381"/>
    <cellStyle name="Input 3 3 2" xfId="4174"/>
    <cellStyle name="Input 3 4" xfId="3616"/>
    <cellStyle name="Input 3 5" xfId="3657"/>
    <cellStyle name="Input 3 6" xfId="4638"/>
    <cellStyle name="Input 3 7" xfId="4691"/>
    <cellStyle name="Input 3 8" xfId="4625"/>
    <cellStyle name="Input 30" xfId="4788"/>
    <cellStyle name="Input 31" xfId="4952"/>
    <cellStyle name="Input 4" xfId="1382"/>
    <cellStyle name="Input 4 2" xfId="1383"/>
    <cellStyle name="Input 4 2 2" xfId="1384"/>
    <cellStyle name="Input 4 2 2 2" xfId="4175"/>
    <cellStyle name="Input 4 2 3" xfId="3613"/>
    <cellStyle name="Input 4 2 4" xfId="3660"/>
    <cellStyle name="Input 4 2 5" xfId="4635"/>
    <cellStyle name="Input 4 2 6" xfId="4693"/>
    <cellStyle name="Input 4 2 7" xfId="4623"/>
    <cellStyle name="Input 4 3" xfId="1385"/>
    <cellStyle name="Input 4 3 2" xfId="4176"/>
    <cellStyle name="Input 4 4" xfId="3614"/>
    <cellStyle name="Input 4 5" xfId="3659"/>
    <cellStyle name="Input 4 6" xfId="4636"/>
    <cellStyle name="Input 4 7" xfId="4422"/>
    <cellStyle name="Input 4 8" xfId="4624"/>
    <cellStyle name="Input 5" xfId="1386"/>
    <cellStyle name="Input 5 2" xfId="1387"/>
    <cellStyle name="Input 5 2 2" xfId="4177"/>
    <cellStyle name="Input 5 3" xfId="3612"/>
    <cellStyle name="Input 5 4" xfId="3661"/>
    <cellStyle name="Input 5 5" xfId="4634"/>
    <cellStyle name="Input 5 6" xfId="4694"/>
    <cellStyle name="Input 5 7" xfId="4622"/>
    <cellStyle name="Input 6" xfId="1388"/>
    <cellStyle name="Input 6 2" xfId="1389"/>
    <cellStyle name="Input 6 2 2" xfId="4178"/>
    <cellStyle name="Input 6 3" xfId="3611"/>
    <cellStyle name="Input 6 4" xfId="3662"/>
    <cellStyle name="Input 6 5" xfId="4633"/>
    <cellStyle name="Input 6 6" xfId="4695"/>
    <cellStyle name="Input 6 7" xfId="4621"/>
    <cellStyle name="Input 7" xfId="1390"/>
    <cellStyle name="Input 7 2" xfId="1391"/>
    <cellStyle name="Input 7 2 2" xfId="4179"/>
    <cellStyle name="Input 7 3" xfId="3610"/>
    <cellStyle name="Input 7 4" xfId="3663"/>
    <cellStyle name="Input 7 5" xfId="4632"/>
    <cellStyle name="Input 7 6" xfId="4696"/>
    <cellStyle name="Input 7 7" xfId="4620"/>
    <cellStyle name="Input 8" xfId="1392"/>
    <cellStyle name="Input 8 2" xfId="1393"/>
    <cellStyle name="Input 8 2 2" xfId="4180"/>
    <cellStyle name="Input 8 3" xfId="3609"/>
    <cellStyle name="Input 8 4" xfId="3664"/>
    <cellStyle name="Input 8 5" xfId="4631"/>
    <cellStyle name="Input 8 6" xfId="4697"/>
    <cellStyle name="Input 8 7" xfId="4619"/>
    <cellStyle name="Input 9" xfId="1394"/>
    <cellStyle name="Input 9 2" xfId="1395"/>
    <cellStyle name="Input 9 2 2" xfId="4181"/>
    <cellStyle name="Input 9 3" xfId="3608"/>
    <cellStyle name="Input 9 4" xfId="3665"/>
    <cellStyle name="Input 9 5" xfId="4630"/>
    <cellStyle name="Input 9 6" xfId="4698"/>
    <cellStyle name="Input 9 7" xfId="4618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6 2 2" xfId="4183"/>
    <cellStyle name="Normal 126 3" xfId="4182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4 2 2" xfId="4185"/>
    <cellStyle name="Normal 134 3" xfId="4184"/>
    <cellStyle name="Normal 135" xfId="1536"/>
    <cellStyle name="Normal 135 2" xfId="4186"/>
    <cellStyle name="Normal 136" xfId="1537"/>
    <cellStyle name="Normal 136 2" xfId="4187"/>
    <cellStyle name="Normal 137" xfId="1538"/>
    <cellStyle name="Normal 137 2" xfId="1539"/>
    <cellStyle name="Normal 137 2 2" xfId="2673"/>
    <cellStyle name="Normal 137 2 3" xfId="4189"/>
    <cellStyle name="Normal 137 3" xfId="2670"/>
    <cellStyle name="Normal 137 4" xfId="4188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2 2" xfId="3225"/>
    <cellStyle name="Normal 16 3" xfId="1573"/>
    <cellStyle name="Normal 16 3 2" xfId="1574"/>
    <cellStyle name="Normal 16 3 2 2" xfId="3227"/>
    <cellStyle name="Normal 16 3 3" xfId="3226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228"/>
    <cellStyle name="Normal 18_4_Pembangunan JTM Baru Penyulang CPU 5" xfId="1596"/>
    <cellStyle name="Normal 19" xfId="1597"/>
    <cellStyle name="Normal 19 2" xfId="3229"/>
    <cellStyle name="Normal 2" xfId="1598"/>
    <cellStyle name="Normal 2 10" xfId="1599"/>
    <cellStyle name="Normal 2 10 2" xfId="1600"/>
    <cellStyle name="Normal 2 10 2 2" xfId="1601"/>
    <cellStyle name="Normal 2 10 3" xfId="4397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230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232"/>
    <cellStyle name="Normal 2 11 3" xfId="1618"/>
    <cellStyle name="Normal 2 11 3 2" xfId="3233"/>
    <cellStyle name="Normal 2 11 4" xfId="1619"/>
    <cellStyle name="Normal 2 11 4 2" xfId="3234"/>
    <cellStyle name="Normal 2 11 5" xfId="3231"/>
    <cellStyle name="Normal 2 12" xfId="1620"/>
    <cellStyle name="Normal 2 12 2" xfId="1621"/>
    <cellStyle name="Normal 2 12 2 2" xfId="3236"/>
    <cellStyle name="Normal 2 12 3" xfId="3235"/>
    <cellStyle name="Normal 2 12_SR DERET_ASLI" xfId="1622"/>
    <cellStyle name="Normal 2 13" xfId="1623"/>
    <cellStyle name="Normal 2 13 2" xfId="3237"/>
    <cellStyle name="Normal 2 14" xfId="1624"/>
    <cellStyle name="Normal 2 15" xfId="1625"/>
    <cellStyle name="Normal 2 15 2" xfId="3238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239"/>
    <cellStyle name="Normal 2 2 11" xfId="1636"/>
    <cellStyle name="Normal 2 2 11 2" xfId="3240"/>
    <cellStyle name="Normal 2 2 12" xfId="1637"/>
    <cellStyle name="Normal 2 2 12 2" xfId="3241"/>
    <cellStyle name="Normal 2 2 13" xfId="1638"/>
    <cellStyle name="Normal 2 2 13 2" xfId="3242"/>
    <cellStyle name="Normal 2 2 14" xfId="1639"/>
    <cellStyle name="Normal 2 2 14 2" xfId="3243"/>
    <cellStyle name="Normal 2 2 15" xfId="1640"/>
    <cellStyle name="Normal 2 2 15 2" xfId="3244"/>
    <cellStyle name="Normal 2 2 16" xfId="1641"/>
    <cellStyle name="Normal 2 2 16 2" xfId="3245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246"/>
    <cellStyle name="Normal 2 2 5" xfId="1674"/>
    <cellStyle name="Normal 2 2 5 2" xfId="3247"/>
    <cellStyle name="Normal 2 2 6" xfId="1675"/>
    <cellStyle name="Normal 2 2 6 2" xfId="3248"/>
    <cellStyle name="Normal 2 2 7" xfId="1676"/>
    <cellStyle name="Normal 2 2 7 2" xfId="3249"/>
    <cellStyle name="Normal 2 2 8" xfId="1677"/>
    <cellStyle name="Normal 2 2 8 2" xfId="3250"/>
    <cellStyle name="Normal 2 2 9" xfId="1678"/>
    <cellStyle name="Normal 2 2 9 2" xfId="3251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2 2 2" xfId="4192"/>
    <cellStyle name="Normal 2 5 2 3" xfId="4191"/>
    <cellStyle name="Normal 2 5 3" xfId="1754"/>
    <cellStyle name="Normal 2 5 3 2" xfId="4193"/>
    <cellStyle name="Normal 2 5 4" xfId="2694"/>
    <cellStyle name="Normal 2 5 5" xfId="3406"/>
    <cellStyle name="Normal 2 5 6" xfId="4190"/>
    <cellStyle name="Normal 2 5 7" xfId="442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252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253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254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255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256"/>
    <cellStyle name="Normal 20_RAB_LOK_SPK_Tw_II_2010-2" xfId="1880"/>
    <cellStyle name="Normal 21" xfId="1881"/>
    <cellStyle name="Normal 21 2" xfId="1882"/>
    <cellStyle name="Normal 21 2 2" xfId="1883"/>
    <cellStyle name="Normal 21 3" xfId="3257"/>
    <cellStyle name="Normal 21_DATA DINGO &amp; IMG _OK" xfId="1884"/>
    <cellStyle name="Normal 22" xfId="1885"/>
    <cellStyle name="Normal 22 2" xfId="3258"/>
    <cellStyle name="Normal 23" xfId="1886"/>
    <cellStyle name="Normal 23 2" xfId="3259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 4 2" xfId="4196"/>
    <cellStyle name="Normal 4 5" xfId="2692"/>
    <cellStyle name="Normal 4 6" xfId="3405"/>
    <cellStyle name="Normal 4 7" xfId="4195"/>
    <cellStyle name="Normal 4 8" xfId="442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2 2" xfId="3261"/>
    <cellStyle name="Normal 8 3" xfId="2024"/>
    <cellStyle name="Normal 8 3 2" xfId="4198"/>
    <cellStyle name="Normal 8 4" xfId="3260"/>
    <cellStyle name="Normal 8 5" xfId="3683"/>
    <cellStyle name="Normal 8 6" xfId="4197"/>
    <cellStyle name="Normal 8 7" xfId="4729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10" xfId="3570"/>
    <cellStyle name="Normal 9 11" xfId="4199"/>
    <cellStyle name="Normal 9 12" xfId="4730"/>
    <cellStyle name="Normal 9 2" xfId="2043"/>
    <cellStyle name="Normal 9 2 2" xfId="2044"/>
    <cellStyle name="Normal 9 2 2 2" xfId="2045"/>
    <cellStyle name="Normal 9 2 2 2 2" xfId="3265"/>
    <cellStyle name="Normal 9 2 2 3" xfId="2046"/>
    <cellStyle name="Normal 9 2 2 3 2" xfId="3266"/>
    <cellStyle name="Normal 9 2 2 4" xfId="2047"/>
    <cellStyle name="Normal 9 2 2 4 2" xfId="3267"/>
    <cellStyle name="Normal 9 2 2 5" xfId="3264"/>
    <cellStyle name="Normal 9 2 3" xfId="2048"/>
    <cellStyle name="Normal 9 2 3 2" xfId="2049"/>
    <cellStyle name="Normal 9 2 3 2 2" xfId="2050"/>
    <cellStyle name="Normal 9 2 3 2 2 2" xfId="2051"/>
    <cellStyle name="Normal 9 2 3 2 2 2 2" xfId="3271"/>
    <cellStyle name="Normal 9 2 3 2 2 3" xfId="2052"/>
    <cellStyle name="Normal 9 2 3 2 2 3 2" xfId="3272"/>
    <cellStyle name="Normal 9 2 3 2 2 4" xfId="2053"/>
    <cellStyle name="Normal 9 2 3 2 2 4 2" xfId="3273"/>
    <cellStyle name="Normal 9 2 3 2 2 5" xfId="2054"/>
    <cellStyle name="Normal 9 2 3 2 2 5 2" xfId="3274"/>
    <cellStyle name="Normal 9 2 3 2 2 6" xfId="3270"/>
    <cellStyle name="Normal 9 2 3 2 3" xfId="2055"/>
    <cellStyle name="Normal 9 2 3 2 3 2" xfId="2056"/>
    <cellStyle name="Normal 9 2 3 2 3 2 2" xfId="3276"/>
    <cellStyle name="Normal 9 2 3 2 3 3" xfId="2057"/>
    <cellStyle name="Normal 9 2 3 2 3 3 2" xfId="3277"/>
    <cellStyle name="Normal 9 2 3 2 3 4" xfId="2058"/>
    <cellStyle name="Normal 9 2 3 2 3 4 2" xfId="3278"/>
    <cellStyle name="Normal 9 2 3 2 3 5" xfId="3275"/>
    <cellStyle name="Normal 9 2 3 2 4" xfId="2059"/>
    <cellStyle name="Normal 9 2 3 2 4 2" xfId="3279"/>
    <cellStyle name="Normal 9 2 3 2 5" xfId="2060"/>
    <cellStyle name="Normal 9 2 3 2 5 2" xfId="3280"/>
    <cellStyle name="Normal 9 2 3 2 6" xfId="2061"/>
    <cellStyle name="Normal 9 2 3 2 6 2" xfId="3281"/>
    <cellStyle name="Normal 9 2 3 2 7" xfId="3269"/>
    <cellStyle name="Normal 9 2 3 2_PETA POHON LITA TRW I 2010" xfId="2062"/>
    <cellStyle name="Normal 9 2 3 3" xfId="2063"/>
    <cellStyle name="Normal 9 2 3 3 2" xfId="3282"/>
    <cellStyle name="Normal 9 2 3 4" xfId="2064"/>
    <cellStyle name="Normal 9 2 3 4 2" xfId="3283"/>
    <cellStyle name="Normal 9 2 3 5" xfId="2065"/>
    <cellStyle name="Normal 9 2 3 5 2" xfId="3284"/>
    <cellStyle name="Normal 9 2 3 6" xfId="3268"/>
    <cellStyle name="Normal 9 2 3_FORMAT PETA&amp;LOKASI RABAS2 JUNI 2010" xfId="2066"/>
    <cellStyle name="Normal 9 2 4" xfId="2067"/>
    <cellStyle name="Normal 9 2 4 2" xfId="3285"/>
    <cellStyle name="Normal 9 2 5" xfId="2068"/>
    <cellStyle name="Normal 9 2 5 2" xfId="3286"/>
    <cellStyle name="Normal 9 2 6" xfId="2069"/>
    <cellStyle name="Normal 9 2 6 2" xfId="3287"/>
    <cellStyle name="Normal 9 2 7" xfId="3263"/>
    <cellStyle name="Normal 9 2_ENTRI RABAS-RABAS TRW IV_LT_qq" xfId="2070"/>
    <cellStyle name="Normal 9 3" xfId="2071"/>
    <cellStyle name="Normal 9 3 2" xfId="3288"/>
    <cellStyle name="Normal 9 4" xfId="2072"/>
    <cellStyle name="Normal 9 4 2" xfId="3289"/>
    <cellStyle name="Normal 9 5" xfId="2073"/>
    <cellStyle name="Normal 9 5 2" xfId="3290"/>
    <cellStyle name="Normal 9 6" xfId="2074"/>
    <cellStyle name="Normal 9 6 2" xfId="2075"/>
    <cellStyle name="Normal 9 7" xfId="2076"/>
    <cellStyle name="Normal 9 7 2" xfId="4200"/>
    <cellStyle name="Normal 9 8" xfId="3262"/>
    <cellStyle name="Normal 9 9" xfId="3684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2 2 2" xfId="4201"/>
    <cellStyle name="Note 10 2 3" xfId="3568"/>
    <cellStyle name="Note 10 2 4" xfId="3686"/>
    <cellStyle name="Note 10 2 5" xfId="4583"/>
    <cellStyle name="Note 10 2 6" xfId="4732"/>
    <cellStyle name="Note 10 2 7" xfId="4414"/>
    <cellStyle name="Note 10 3" xfId="2095"/>
    <cellStyle name="Note 10 3 2" xfId="4202"/>
    <cellStyle name="Note 10 4" xfId="3569"/>
    <cellStyle name="Note 10 5" xfId="3685"/>
    <cellStyle name="Note 10 6" xfId="4584"/>
    <cellStyle name="Note 10 7" xfId="4731"/>
    <cellStyle name="Note 10 8" xfId="4600"/>
    <cellStyle name="Note 10_TRAFO" xfId="2096"/>
    <cellStyle name="Note 11" xfId="2097"/>
    <cellStyle name="Note 11 2" xfId="2098"/>
    <cellStyle name="Note 11 2 2" xfId="2099"/>
    <cellStyle name="Note 11 2 2 2" xfId="4203"/>
    <cellStyle name="Note 11 2 3" xfId="3566"/>
    <cellStyle name="Note 11 2 4" xfId="3688"/>
    <cellStyle name="Note 11 2 5" xfId="4581"/>
    <cellStyle name="Note 11 2 6" xfId="4734"/>
    <cellStyle name="Note 11 2 7" xfId="4598"/>
    <cellStyle name="Note 11 3" xfId="2100"/>
    <cellStyle name="Note 11 3 2" xfId="4204"/>
    <cellStyle name="Note 11 4" xfId="3567"/>
    <cellStyle name="Note 11 5" xfId="3687"/>
    <cellStyle name="Note 11 6" xfId="4582"/>
    <cellStyle name="Note 11 7" xfId="4733"/>
    <cellStyle name="Note 11 8" xfId="4599"/>
    <cellStyle name="Note 11_TRAFO" xfId="2101"/>
    <cellStyle name="Note 12" xfId="2102"/>
    <cellStyle name="Note 12 2" xfId="2103"/>
    <cellStyle name="Note 12 2 2" xfId="2104"/>
    <cellStyle name="Note 12 2 2 2" xfId="4205"/>
    <cellStyle name="Note 12 2 3" xfId="3564"/>
    <cellStyle name="Note 12 2 4" xfId="3690"/>
    <cellStyle name="Note 12 2 5" xfId="4579"/>
    <cellStyle name="Note 12 2 6" xfId="4736"/>
    <cellStyle name="Note 12 2 7" xfId="4596"/>
    <cellStyle name="Note 12 3" xfId="2105"/>
    <cellStyle name="Note 12 3 2" xfId="4206"/>
    <cellStyle name="Note 12 4" xfId="3565"/>
    <cellStyle name="Note 12 5" xfId="3689"/>
    <cellStyle name="Note 12 6" xfId="4580"/>
    <cellStyle name="Note 12 7" xfId="4735"/>
    <cellStyle name="Note 12 8" xfId="4597"/>
    <cellStyle name="Note 12_TRAFO" xfId="2106"/>
    <cellStyle name="Note 13" xfId="2107"/>
    <cellStyle name="Note 13 2" xfId="2108"/>
    <cellStyle name="Note 13 2 2" xfId="2109"/>
    <cellStyle name="Note 13 2 2 2" xfId="4207"/>
    <cellStyle name="Note 13 2 3" xfId="3562"/>
    <cellStyle name="Note 13 2 4" xfId="3718"/>
    <cellStyle name="Note 13 2 5" xfId="4577"/>
    <cellStyle name="Note 13 2 6" xfId="4738"/>
    <cellStyle name="Note 13 2 7" xfId="4594"/>
    <cellStyle name="Note 13 3" xfId="2110"/>
    <cellStyle name="Note 13 3 2" xfId="4208"/>
    <cellStyle name="Note 13 4" xfId="3563"/>
    <cellStyle name="Note 13 5" xfId="3691"/>
    <cellStyle name="Note 13 6" xfId="4578"/>
    <cellStyle name="Note 13 7" xfId="4737"/>
    <cellStyle name="Note 13 8" xfId="4595"/>
    <cellStyle name="Note 13_TRAFO" xfId="2111"/>
    <cellStyle name="Note 14" xfId="2112"/>
    <cellStyle name="Note 14 2" xfId="2113"/>
    <cellStyle name="Note 14 2 2" xfId="2114"/>
    <cellStyle name="Note 14 2 2 2" xfId="4209"/>
    <cellStyle name="Note 14 2 3" xfId="3560"/>
    <cellStyle name="Note 14 2 4" xfId="3693"/>
    <cellStyle name="Note 14 2 5" xfId="4413"/>
    <cellStyle name="Note 14 2 6" xfId="4739"/>
    <cellStyle name="Note 14 2 7" xfId="4592"/>
    <cellStyle name="Note 14 3" xfId="2115"/>
    <cellStyle name="Note 14 3 2" xfId="4210"/>
    <cellStyle name="Note 14 4" xfId="3561"/>
    <cellStyle name="Note 14 5" xfId="3692"/>
    <cellStyle name="Note 14 6" xfId="4576"/>
    <cellStyle name="Note 14 7" xfId="4425"/>
    <cellStyle name="Note 14 8" xfId="4593"/>
    <cellStyle name="Note 14_TRAFO" xfId="2116"/>
    <cellStyle name="Note 15" xfId="2117"/>
    <cellStyle name="Note 15 2" xfId="2118"/>
    <cellStyle name="Note 15 2 2" xfId="2119"/>
    <cellStyle name="Note 15 2 2 2" xfId="4211"/>
    <cellStyle name="Note 15 2 3" xfId="3401"/>
    <cellStyle name="Note 15 2 4" xfId="3695"/>
    <cellStyle name="Note 15 2 5" xfId="4574"/>
    <cellStyle name="Note 15 2 6" xfId="4741"/>
    <cellStyle name="Note 15 2 7" xfId="4590"/>
    <cellStyle name="Note 15 3" xfId="2120"/>
    <cellStyle name="Note 15 3 2" xfId="4212"/>
    <cellStyle name="Note 15 4" xfId="3559"/>
    <cellStyle name="Note 15 5" xfId="3694"/>
    <cellStyle name="Note 15 6" xfId="4575"/>
    <cellStyle name="Note 15 7" xfId="4740"/>
    <cellStyle name="Note 15 8" xfId="4591"/>
    <cellStyle name="Note 15_TRAFO" xfId="2121"/>
    <cellStyle name="Note 16" xfId="2122"/>
    <cellStyle name="Note 16 2" xfId="2123"/>
    <cellStyle name="Note 16 2 2" xfId="2124"/>
    <cellStyle name="Note 16 2 2 2" xfId="4213"/>
    <cellStyle name="Note 16 2 3" xfId="3557"/>
    <cellStyle name="Note 16 2 4" xfId="3697"/>
    <cellStyle name="Note 16 2 5" xfId="4572"/>
    <cellStyle name="Note 16 2 6" xfId="4743"/>
    <cellStyle name="Note 16 2 7" xfId="4588"/>
    <cellStyle name="Note 16 3" xfId="2125"/>
    <cellStyle name="Note 16 3 2" xfId="4214"/>
    <cellStyle name="Note 16 4" xfId="3291"/>
    <cellStyle name="Note 16 5" xfId="3558"/>
    <cellStyle name="Note 16 6" xfId="3696"/>
    <cellStyle name="Note 16 7" xfId="4573"/>
    <cellStyle name="Note 16 8" xfId="4742"/>
    <cellStyle name="Note 16 9" xfId="4589"/>
    <cellStyle name="Note 16_TRAFO" xfId="2126"/>
    <cellStyle name="Note 17" xfId="2127"/>
    <cellStyle name="Note 17 2" xfId="2128"/>
    <cellStyle name="Note 17 2 2" xfId="2129"/>
    <cellStyle name="Note 17 2 2 2" xfId="4215"/>
    <cellStyle name="Note 17 2 3" xfId="3555"/>
    <cellStyle name="Note 17 2 4" xfId="3699"/>
    <cellStyle name="Note 17 2 5" xfId="4570"/>
    <cellStyle name="Note 17 2 6" xfId="4745"/>
    <cellStyle name="Note 17 2 7" xfId="4586"/>
    <cellStyle name="Note 17 3" xfId="2130"/>
    <cellStyle name="Note 17 3 2" xfId="4216"/>
    <cellStyle name="Note 17 4" xfId="3292"/>
    <cellStyle name="Note 17 5" xfId="3556"/>
    <cellStyle name="Note 17 6" xfId="3698"/>
    <cellStyle name="Note 17 7" xfId="4571"/>
    <cellStyle name="Note 17 8" xfId="4744"/>
    <cellStyle name="Note 17 9" xfId="4587"/>
    <cellStyle name="Note 17_TRAFO" xfId="2131"/>
    <cellStyle name="Note 18" xfId="2132"/>
    <cellStyle name="Note 18 2" xfId="2133"/>
    <cellStyle name="Note 18 2 2" xfId="2134"/>
    <cellStyle name="Note 18 2 2 2" xfId="4217"/>
    <cellStyle name="Note 18 2 3" xfId="3553"/>
    <cellStyle name="Note 18 2 4" xfId="3701"/>
    <cellStyle name="Note 18 2 5" xfId="4568"/>
    <cellStyle name="Note 18 2 6" xfId="4747"/>
    <cellStyle name="Note 18 2 7" xfId="4808"/>
    <cellStyle name="Note 18 3" xfId="2135"/>
    <cellStyle name="Note 18 3 2" xfId="4218"/>
    <cellStyle name="Note 18 4" xfId="3293"/>
    <cellStyle name="Note 18 5" xfId="3554"/>
    <cellStyle name="Note 18 6" xfId="3700"/>
    <cellStyle name="Note 18 7" xfId="4569"/>
    <cellStyle name="Note 18 8" xfId="4746"/>
    <cellStyle name="Note 18 9" xfId="4585"/>
    <cellStyle name="Note 18_TRAFO" xfId="2136"/>
    <cellStyle name="Note 19" xfId="2137"/>
    <cellStyle name="Note 19 2" xfId="2138"/>
    <cellStyle name="Note 19 2 2" xfId="2139"/>
    <cellStyle name="Note 19 2 2 2" xfId="4219"/>
    <cellStyle name="Note 19 2 3" xfId="3551"/>
    <cellStyle name="Note 19 2 4" xfId="3719"/>
    <cellStyle name="Note 19 2 5" xfId="4566"/>
    <cellStyle name="Note 19 2 6" xfId="4749"/>
    <cellStyle name="Note 19 2 7" xfId="4772"/>
    <cellStyle name="Note 19 3" xfId="2140"/>
    <cellStyle name="Note 19 3 2" xfId="4220"/>
    <cellStyle name="Note 19 4" xfId="3294"/>
    <cellStyle name="Note 19 5" xfId="3552"/>
    <cellStyle name="Note 19 6" xfId="3702"/>
    <cellStyle name="Note 19 7" xfId="4567"/>
    <cellStyle name="Note 19 8" xfId="4748"/>
    <cellStyle name="Note 19 9" xfId="4771"/>
    <cellStyle name="Note 19_TRAFO" xfId="2141"/>
    <cellStyle name="Note 2" xfId="2142"/>
    <cellStyle name="Note 2 2" xfId="2143"/>
    <cellStyle name="Note 2 2 2" xfId="2144"/>
    <cellStyle name="Note 2 2 2 2" xfId="4221"/>
    <cellStyle name="Note 2 2 3" xfId="3549"/>
    <cellStyle name="Note 2 2 4" xfId="3704"/>
    <cellStyle name="Note 2 2 5" xfId="4412"/>
    <cellStyle name="Note 2 2 6" xfId="4751"/>
    <cellStyle name="Note 2 2 7" xfId="4773"/>
    <cellStyle name="Note 2 3" xfId="2145"/>
    <cellStyle name="Note 2 3 2" xfId="2146"/>
    <cellStyle name="Note 2 3 2 2" xfId="4222"/>
    <cellStyle name="Note 2 3 3" xfId="3548"/>
    <cellStyle name="Note 2 3 4" xfId="3705"/>
    <cellStyle name="Note 2 3 5" xfId="4564"/>
    <cellStyle name="Note 2 3 6" xfId="4752"/>
    <cellStyle name="Note 2 3 7" xfId="4774"/>
    <cellStyle name="Note 2 4" xfId="2147"/>
    <cellStyle name="Note 2 4 2" xfId="4223"/>
    <cellStyle name="Note 2 5" xfId="3550"/>
    <cellStyle name="Note 2 6" xfId="3703"/>
    <cellStyle name="Note 2 7" xfId="4565"/>
    <cellStyle name="Note 2 8" xfId="4750"/>
    <cellStyle name="Note 2 9" xfId="4761"/>
    <cellStyle name="Note 2_TRAFO" xfId="2148"/>
    <cellStyle name="Note 20" xfId="2149"/>
    <cellStyle name="Note 20 2" xfId="2150"/>
    <cellStyle name="Note 20 2 2" xfId="2151"/>
    <cellStyle name="Note 20 2 2 2" xfId="4224"/>
    <cellStyle name="Note 20 2 3" xfId="3547"/>
    <cellStyle name="Note 20 2 4" xfId="3721"/>
    <cellStyle name="Note 20 2 5" xfId="4562"/>
    <cellStyle name="Note 20 2 6" xfId="4754"/>
    <cellStyle name="Note 20 2 7" xfId="4776"/>
    <cellStyle name="Note 20 3" xfId="2152"/>
    <cellStyle name="Note 20 3 2" xfId="4225"/>
    <cellStyle name="Note 20 4" xfId="3295"/>
    <cellStyle name="Note 20 5" xfId="3400"/>
    <cellStyle name="Note 20 6" xfId="3706"/>
    <cellStyle name="Note 20 7" xfId="4563"/>
    <cellStyle name="Note 20 8" xfId="4753"/>
    <cellStyle name="Note 20 9" xfId="4775"/>
    <cellStyle name="Note 20_TRAFO" xfId="2153"/>
    <cellStyle name="Note 21" xfId="2154"/>
    <cellStyle name="Note 21 2" xfId="2155"/>
    <cellStyle name="Note 21 2 2" xfId="2156"/>
    <cellStyle name="Note 21 2 2 2" xfId="4226"/>
    <cellStyle name="Note 21 2 3" xfId="3545"/>
    <cellStyle name="Note 21 2 4" xfId="3708"/>
    <cellStyle name="Note 21 2 5" xfId="4560"/>
    <cellStyle name="Note 21 2 6" xfId="4770"/>
    <cellStyle name="Note 21 2 7" xfId="4778"/>
    <cellStyle name="Note 21 3" xfId="2157"/>
    <cellStyle name="Note 21 3 2" xfId="4227"/>
    <cellStyle name="Note 21 4" xfId="3296"/>
    <cellStyle name="Note 21 5" xfId="3546"/>
    <cellStyle name="Note 21 6" xfId="3707"/>
    <cellStyle name="Note 21 7" xfId="4561"/>
    <cellStyle name="Note 21 8" xfId="4755"/>
    <cellStyle name="Note 21 9" xfId="4777"/>
    <cellStyle name="Note 21_TRAFO" xfId="2158"/>
    <cellStyle name="Note 22" xfId="2159"/>
    <cellStyle name="Note 22 2" xfId="2160"/>
    <cellStyle name="Note 22 2 2" xfId="2161"/>
    <cellStyle name="Note 22 2 2 2" xfId="4228"/>
    <cellStyle name="Note 22 2 3" xfId="3543"/>
    <cellStyle name="Note 22 2 4" xfId="3710"/>
    <cellStyle name="Note 22 2 5" xfId="4558"/>
    <cellStyle name="Note 22 2 6" xfId="4757"/>
    <cellStyle name="Note 22 2 7" xfId="4780"/>
    <cellStyle name="Note 22 3" xfId="2162"/>
    <cellStyle name="Note 22 3 2" xfId="4229"/>
    <cellStyle name="Note 22 4" xfId="3297"/>
    <cellStyle name="Note 22 5" xfId="3544"/>
    <cellStyle name="Note 22 6" xfId="3709"/>
    <cellStyle name="Note 22 7" xfId="4559"/>
    <cellStyle name="Note 22 8" xfId="4756"/>
    <cellStyle name="Note 22 9" xfId="4779"/>
    <cellStyle name="Note 22_TRAFO" xfId="2163"/>
    <cellStyle name="Note 23" xfId="2164"/>
    <cellStyle name="Note 23 2" xfId="2165"/>
    <cellStyle name="Note 23 2 2" xfId="2166"/>
    <cellStyle name="Note 23 2 2 2" xfId="4230"/>
    <cellStyle name="Note 23 2 3" xfId="3541"/>
    <cellStyle name="Note 23 2 4" xfId="3712"/>
    <cellStyle name="Note 23 2 5" xfId="4556"/>
    <cellStyle name="Note 23 2 6" xfId="4759"/>
    <cellStyle name="Note 23 2 7" xfId="4782"/>
    <cellStyle name="Note 23 3" xfId="2167"/>
    <cellStyle name="Note 23 3 2" xfId="4231"/>
    <cellStyle name="Note 23 4" xfId="3298"/>
    <cellStyle name="Note 23 5" xfId="3542"/>
    <cellStyle name="Note 23 6" xfId="3711"/>
    <cellStyle name="Note 23 7" xfId="4557"/>
    <cellStyle name="Note 23 8" xfId="4758"/>
    <cellStyle name="Note 23 9" xfId="4781"/>
    <cellStyle name="Note 23_TRAFO" xfId="2168"/>
    <cellStyle name="Note 24" xfId="2169"/>
    <cellStyle name="Note 24 2" xfId="2170"/>
    <cellStyle name="Note 24 2 2" xfId="2171"/>
    <cellStyle name="Note 24 2 2 2" xfId="4232"/>
    <cellStyle name="Note 24 2 3" xfId="3539"/>
    <cellStyle name="Note 24 2 4" xfId="3713"/>
    <cellStyle name="Note 24 2 5" xfId="4554"/>
    <cellStyle name="Note 24 2 6" xfId="4769"/>
    <cellStyle name="Note 24 2 7" xfId="4807"/>
    <cellStyle name="Note 24 3" xfId="2172"/>
    <cellStyle name="Note 24 3 2" xfId="4233"/>
    <cellStyle name="Note 24 4" xfId="3299"/>
    <cellStyle name="Note 24 5" xfId="3540"/>
    <cellStyle name="Note 24 6" xfId="3720"/>
    <cellStyle name="Note 24 7" xfId="4555"/>
    <cellStyle name="Note 24 8" xfId="4760"/>
    <cellStyle name="Note 24 9" xfId="4783"/>
    <cellStyle name="Note 24_TRAFO" xfId="2173"/>
    <cellStyle name="Note 25" xfId="2174"/>
    <cellStyle name="Note 25 2" xfId="2175"/>
    <cellStyle name="Note 25 2 2" xfId="2176"/>
    <cellStyle name="Note 25 2 2 2" xfId="4234"/>
    <cellStyle name="Note 25 2 3" xfId="3537"/>
    <cellStyle name="Note 25 2 4" xfId="3742"/>
    <cellStyle name="Note 25 2 5" xfId="4553"/>
    <cellStyle name="Note 25 2 6" xfId="4810"/>
    <cellStyle name="Note 25 2 7" xfId="4972"/>
    <cellStyle name="Note 25 3" xfId="2177"/>
    <cellStyle name="Note 25 3 2" xfId="4235"/>
    <cellStyle name="Note 25 4" xfId="3300"/>
    <cellStyle name="Note 25 5" xfId="3538"/>
    <cellStyle name="Note 25 6" xfId="3741"/>
    <cellStyle name="Note 25 7" xfId="4411"/>
    <cellStyle name="Note 25 8" xfId="4809"/>
    <cellStyle name="Note 25 9" xfId="4971"/>
    <cellStyle name="Note 25_TRAFO" xfId="2178"/>
    <cellStyle name="Note 26" xfId="2179"/>
    <cellStyle name="Note 26 2" xfId="2180"/>
    <cellStyle name="Note 26 2 2" xfId="2181"/>
    <cellStyle name="Note 26 2 2 2" xfId="4236"/>
    <cellStyle name="Note 26 2 3" xfId="3536"/>
    <cellStyle name="Note 26 2 4" xfId="3744"/>
    <cellStyle name="Note 26 2 5" xfId="4551"/>
    <cellStyle name="Note 26 2 6" xfId="4812"/>
    <cellStyle name="Note 26 2 7" xfId="4974"/>
    <cellStyle name="Note 26 3" xfId="2182"/>
    <cellStyle name="Note 26 3 2" xfId="4237"/>
    <cellStyle name="Note 26 4" xfId="3301"/>
    <cellStyle name="Note 26 5" xfId="3399"/>
    <cellStyle name="Note 26 6" xfId="3743"/>
    <cellStyle name="Note 26 7" xfId="4552"/>
    <cellStyle name="Note 26 8" xfId="4811"/>
    <cellStyle name="Note 26 9" xfId="4973"/>
    <cellStyle name="Note 26_TRAFO" xfId="2183"/>
    <cellStyle name="Note 27" xfId="2184"/>
    <cellStyle name="Note 27 2" xfId="2185"/>
    <cellStyle name="Note 27 2 2" xfId="2186"/>
    <cellStyle name="Note 27 2 2 2" xfId="4238"/>
    <cellStyle name="Note 27 2 3" xfId="3534"/>
    <cellStyle name="Note 27 2 4" xfId="3746"/>
    <cellStyle name="Note 27 2 5" xfId="4549"/>
    <cellStyle name="Note 27 2 6" xfId="4814"/>
    <cellStyle name="Note 27 2 7" xfId="4976"/>
    <cellStyle name="Note 27 3" xfId="2187"/>
    <cellStyle name="Note 27 3 2" xfId="4239"/>
    <cellStyle name="Note 27 4" xfId="3302"/>
    <cellStyle name="Note 27 5" xfId="3535"/>
    <cellStyle name="Note 27 6" xfId="3745"/>
    <cellStyle name="Note 27 7" xfId="4550"/>
    <cellStyle name="Note 27 8" xfId="4813"/>
    <cellStyle name="Note 27 9" xfId="4975"/>
    <cellStyle name="Note 27_TRAFO" xfId="2188"/>
    <cellStyle name="Note 28" xfId="2189"/>
    <cellStyle name="Note 28 2" xfId="2190"/>
    <cellStyle name="Note 28 2 2" xfId="2191"/>
    <cellStyle name="Note 28 2 2 2" xfId="4240"/>
    <cellStyle name="Note 28 2 3" xfId="3532"/>
    <cellStyle name="Note 28 2 4" xfId="3748"/>
    <cellStyle name="Note 28 2 5" xfId="4547"/>
    <cellStyle name="Note 28 2 6" xfId="4816"/>
    <cellStyle name="Note 28 2 7" xfId="4978"/>
    <cellStyle name="Note 28 3" xfId="2192"/>
    <cellStyle name="Note 28 3 2" xfId="4241"/>
    <cellStyle name="Note 28 4" xfId="3303"/>
    <cellStyle name="Note 28 5" xfId="3533"/>
    <cellStyle name="Note 28 6" xfId="3747"/>
    <cellStyle name="Note 28 7" xfId="4548"/>
    <cellStyle name="Note 28 8" xfId="4815"/>
    <cellStyle name="Note 28 9" xfId="4977"/>
    <cellStyle name="Note 28_TRAFO" xfId="2193"/>
    <cellStyle name="Note 29" xfId="2194"/>
    <cellStyle name="Note 29 2" xfId="2195"/>
    <cellStyle name="Note 29 2 2" xfId="2196"/>
    <cellStyle name="Note 29 2 2 2" xfId="4242"/>
    <cellStyle name="Note 29 2 3" xfId="3530"/>
    <cellStyle name="Note 29 2 4" xfId="3750"/>
    <cellStyle name="Note 29 2 5" xfId="4545"/>
    <cellStyle name="Note 29 2 6" xfId="4818"/>
    <cellStyle name="Note 29 2 7" xfId="4980"/>
    <cellStyle name="Note 29 3" xfId="2197"/>
    <cellStyle name="Note 29 3 2" xfId="4243"/>
    <cellStyle name="Note 29 4" xfId="3304"/>
    <cellStyle name="Note 29 5" xfId="3531"/>
    <cellStyle name="Note 29 6" xfId="3749"/>
    <cellStyle name="Note 29 7" xfId="4546"/>
    <cellStyle name="Note 29 8" xfId="4817"/>
    <cellStyle name="Note 29 9" xfId="4979"/>
    <cellStyle name="Note 29_TRAFO" xfId="2198"/>
    <cellStyle name="Note 3" xfId="2199"/>
    <cellStyle name="Note 3 2" xfId="2200"/>
    <cellStyle name="Note 3 2 2" xfId="2201"/>
    <cellStyle name="Note 3 2 2 2" xfId="4244"/>
    <cellStyle name="Note 3 2 3" xfId="3528"/>
    <cellStyle name="Note 3 2 4" xfId="3752"/>
    <cellStyle name="Note 3 2 5" xfId="4543"/>
    <cellStyle name="Note 3 2 6" xfId="4820"/>
    <cellStyle name="Note 3 2 7" xfId="4982"/>
    <cellStyle name="Note 3 3" xfId="2202"/>
    <cellStyle name="Note 3 3 2" xfId="4245"/>
    <cellStyle name="Note 3 4" xfId="3529"/>
    <cellStyle name="Note 3 5" xfId="3751"/>
    <cellStyle name="Note 3 6" xfId="4544"/>
    <cellStyle name="Note 3 7" xfId="4819"/>
    <cellStyle name="Note 3 8" xfId="4981"/>
    <cellStyle name="Note 3_TRAFO" xfId="2203"/>
    <cellStyle name="Note 30" xfId="2204"/>
    <cellStyle name="Note 30 2" xfId="2205"/>
    <cellStyle name="Note 30 2 2" xfId="2206"/>
    <cellStyle name="Note 30 2 2 2" xfId="4246"/>
    <cellStyle name="Note 30 2 3" xfId="3526"/>
    <cellStyle name="Note 30 2 4" xfId="3754"/>
    <cellStyle name="Note 30 2 5" xfId="4542"/>
    <cellStyle name="Note 30 2 6" xfId="4822"/>
    <cellStyle name="Note 30 2 7" xfId="4984"/>
    <cellStyle name="Note 30 3" xfId="2207"/>
    <cellStyle name="Note 30 3 2" xfId="4247"/>
    <cellStyle name="Note 30 4" xfId="3305"/>
    <cellStyle name="Note 30 5" xfId="3527"/>
    <cellStyle name="Note 30 6" xfId="3753"/>
    <cellStyle name="Note 30 7" xfId="4410"/>
    <cellStyle name="Note 30 8" xfId="4821"/>
    <cellStyle name="Note 30 9" xfId="4983"/>
    <cellStyle name="Note 30_TRAFO" xfId="2208"/>
    <cellStyle name="Note 31" xfId="2209"/>
    <cellStyle name="Note 31 2" xfId="2210"/>
    <cellStyle name="Note 31 2 2" xfId="2211"/>
    <cellStyle name="Note 31 2 2 2" xfId="4248"/>
    <cellStyle name="Note 31 2 3" xfId="3525"/>
    <cellStyle name="Note 31 2 4" xfId="3756"/>
    <cellStyle name="Note 31 2 5" xfId="4540"/>
    <cellStyle name="Note 31 2 6" xfId="4824"/>
    <cellStyle name="Note 31 2 7" xfId="4986"/>
    <cellStyle name="Note 31 3" xfId="2212"/>
    <cellStyle name="Note 31 3 2" xfId="4249"/>
    <cellStyle name="Note 31 4" xfId="3306"/>
    <cellStyle name="Note 31 5" xfId="3398"/>
    <cellStyle name="Note 31 6" xfId="3755"/>
    <cellStyle name="Note 31 7" xfId="4541"/>
    <cellStyle name="Note 31 8" xfId="4823"/>
    <cellStyle name="Note 31 9" xfId="4985"/>
    <cellStyle name="Note 31_TRAFO" xfId="2213"/>
    <cellStyle name="Note 32" xfId="2214"/>
    <cellStyle name="Note 32 2" xfId="2215"/>
    <cellStyle name="Note 32 2 2" xfId="2216"/>
    <cellStyle name="Note 32 2 2 2" xfId="4250"/>
    <cellStyle name="Note 32 2 3" xfId="3523"/>
    <cellStyle name="Note 32 2 4" xfId="3758"/>
    <cellStyle name="Note 32 2 5" xfId="4538"/>
    <cellStyle name="Note 32 2 6" xfId="4826"/>
    <cellStyle name="Note 32 2 7" xfId="4988"/>
    <cellStyle name="Note 32 3" xfId="2217"/>
    <cellStyle name="Note 32 3 2" xfId="4251"/>
    <cellStyle name="Note 32 4" xfId="3307"/>
    <cellStyle name="Note 32 5" xfId="3524"/>
    <cellStyle name="Note 32 6" xfId="3757"/>
    <cellStyle name="Note 32 7" xfId="4539"/>
    <cellStyle name="Note 32 8" xfId="4825"/>
    <cellStyle name="Note 32 9" xfId="4987"/>
    <cellStyle name="Note 32_TRAFO" xfId="2218"/>
    <cellStyle name="Note 33" xfId="2219"/>
    <cellStyle name="Note 33 2" xfId="2220"/>
    <cellStyle name="Note 33 2 2" xfId="2221"/>
    <cellStyle name="Note 33 2 2 2" xfId="4252"/>
    <cellStyle name="Note 33 2 3" xfId="3521"/>
    <cellStyle name="Note 33 2 4" xfId="3760"/>
    <cellStyle name="Note 33 2 5" xfId="4536"/>
    <cellStyle name="Note 33 2 6" xfId="4828"/>
    <cellStyle name="Note 33 2 7" xfId="4990"/>
    <cellStyle name="Note 33 3" xfId="2222"/>
    <cellStyle name="Note 33 3 2" xfId="4253"/>
    <cellStyle name="Note 33 4" xfId="3308"/>
    <cellStyle name="Note 33 5" xfId="3522"/>
    <cellStyle name="Note 33 6" xfId="3759"/>
    <cellStyle name="Note 33 7" xfId="4537"/>
    <cellStyle name="Note 33 8" xfId="4827"/>
    <cellStyle name="Note 33 9" xfId="4989"/>
    <cellStyle name="Note 33_TRAFO" xfId="2223"/>
    <cellStyle name="Note 34" xfId="2224"/>
    <cellStyle name="Note 34 2" xfId="2225"/>
    <cellStyle name="Note 34 2 2" xfId="2226"/>
    <cellStyle name="Note 34 2 2 2" xfId="4254"/>
    <cellStyle name="Note 34 2 3" xfId="3519"/>
    <cellStyle name="Note 34 2 4" xfId="3762"/>
    <cellStyle name="Note 34 2 5" xfId="4534"/>
    <cellStyle name="Note 34 2 6" xfId="4830"/>
    <cellStyle name="Note 34 2 7" xfId="4992"/>
    <cellStyle name="Note 34 3" xfId="2227"/>
    <cellStyle name="Note 34 3 2" xfId="4255"/>
    <cellStyle name="Note 34 4" xfId="3309"/>
    <cellStyle name="Note 34 5" xfId="3520"/>
    <cellStyle name="Note 34 6" xfId="3761"/>
    <cellStyle name="Note 34 7" xfId="4535"/>
    <cellStyle name="Note 34 8" xfId="4829"/>
    <cellStyle name="Note 34 9" xfId="4991"/>
    <cellStyle name="Note 34_TRAFO" xfId="2228"/>
    <cellStyle name="Note 35" xfId="2229"/>
    <cellStyle name="Note 35 2" xfId="2230"/>
    <cellStyle name="Note 35 2 2" xfId="2231"/>
    <cellStyle name="Note 35 2 2 2" xfId="4256"/>
    <cellStyle name="Note 35 2 3" xfId="3517"/>
    <cellStyle name="Note 35 2 4" xfId="3764"/>
    <cellStyle name="Note 35 2 5" xfId="4532"/>
    <cellStyle name="Note 35 2 6" xfId="4832"/>
    <cellStyle name="Note 35 2 7" xfId="4994"/>
    <cellStyle name="Note 35 3" xfId="2232"/>
    <cellStyle name="Note 35 3 2" xfId="4257"/>
    <cellStyle name="Note 35 4" xfId="3310"/>
    <cellStyle name="Note 35 5" xfId="3518"/>
    <cellStyle name="Note 35 6" xfId="3763"/>
    <cellStyle name="Note 35 7" xfId="4533"/>
    <cellStyle name="Note 35 8" xfId="4831"/>
    <cellStyle name="Note 35 9" xfId="4993"/>
    <cellStyle name="Note 35_TRAFO" xfId="2233"/>
    <cellStyle name="Note 36" xfId="2234"/>
    <cellStyle name="Note 36 2" xfId="2235"/>
    <cellStyle name="Note 36 2 2" xfId="2236"/>
    <cellStyle name="Note 36 2 2 2" xfId="4258"/>
    <cellStyle name="Note 36 2 3" xfId="3515"/>
    <cellStyle name="Note 36 2 4" xfId="3766"/>
    <cellStyle name="Note 36 2 5" xfId="4531"/>
    <cellStyle name="Note 36 2 6" xfId="4834"/>
    <cellStyle name="Note 36 2 7" xfId="4996"/>
    <cellStyle name="Note 36 3" xfId="2237"/>
    <cellStyle name="Note 36 3 2" xfId="4259"/>
    <cellStyle name="Note 36 4" xfId="3311"/>
    <cellStyle name="Note 36 5" xfId="3516"/>
    <cellStyle name="Note 36 6" xfId="3765"/>
    <cellStyle name="Note 36 7" xfId="4409"/>
    <cellStyle name="Note 36 8" xfId="4833"/>
    <cellStyle name="Note 36 9" xfId="4995"/>
    <cellStyle name="Note 36_TRAFO" xfId="2238"/>
    <cellStyle name="Note 37" xfId="2239"/>
    <cellStyle name="Note 37 2" xfId="2240"/>
    <cellStyle name="Note 37 2 2" xfId="2241"/>
    <cellStyle name="Note 37 2 2 2" xfId="4260"/>
    <cellStyle name="Note 37 2 3" xfId="3514"/>
    <cellStyle name="Note 37 2 4" xfId="3768"/>
    <cellStyle name="Note 37 2 5" xfId="4529"/>
    <cellStyle name="Note 37 2 6" xfId="4836"/>
    <cellStyle name="Note 37 2 7" xfId="4998"/>
    <cellStyle name="Note 37 3" xfId="2242"/>
    <cellStyle name="Note 37 3 2" xfId="4261"/>
    <cellStyle name="Note 37 4" xfId="3312"/>
    <cellStyle name="Note 37 5" xfId="3397"/>
    <cellStyle name="Note 37 6" xfId="3767"/>
    <cellStyle name="Note 37 7" xfId="4530"/>
    <cellStyle name="Note 37 8" xfId="4835"/>
    <cellStyle name="Note 37 9" xfId="4997"/>
    <cellStyle name="Note 37_TRAFO" xfId="2243"/>
    <cellStyle name="Note 38" xfId="2244"/>
    <cellStyle name="Note 38 2" xfId="2245"/>
    <cellStyle name="Note 38 2 2" xfId="2246"/>
    <cellStyle name="Note 38 2 2 2" xfId="4262"/>
    <cellStyle name="Note 38 2 3" xfId="3512"/>
    <cellStyle name="Note 38 2 4" xfId="3770"/>
    <cellStyle name="Note 38 2 5" xfId="4527"/>
    <cellStyle name="Note 38 2 6" xfId="4838"/>
    <cellStyle name="Note 38 2 7" xfId="5000"/>
    <cellStyle name="Note 38 3" xfId="2247"/>
    <cellStyle name="Note 38 3 2" xfId="4263"/>
    <cellStyle name="Note 38 4" xfId="3313"/>
    <cellStyle name="Note 38 5" xfId="3513"/>
    <cellStyle name="Note 38 6" xfId="3769"/>
    <cellStyle name="Note 38 7" xfId="4528"/>
    <cellStyle name="Note 38 8" xfId="4837"/>
    <cellStyle name="Note 38 9" xfId="4999"/>
    <cellStyle name="Note 38_TRAFO" xfId="2248"/>
    <cellStyle name="Note 39" xfId="2249"/>
    <cellStyle name="Note 39 2" xfId="2250"/>
    <cellStyle name="Note 39 2 2" xfId="2251"/>
    <cellStyle name="Note 39 2 2 2" xfId="4264"/>
    <cellStyle name="Note 39 2 3" xfId="3510"/>
    <cellStyle name="Note 39 2 4" xfId="3772"/>
    <cellStyle name="Note 39 2 5" xfId="4525"/>
    <cellStyle name="Note 39 2 6" xfId="4840"/>
    <cellStyle name="Note 39 2 7" xfId="5002"/>
    <cellStyle name="Note 39 3" xfId="2252"/>
    <cellStyle name="Note 39 3 2" xfId="4265"/>
    <cellStyle name="Note 39 4" xfId="3314"/>
    <cellStyle name="Note 39 5" xfId="3511"/>
    <cellStyle name="Note 39 6" xfId="3771"/>
    <cellStyle name="Note 39 7" xfId="4526"/>
    <cellStyle name="Note 39 8" xfId="4839"/>
    <cellStyle name="Note 39 9" xfId="5001"/>
    <cellStyle name="Note 39_TRAFO" xfId="2253"/>
    <cellStyle name="Note 4" xfId="2254"/>
    <cellStyle name="Note 4 2" xfId="2255"/>
    <cellStyle name="Note 4 2 2" xfId="2256"/>
    <cellStyle name="Note 4 2 2 2" xfId="4266"/>
    <cellStyle name="Note 4 2 3" xfId="3508"/>
    <cellStyle name="Note 4 2 4" xfId="3774"/>
    <cellStyle name="Note 4 2 5" xfId="4523"/>
    <cellStyle name="Note 4 2 6" xfId="4842"/>
    <cellStyle name="Note 4 2 7" xfId="5004"/>
    <cellStyle name="Note 4 3" xfId="2257"/>
    <cellStyle name="Note 4 3 2" xfId="4267"/>
    <cellStyle name="Note 4 4" xfId="3509"/>
    <cellStyle name="Note 4 5" xfId="3773"/>
    <cellStyle name="Note 4 6" xfId="4524"/>
    <cellStyle name="Note 4 7" xfId="4841"/>
    <cellStyle name="Note 4 8" xfId="5003"/>
    <cellStyle name="Note 4_TRAFO" xfId="2258"/>
    <cellStyle name="Note 40" xfId="2259"/>
    <cellStyle name="Note 40 2" xfId="2260"/>
    <cellStyle name="Note 40 2 2" xfId="2261"/>
    <cellStyle name="Note 40 2 2 2" xfId="4268"/>
    <cellStyle name="Note 40 2 3" xfId="3506"/>
    <cellStyle name="Note 40 2 4" xfId="3776"/>
    <cellStyle name="Note 40 2 5" xfId="4521"/>
    <cellStyle name="Note 40 2 6" xfId="4844"/>
    <cellStyle name="Note 40 2 7" xfId="5006"/>
    <cellStyle name="Note 40 3" xfId="2262"/>
    <cellStyle name="Note 40 3 2" xfId="4269"/>
    <cellStyle name="Note 40 4" xfId="3315"/>
    <cellStyle name="Note 40 5" xfId="3507"/>
    <cellStyle name="Note 40 6" xfId="3775"/>
    <cellStyle name="Note 40 7" xfId="4522"/>
    <cellStyle name="Note 40 8" xfId="4843"/>
    <cellStyle name="Note 40 9" xfId="5005"/>
    <cellStyle name="Note 40_TRAFO" xfId="2263"/>
    <cellStyle name="Note 41" xfId="2264"/>
    <cellStyle name="Note 41 2" xfId="2265"/>
    <cellStyle name="Note 41 2 2" xfId="2266"/>
    <cellStyle name="Note 41 2 2 2" xfId="4270"/>
    <cellStyle name="Note 41 2 3" xfId="3504"/>
    <cellStyle name="Note 41 2 4" xfId="3778"/>
    <cellStyle name="Note 41 2 5" xfId="4520"/>
    <cellStyle name="Note 41 2 6" xfId="4846"/>
    <cellStyle name="Note 41 2 7" xfId="5008"/>
    <cellStyle name="Note 41 3" xfId="2267"/>
    <cellStyle name="Note 41 3 2" xfId="4271"/>
    <cellStyle name="Note 41 4" xfId="3316"/>
    <cellStyle name="Note 41 5" xfId="3505"/>
    <cellStyle name="Note 41 6" xfId="3777"/>
    <cellStyle name="Note 41 7" xfId="4408"/>
    <cellStyle name="Note 41 8" xfId="4845"/>
    <cellStyle name="Note 41 9" xfId="5007"/>
    <cellStyle name="Note 41_TRAFO" xfId="2268"/>
    <cellStyle name="Note 42" xfId="2269"/>
    <cellStyle name="Note 42 2" xfId="2270"/>
    <cellStyle name="Note 42 2 2" xfId="2271"/>
    <cellStyle name="Note 42 2 2 2" xfId="4272"/>
    <cellStyle name="Note 42 2 3" xfId="3503"/>
    <cellStyle name="Note 42 2 4" xfId="3780"/>
    <cellStyle name="Note 42 2 5" xfId="4518"/>
    <cellStyle name="Note 42 2 6" xfId="4848"/>
    <cellStyle name="Note 42 2 7" xfId="5010"/>
    <cellStyle name="Note 42 3" xfId="2272"/>
    <cellStyle name="Note 42 3 2" xfId="4273"/>
    <cellStyle name="Note 42 4" xfId="3317"/>
    <cellStyle name="Note 42 5" xfId="3396"/>
    <cellStyle name="Note 42 6" xfId="3779"/>
    <cellStyle name="Note 42 7" xfId="4519"/>
    <cellStyle name="Note 42 8" xfId="4847"/>
    <cellStyle name="Note 42 9" xfId="5009"/>
    <cellStyle name="Note 42_TRAFO" xfId="2273"/>
    <cellStyle name="Note 43" xfId="2274"/>
    <cellStyle name="Note 43 2" xfId="2275"/>
    <cellStyle name="Note 43 2 2" xfId="2276"/>
    <cellStyle name="Note 43 2 2 2" xfId="4274"/>
    <cellStyle name="Note 43 2 3" xfId="3501"/>
    <cellStyle name="Note 43 2 4" xfId="3782"/>
    <cellStyle name="Note 43 2 5" xfId="4516"/>
    <cellStyle name="Note 43 2 6" xfId="4850"/>
    <cellStyle name="Note 43 2 7" xfId="5012"/>
    <cellStyle name="Note 43 3" xfId="2277"/>
    <cellStyle name="Note 43 3 2" xfId="4275"/>
    <cellStyle name="Note 43 4" xfId="3318"/>
    <cellStyle name="Note 43 5" xfId="3502"/>
    <cellStyle name="Note 43 6" xfId="3781"/>
    <cellStyle name="Note 43 7" xfId="4517"/>
    <cellStyle name="Note 43 8" xfId="4849"/>
    <cellStyle name="Note 43 9" xfId="5011"/>
    <cellStyle name="Note 43_TRAFO" xfId="2278"/>
    <cellStyle name="Note 44" xfId="2279"/>
    <cellStyle name="Note 44 2" xfId="2280"/>
    <cellStyle name="Note 44 2 2" xfId="2281"/>
    <cellStyle name="Note 44 2 2 2" xfId="4276"/>
    <cellStyle name="Note 44 2 3" xfId="3499"/>
    <cellStyle name="Note 44 2 4" xfId="3784"/>
    <cellStyle name="Note 44 2 5" xfId="4514"/>
    <cellStyle name="Note 44 2 6" xfId="4852"/>
    <cellStyle name="Note 44 2 7" xfId="5014"/>
    <cellStyle name="Note 44 3" xfId="2282"/>
    <cellStyle name="Note 44 3 2" xfId="4277"/>
    <cellStyle name="Note 44 4" xfId="3319"/>
    <cellStyle name="Note 44 5" xfId="3500"/>
    <cellStyle name="Note 44 6" xfId="3783"/>
    <cellStyle name="Note 44 7" xfId="4515"/>
    <cellStyle name="Note 44 8" xfId="4851"/>
    <cellStyle name="Note 44 9" xfId="5013"/>
    <cellStyle name="Note 44_TRAFO" xfId="2283"/>
    <cellStyle name="Note 45" xfId="2284"/>
    <cellStyle name="Note 45 2" xfId="2285"/>
    <cellStyle name="Note 45 2 2" xfId="2286"/>
    <cellStyle name="Note 45 2 2 2" xfId="4278"/>
    <cellStyle name="Note 45 2 3" xfId="3497"/>
    <cellStyle name="Note 45 2 4" xfId="3786"/>
    <cellStyle name="Note 45 2 5" xfId="4512"/>
    <cellStyle name="Note 45 2 6" xfId="4854"/>
    <cellStyle name="Note 45 2 7" xfId="5016"/>
    <cellStyle name="Note 45 3" xfId="2287"/>
    <cellStyle name="Note 45 3 2" xfId="4279"/>
    <cellStyle name="Note 45 4" xfId="3320"/>
    <cellStyle name="Note 45 5" xfId="3498"/>
    <cellStyle name="Note 45 6" xfId="3785"/>
    <cellStyle name="Note 45 7" xfId="4513"/>
    <cellStyle name="Note 45 8" xfId="4853"/>
    <cellStyle name="Note 45 9" xfId="5015"/>
    <cellStyle name="Note 45_TRAFO" xfId="2288"/>
    <cellStyle name="Note 46" xfId="2289"/>
    <cellStyle name="Note 46 2" xfId="2290"/>
    <cellStyle name="Note 46 2 2" xfId="2291"/>
    <cellStyle name="Note 46 2 2 2" xfId="4280"/>
    <cellStyle name="Note 46 2 3" xfId="3495"/>
    <cellStyle name="Note 46 2 4" xfId="3788"/>
    <cellStyle name="Note 46 2 5" xfId="4510"/>
    <cellStyle name="Note 46 2 6" xfId="4856"/>
    <cellStyle name="Note 46 2 7" xfId="5018"/>
    <cellStyle name="Note 46 3" xfId="2292"/>
    <cellStyle name="Note 46 3 2" xfId="4281"/>
    <cellStyle name="Note 46 4" xfId="3321"/>
    <cellStyle name="Note 46 5" xfId="3496"/>
    <cellStyle name="Note 46 6" xfId="3787"/>
    <cellStyle name="Note 46 7" xfId="4511"/>
    <cellStyle name="Note 46 8" xfId="4855"/>
    <cellStyle name="Note 46 9" xfId="5017"/>
    <cellStyle name="Note 46_TRAFO" xfId="2293"/>
    <cellStyle name="Note 47" xfId="2294"/>
    <cellStyle name="Note 47 2" xfId="2295"/>
    <cellStyle name="Note 47 2 2" xfId="2296"/>
    <cellStyle name="Note 47 2 2 2" xfId="4282"/>
    <cellStyle name="Note 47 2 3" xfId="3493"/>
    <cellStyle name="Note 47 2 4" xfId="3790"/>
    <cellStyle name="Note 47 2 5" xfId="4509"/>
    <cellStyle name="Note 47 2 6" xfId="4858"/>
    <cellStyle name="Note 47 2 7" xfId="5020"/>
    <cellStyle name="Note 47 3" xfId="2297"/>
    <cellStyle name="Note 47 3 2" xfId="4283"/>
    <cellStyle name="Note 47 4" xfId="3322"/>
    <cellStyle name="Note 47 5" xfId="3494"/>
    <cellStyle name="Note 47 6" xfId="3789"/>
    <cellStyle name="Note 47 7" xfId="4407"/>
    <cellStyle name="Note 47 8" xfId="4857"/>
    <cellStyle name="Note 47 9" xfId="5019"/>
    <cellStyle name="Note 47_TRAFO" xfId="2298"/>
    <cellStyle name="Note 48" xfId="2299"/>
    <cellStyle name="Note 48 2" xfId="2300"/>
    <cellStyle name="Note 48 2 2" xfId="2301"/>
    <cellStyle name="Note 48 2 2 2" xfId="4284"/>
    <cellStyle name="Note 48 2 3" xfId="3492"/>
    <cellStyle name="Note 48 2 4" xfId="3792"/>
    <cellStyle name="Note 48 2 5" xfId="4507"/>
    <cellStyle name="Note 48 2 6" xfId="4860"/>
    <cellStyle name="Note 48 2 7" xfId="5022"/>
    <cellStyle name="Note 48 3" xfId="2302"/>
    <cellStyle name="Note 48 3 2" xfId="4285"/>
    <cellStyle name="Note 48 4" xfId="3323"/>
    <cellStyle name="Note 48 5" xfId="3395"/>
    <cellStyle name="Note 48 6" xfId="3791"/>
    <cellStyle name="Note 48 7" xfId="4508"/>
    <cellStyle name="Note 48 8" xfId="4859"/>
    <cellStyle name="Note 48 9" xfId="5021"/>
    <cellStyle name="Note 48_TRAFO" xfId="2303"/>
    <cellStyle name="Note 49" xfId="2304"/>
    <cellStyle name="Note 49 2" xfId="2305"/>
    <cellStyle name="Note 49 2 2" xfId="2306"/>
    <cellStyle name="Note 49 2 2 2" xfId="4286"/>
    <cellStyle name="Note 49 2 3" xfId="3490"/>
    <cellStyle name="Note 49 2 4" xfId="3794"/>
    <cellStyle name="Note 49 2 5" xfId="4505"/>
    <cellStyle name="Note 49 2 6" xfId="4862"/>
    <cellStyle name="Note 49 2 7" xfId="5024"/>
    <cellStyle name="Note 49 3" xfId="2307"/>
    <cellStyle name="Note 49 3 2" xfId="4287"/>
    <cellStyle name="Note 49 4" xfId="3324"/>
    <cellStyle name="Note 49 5" xfId="3491"/>
    <cellStyle name="Note 49 6" xfId="3793"/>
    <cellStyle name="Note 49 7" xfId="4506"/>
    <cellStyle name="Note 49 8" xfId="4861"/>
    <cellStyle name="Note 49 9" xfId="5023"/>
    <cellStyle name="Note 49_TRAFO" xfId="2308"/>
    <cellStyle name="Note 5" xfId="2309"/>
    <cellStyle name="Note 5 2" xfId="2310"/>
    <cellStyle name="Note 5 2 2" xfId="2311"/>
    <cellStyle name="Note 5 2 2 2" xfId="4288"/>
    <cellStyle name="Note 5 2 3" xfId="3488"/>
    <cellStyle name="Note 5 2 4" xfId="3796"/>
    <cellStyle name="Note 5 2 5" xfId="4503"/>
    <cellStyle name="Note 5 2 6" xfId="4864"/>
    <cellStyle name="Note 5 2 7" xfId="5026"/>
    <cellStyle name="Note 5 3" xfId="2312"/>
    <cellStyle name="Note 5 3 2" xfId="4289"/>
    <cellStyle name="Note 5 4" xfId="3489"/>
    <cellStyle name="Note 5 5" xfId="3795"/>
    <cellStyle name="Note 5 6" xfId="4504"/>
    <cellStyle name="Note 5 7" xfId="4863"/>
    <cellStyle name="Note 5 8" xfId="5025"/>
    <cellStyle name="Note 5_TRAFO" xfId="2313"/>
    <cellStyle name="Note 50" xfId="2314"/>
    <cellStyle name="Note 50 2" xfId="2315"/>
    <cellStyle name="Note 50 2 2" xfId="2316"/>
    <cellStyle name="Note 50 2 2 2" xfId="4290"/>
    <cellStyle name="Note 50 2 3" xfId="3486"/>
    <cellStyle name="Note 50 2 4" xfId="3798"/>
    <cellStyle name="Note 50 2 5" xfId="4501"/>
    <cellStyle name="Note 50 2 6" xfId="4866"/>
    <cellStyle name="Note 50 2 7" xfId="5028"/>
    <cellStyle name="Note 50 3" xfId="2317"/>
    <cellStyle name="Note 50 3 2" xfId="4291"/>
    <cellStyle name="Note 50 4" xfId="3325"/>
    <cellStyle name="Note 50 5" xfId="3487"/>
    <cellStyle name="Note 50 6" xfId="3797"/>
    <cellStyle name="Note 50 7" xfId="4502"/>
    <cellStyle name="Note 50 8" xfId="4865"/>
    <cellStyle name="Note 50 9" xfId="5027"/>
    <cellStyle name="Note 50_TRAFO" xfId="2318"/>
    <cellStyle name="Note 51" xfId="2319"/>
    <cellStyle name="Note 51 2" xfId="2320"/>
    <cellStyle name="Note 51 2 2" xfId="2321"/>
    <cellStyle name="Note 51 2 2 2" xfId="4292"/>
    <cellStyle name="Note 51 2 3" xfId="3484"/>
    <cellStyle name="Note 51 2 4" xfId="3800"/>
    <cellStyle name="Note 51 2 5" xfId="4499"/>
    <cellStyle name="Note 51 2 6" xfId="4868"/>
    <cellStyle name="Note 51 2 7" xfId="5030"/>
    <cellStyle name="Note 51 3" xfId="2322"/>
    <cellStyle name="Note 51 3 2" xfId="4293"/>
    <cellStyle name="Note 51 4" xfId="3326"/>
    <cellStyle name="Note 51 5" xfId="3485"/>
    <cellStyle name="Note 51 6" xfId="3799"/>
    <cellStyle name="Note 51 7" xfId="4500"/>
    <cellStyle name="Note 51 8" xfId="4867"/>
    <cellStyle name="Note 51 9" xfId="5029"/>
    <cellStyle name="Note 51_TRAFO" xfId="2323"/>
    <cellStyle name="Note 52" xfId="2324"/>
    <cellStyle name="Note 52 2" xfId="2325"/>
    <cellStyle name="Note 52 2 2" xfId="2326"/>
    <cellStyle name="Note 52 2 2 2" xfId="4294"/>
    <cellStyle name="Note 52 2 3" xfId="3482"/>
    <cellStyle name="Note 52 2 4" xfId="3802"/>
    <cellStyle name="Note 52 2 5" xfId="4498"/>
    <cellStyle name="Note 52 2 6" xfId="4870"/>
    <cellStyle name="Note 52 2 7" xfId="5032"/>
    <cellStyle name="Note 52 3" xfId="2327"/>
    <cellStyle name="Note 52 3 2" xfId="4295"/>
    <cellStyle name="Note 52 4" xfId="3327"/>
    <cellStyle name="Note 52 5" xfId="3483"/>
    <cellStyle name="Note 52 6" xfId="3801"/>
    <cellStyle name="Note 52 7" xfId="4406"/>
    <cellStyle name="Note 52 8" xfId="4869"/>
    <cellStyle name="Note 52 9" xfId="5031"/>
    <cellStyle name="Note 52_TRAFO" xfId="2328"/>
    <cellStyle name="Note 53" xfId="2329"/>
    <cellStyle name="Note 53 2" xfId="2330"/>
    <cellStyle name="Note 53 2 2" xfId="2331"/>
    <cellStyle name="Note 53 2 2 2" xfId="4296"/>
    <cellStyle name="Note 53 2 3" xfId="3481"/>
    <cellStyle name="Note 53 2 4" xfId="3804"/>
    <cellStyle name="Note 53 2 5" xfId="4496"/>
    <cellStyle name="Note 53 2 6" xfId="4872"/>
    <cellStyle name="Note 53 2 7" xfId="5034"/>
    <cellStyle name="Note 53 3" xfId="2332"/>
    <cellStyle name="Note 53 3 2" xfId="4297"/>
    <cellStyle name="Note 53 4" xfId="3328"/>
    <cellStyle name="Note 53 5" xfId="3394"/>
    <cellStyle name="Note 53 6" xfId="3803"/>
    <cellStyle name="Note 53 7" xfId="4497"/>
    <cellStyle name="Note 53 8" xfId="4871"/>
    <cellStyle name="Note 53 9" xfId="5033"/>
    <cellStyle name="Note 53_TRAFO" xfId="2333"/>
    <cellStyle name="Note 54" xfId="2334"/>
    <cellStyle name="Note 54 2" xfId="2335"/>
    <cellStyle name="Note 54 2 2" xfId="2336"/>
    <cellStyle name="Note 54 2 2 2" xfId="4298"/>
    <cellStyle name="Note 54 2 3" xfId="3479"/>
    <cellStyle name="Note 54 2 4" xfId="3806"/>
    <cellStyle name="Note 54 2 5" xfId="4494"/>
    <cellStyle name="Note 54 2 6" xfId="4874"/>
    <cellStyle name="Note 54 2 7" xfId="5036"/>
    <cellStyle name="Note 54 3" xfId="2337"/>
    <cellStyle name="Note 54 3 2" xfId="4299"/>
    <cellStyle name="Note 54 4" xfId="3329"/>
    <cellStyle name="Note 54 5" xfId="3480"/>
    <cellStyle name="Note 54 6" xfId="3805"/>
    <cellStyle name="Note 54 7" xfId="4495"/>
    <cellStyle name="Note 54 8" xfId="4873"/>
    <cellStyle name="Note 54 9" xfId="5035"/>
    <cellStyle name="Note 54_TRAFO" xfId="2338"/>
    <cellStyle name="Note 55" xfId="2339"/>
    <cellStyle name="Note 55 2" xfId="2340"/>
    <cellStyle name="Note 55 2 2" xfId="2341"/>
    <cellStyle name="Note 55 2 2 2" xfId="4300"/>
    <cellStyle name="Note 55 2 3" xfId="3477"/>
    <cellStyle name="Note 55 2 4" xfId="3808"/>
    <cellStyle name="Note 55 2 5" xfId="4492"/>
    <cellStyle name="Note 55 2 6" xfId="4876"/>
    <cellStyle name="Note 55 2 7" xfId="5038"/>
    <cellStyle name="Note 55 3" xfId="2342"/>
    <cellStyle name="Note 55 3 2" xfId="4301"/>
    <cellStyle name="Note 55 4" xfId="3330"/>
    <cellStyle name="Note 55 5" xfId="3478"/>
    <cellStyle name="Note 55 6" xfId="3807"/>
    <cellStyle name="Note 55 7" xfId="4493"/>
    <cellStyle name="Note 55 8" xfId="4875"/>
    <cellStyle name="Note 55 9" xfId="5037"/>
    <cellStyle name="Note 55_TRAFO" xfId="2343"/>
    <cellStyle name="Note 56" xfId="2344"/>
    <cellStyle name="Note 56 2" xfId="2345"/>
    <cellStyle name="Note 56 2 2" xfId="2346"/>
    <cellStyle name="Note 56 2 2 2" xfId="4302"/>
    <cellStyle name="Note 56 2 3" xfId="3475"/>
    <cellStyle name="Note 56 2 4" xfId="3810"/>
    <cellStyle name="Note 56 2 5" xfId="4490"/>
    <cellStyle name="Note 56 2 6" xfId="4878"/>
    <cellStyle name="Note 56 2 7" xfId="5040"/>
    <cellStyle name="Note 56 3" xfId="2347"/>
    <cellStyle name="Note 56 3 2" xfId="4303"/>
    <cellStyle name="Note 56 4" xfId="3331"/>
    <cellStyle name="Note 56 5" xfId="3476"/>
    <cellStyle name="Note 56 6" xfId="3809"/>
    <cellStyle name="Note 56 7" xfId="4491"/>
    <cellStyle name="Note 56 8" xfId="4877"/>
    <cellStyle name="Note 56 9" xfId="5039"/>
    <cellStyle name="Note 56_TRAFO" xfId="2348"/>
    <cellStyle name="Note 57" xfId="2349"/>
    <cellStyle name="Note 57 2" xfId="2350"/>
    <cellStyle name="Note 57 2 2" xfId="2351"/>
    <cellStyle name="Note 57 2 2 2" xfId="4304"/>
    <cellStyle name="Note 57 2 3" xfId="3473"/>
    <cellStyle name="Note 57 2 4" xfId="3812"/>
    <cellStyle name="Note 57 2 5" xfId="4488"/>
    <cellStyle name="Note 57 2 6" xfId="4880"/>
    <cellStyle name="Note 57 2 7" xfId="5042"/>
    <cellStyle name="Note 57 3" xfId="2352"/>
    <cellStyle name="Note 57 3 2" xfId="4305"/>
    <cellStyle name="Note 57 4" xfId="3332"/>
    <cellStyle name="Note 57 5" xfId="3474"/>
    <cellStyle name="Note 57 6" xfId="3811"/>
    <cellStyle name="Note 57 7" xfId="4489"/>
    <cellStyle name="Note 57 8" xfId="4879"/>
    <cellStyle name="Note 57 9" xfId="5041"/>
    <cellStyle name="Note 57_TRAFO" xfId="2353"/>
    <cellStyle name="Note 58" xfId="2354"/>
    <cellStyle name="Note 58 2" xfId="2355"/>
    <cellStyle name="Note 58 2 2" xfId="2356"/>
    <cellStyle name="Note 58 2 2 2" xfId="4306"/>
    <cellStyle name="Note 58 2 3" xfId="3471"/>
    <cellStyle name="Note 58 2 4" xfId="3814"/>
    <cellStyle name="Note 58 2 5" xfId="4487"/>
    <cellStyle name="Note 58 2 6" xfId="4882"/>
    <cellStyle name="Note 58 2 7" xfId="5044"/>
    <cellStyle name="Note 58 3" xfId="2357"/>
    <cellStyle name="Note 58 3 2" xfId="4307"/>
    <cellStyle name="Note 58 4" xfId="3333"/>
    <cellStyle name="Note 58 5" xfId="3472"/>
    <cellStyle name="Note 58 6" xfId="3813"/>
    <cellStyle name="Note 58 7" xfId="4405"/>
    <cellStyle name="Note 58 8" xfId="4881"/>
    <cellStyle name="Note 58 9" xfId="5043"/>
    <cellStyle name="Note 58_TRAFO" xfId="2358"/>
    <cellStyle name="Note 59" xfId="2359"/>
    <cellStyle name="Note 59 2" xfId="2360"/>
    <cellStyle name="Note 59 2 2" xfId="2361"/>
    <cellStyle name="Note 59 2 2 2" xfId="4308"/>
    <cellStyle name="Note 59 2 3" xfId="3470"/>
    <cellStyle name="Note 59 2 4" xfId="3816"/>
    <cellStyle name="Note 59 2 5" xfId="4485"/>
    <cellStyle name="Note 59 2 6" xfId="4884"/>
    <cellStyle name="Note 59 2 7" xfId="5046"/>
    <cellStyle name="Note 59 3" xfId="2362"/>
    <cellStyle name="Note 59 3 2" xfId="4309"/>
    <cellStyle name="Note 59 4" xfId="3334"/>
    <cellStyle name="Note 59 5" xfId="3393"/>
    <cellStyle name="Note 59 6" xfId="3815"/>
    <cellStyle name="Note 59 7" xfId="4486"/>
    <cellStyle name="Note 59 8" xfId="4883"/>
    <cellStyle name="Note 59 9" xfId="5045"/>
    <cellStyle name="Note 59_TRAFO" xfId="2363"/>
    <cellStyle name="Note 6" xfId="2364"/>
    <cellStyle name="Note 6 2" xfId="2365"/>
    <cellStyle name="Note 6 2 2" xfId="2366"/>
    <cellStyle name="Note 6 2 2 2" xfId="4310"/>
    <cellStyle name="Note 6 2 3" xfId="3468"/>
    <cellStyle name="Note 6 2 4" xfId="3818"/>
    <cellStyle name="Note 6 2 5" xfId="4483"/>
    <cellStyle name="Note 6 2 6" xfId="4886"/>
    <cellStyle name="Note 6 2 7" xfId="5048"/>
    <cellStyle name="Note 6 3" xfId="2367"/>
    <cellStyle name="Note 6 3 2" xfId="4311"/>
    <cellStyle name="Note 6 4" xfId="3469"/>
    <cellStyle name="Note 6 5" xfId="3817"/>
    <cellStyle name="Note 6 6" xfId="4484"/>
    <cellStyle name="Note 6 7" xfId="4885"/>
    <cellStyle name="Note 6 8" xfId="5047"/>
    <cellStyle name="Note 6_TRAFO" xfId="2368"/>
    <cellStyle name="Note 60" xfId="2369"/>
    <cellStyle name="Note 60 2" xfId="2370"/>
    <cellStyle name="Note 60 2 2" xfId="2371"/>
    <cellStyle name="Note 60 2 2 2" xfId="4312"/>
    <cellStyle name="Note 60 2 3" xfId="3466"/>
    <cellStyle name="Note 60 2 4" xfId="3820"/>
    <cellStyle name="Note 60 2 5" xfId="4481"/>
    <cellStyle name="Note 60 2 6" xfId="4888"/>
    <cellStyle name="Note 60 2 7" xfId="5050"/>
    <cellStyle name="Note 60 3" xfId="2372"/>
    <cellStyle name="Note 60 3 2" xfId="4313"/>
    <cellStyle name="Note 60 4" xfId="3335"/>
    <cellStyle name="Note 60 5" xfId="3467"/>
    <cellStyle name="Note 60 6" xfId="3819"/>
    <cellStyle name="Note 60 7" xfId="4482"/>
    <cellStyle name="Note 60 8" xfId="4887"/>
    <cellStyle name="Note 60 9" xfId="5049"/>
    <cellStyle name="Note 60_TRAFO" xfId="2373"/>
    <cellStyle name="Note 61" xfId="2374"/>
    <cellStyle name="Note 61 2" xfId="2375"/>
    <cellStyle name="Note 61 2 2" xfId="2376"/>
    <cellStyle name="Note 61 2 2 2" xfId="4314"/>
    <cellStyle name="Note 61 2 3" xfId="3464"/>
    <cellStyle name="Note 61 2 4" xfId="3822"/>
    <cellStyle name="Note 61 2 5" xfId="4479"/>
    <cellStyle name="Note 61 2 6" xfId="4890"/>
    <cellStyle name="Note 61 2 7" xfId="5052"/>
    <cellStyle name="Note 61 3" xfId="2377"/>
    <cellStyle name="Note 61 3 2" xfId="4315"/>
    <cellStyle name="Note 61 4" xfId="3336"/>
    <cellStyle name="Note 61 5" xfId="3465"/>
    <cellStyle name="Note 61 6" xfId="3821"/>
    <cellStyle name="Note 61 7" xfId="4480"/>
    <cellStyle name="Note 61 8" xfId="4889"/>
    <cellStyle name="Note 61 9" xfId="5051"/>
    <cellStyle name="Note 61_TRAFO" xfId="2378"/>
    <cellStyle name="Note 62" xfId="2379"/>
    <cellStyle name="Note 62 2" xfId="2380"/>
    <cellStyle name="Note 62 2 2" xfId="2381"/>
    <cellStyle name="Note 62 2 2 2" xfId="4316"/>
    <cellStyle name="Note 62 2 3" xfId="3462"/>
    <cellStyle name="Note 62 2 4" xfId="3824"/>
    <cellStyle name="Note 62 2 5" xfId="4477"/>
    <cellStyle name="Note 62 2 6" xfId="4892"/>
    <cellStyle name="Note 62 2 7" xfId="5054"/>
    <cellStyle name="Note 62 3" xfId="2382"/>
    <cellStyle name="Note 62 3 2" xfId="4317"/>
    <cellStyle name="Note 62 4" xfId="3337"/>
    <cellStyle name="Note 62 5" xfId="3463"/>
    <cellStyle name="Note 62 6" xfId="3823"/>
    <cellStyle name="Note 62 7" xfId="4478"/>
    <cellStyle name="Note 62 8" xfId="4891"/>
    <cellStyle name="Note 62 9" xfId="5053"/>
    <cellStyle name="Note 62_TRAFO" xfId="2383"/>
    <cellStyle name="Note 63" xfId="2384"/>
    <cellStyle name="Note 63 2" xfId="2385"/>
    <cellStyle name="Note 63 2 2" xfId="2386"/>
    <cellStyle name="Note 63 2 2 2" xfId="4318"/>
    <cellStyle name="Note 63 2 3" xfId="3460"/>
    <cellStyle name="Note 63 2 4" xfId="3826"/>
    <cellStyle name="Note 63 2 5" xfId="4476"/>
    <cellStyle name="Note 63 2 6" xfId="4894"/>
    <cellStyle name="Note 63 2 7" xfId="5056"/>
    <cellStyle name="Note 63 3" xfId="2387"/>
    <cellStyle name="Note 63 3 2" xfId="4319"/>
    <cellStyle name="Note 63 4" xfId="3338"/>
    <cellStyle name="Note 63 5" xfId="3461"/>
    <cellStyle name="Note 63 6" xfId="3825"/>
    <cellStyle name="Note 63 7" xfId="4404"/>
    <cellStyle name="Note 63 8" xfId="4893"/>
    <cellStyle name="Note 63 9" xfId="5055"/>
    <cellStyle name="Note 63_TRAFO" xfId="2388"/>
    <cellStyle name="Note 64" xfId="2389"/>
    <cellStyle name="Note 64 2" xfId="2390"/>
    <cellStyle name="Note 64 2 2" xfId="2391"/>
    <cellStyle name="Note 64 2 2 2" xfId="4320"/>
    <cellStyle name="Note 64 2 3" xfId="3459"/>
    <cellStyle name="Note 64 2 4" xfId="3828"/>
    <cellStyle name="Note 64 2 5" xfId="4474"/>
    <cellStyle name="Note 64 2 6" xfId="4896"/>
    <cellStyle name="Note 64 2 7" xfId="5058"/>
    <cellStyle name="Note 64 3" xfId="2392"/>
    <cellStyle name="Note 64 3 2" xfId="4321"/>
    <cellStyle name="Note 64 4" xfId="3339"/>
    <cellStyle name="Note 64 5" xfId="3392"/>
    <cellStyle name="Note 64 6" xfId="3827"/>
    <cellStyle name="Note 64 7" xfId="4475"/>
    <cellStyle name="Note 64 8" xfId="4895"/>
    <cellStyle name="Note 64 9" xfId="5057"/>
    <cellStyle name="Note 64_TRAFO" xfId="2393"/>
    <cellStyle name="Note 65" xfId="2394"/>
    <cellStyle name="Note 65 2" xfId="2395"/>
    <cellStyle name="Note 65 2 2" xfId="2396"/>
    <cellStyle name="Note 65 2 2 2" xfId="4322"/>
    <cellStyle name="Note 65 2 3" xfId="3457"/>
    <cellStyle name="Note 65 2 4" xfId="3830"/>
    <cellStyle name="Note 65 2 5" xfId="4472"/>
    <cellStyle name="Note 65 2 6" xfId="4898"/>
    <cellStyle name="Note 65 2 7" xfId="5060"/>
    <cellStyle name="Note 65 3" xfId="2397"/>
    <cellStyle name="Note 65 3 2" xfId="4323"/>
    <cellStyle name="Note 65 4" xfId="3340"/>
    <cellStyle name="Note 65 5" xfId="3458"/>
    <cellStyle name="Note 65 6" xfId="3829"/>
    <cellStyle name="Note 65 7" xfId="4473"/>
    <cellStyle name="Note 65 8" xfId="4897"/>
    <cellStyle name="Note 65 9" xfId="5059"/>
    <cellStyle name="Note 65_TRAFO" xfId="2398"/>
    <cellStyle name="Note 66" xfId="2399"/>
    <cellStyle name="Note 66 2" xfId="2400"/>
    <cellStyle name="Note 66 2 2" xfId="2401"/>
    <cellStyle name="Note 66 2 2 2" xfId="4324"/>
    <cellStyle name="Note 66 2 3" xfId="3455"/>
    <cellStyle name="Note 66 2 4" xfId="3832"/>
    <cellStyle name="Note 66 2 5" xfId="4470"/>
    <cellStyle name="Note 66 2 6" xfId="4900"/>
    <cellStyle name="Note 66 2 7" xfId="5062"/>
    <cellStyle name="Note 66 3" xfId="2402"/>
    <cellStyle name="Note 66 3 2" xfId="4325"/>
    <cellStyle name="Note 66 4" xfId="3341"/>
    <cellStyle name="Note 66 5" xfId="3456"/>
    <cellStyle name="Note 66 6" xfId="3831"/>
    <cellStyle name="Note 66 7" xfId="4471"/>
    <cellStyle name="Note 66 8" xfId="4899"/>
    <cellStyle name="Note 66 9" xfId="5061"/>
    <cellStyle name="Note 66_TRAFO" xfId="2403"/>
    <cellStyle name="Note 67" xfId="2404"/>
    <cellStyle name="Note 67 2" xfId="2405"/>
    <cellStyle name="Note 67 2 2" xfId="2406"/>
    <cellStyle name="Note 67 2 2 2" xfId="4326"/>
    <cellStyle name="Note 67 2 3" xfId="3453"/>
    <cellStyle name="Note 67 2 4" xfId="3834"/>
    <cellStyle name="Note 67 2 5" xfId="4468"/>
    <cellStyle name="Note 67 2 6" xfId="4902"/>
    <cellStyle name="Note 67 2 7" xfId="5064"/>
    <cellStyle name="Note 67 3" xfId="2407"/>
    <cellStyle name="Note 67 3 2" xfId="4327"/>
    <cellStyle name="Note 67 4" xfId="3342"/>
    <cellStyle name="Note 67 5" xfId="3454"/>
    <cellStyle name="Note 67 6" xfId="3833"/>
    <cellStyle name="Note 67 7" xfId="4469"/>
    <cellStyle name="Note 67 8" xfId="4901"/>
    <cellStyle name="Note 67 9" xfId="5063"/>
    <cellStyle name="Note 67_TRAFO" xfId="2408"/>
    <cellStyle name="Note 68" xfId="2409"/>
    <cellStyle name="Note 68 2" xfId="2410"/>
    <cellStyle name="Note 68 2 2" xfId="2411"/>
    <cellStyle name="Note 68 2 2 2" xfId="4328"/>
    <cellStyle name="Note 68 2 3" xfId="3451"/>
    <cellStyle name="Note 68 2 4" xfId="3836"/>
    <cellStyle name="Note 68 2 5" xfId="4466"/>
    <cellStyle name="Note 68 2 6" xfId="4904"/>
    <cellStyle name="Note 68 2 7" xfId="5066"/>
    <cellStyle name="Note 68 3" xfId="2412"/>
    <cellStyle name="Note 68 3 2" xfId="4329"/>
    <cellStyle name="Note 68 4" xfId="3343"/>
    <cellStyle name="Note 68 5" xfId="3452"/>
    <cellStyle name="Note 68 6" xfId="3835"/>
    <cellStyle name="Note 68 7" xfId="4467"/>
    <cellStyle name="Note 68 8" xfId="4903"/>
    <cellStyle name="Note 68 9" xfId="5065"/>
    <cellStyle name="Note 68_TRAFO" xfId="2413"/>
    <cellStyle name="Note 69" xfId="2414"/>
    <cellStyle name="Note 69 2" xfId="2415"/>
    <cellStyle name="Note 69 2 2" xfId="2416"/>
    <cellStyle name="Note 69 2 2 2" xfId="4330"/>
    <cellStyle name="Note 69 2 3" xfId="3449"/>
    <cellStyle name="Note 69 2 4" xfId="3838"/>
    <cellStyle name="Note 69 2 5" xfId="4465"/>
    <cellStyle name="Note 69 2 6" xfId="4906"/>
    <cellStyle name="Note 69 2 7" xfId="5068"/>
    <cellStyle name="Note 69 3" xfId="2417"/>
    <cellStyle name="Note 69 3 2" xfId="4331"/>
    <cellStyle name="Note 69 4" xfId="3344"/>
    <cellStyle name="Note 69 5" xfId="3450"/>
    <cellStyle name="Note 69 6" xfId="3837"/>
    <cellStyle name="Note 69 7" xfId="4403"/>
    <cellStyle name="Note 69 8" xfId="4905"/>
    <cellStyle name="Note 69 9" xfId="5067"/>
    <cellStyle name="Note 69_TRAFO" xfId="2418"/>
    <cellStyle name="Note 7" xfId="2419"/>
    <cellStyle name="Note 7 2" xfId="2420"/>
    <cellStyle name="Note 7 2 2" xfId="2421"/>
    <cellStyle name="Note 7 2 2 2" xfId="4332"/>
    <cellStyle name="Note 7 2 3" xfId="3448"/>
    <cellStyle name="Note 7 2 4" xfId="3840"/>
    <cellStyle name="Note 7 2 5" xfId="4463"/>
    <cellStyle name="Note 7 2 6" xfId="4908"/>
    <cellStyle name="Note 7 2 7" xfId="5070"/>
    <cellStyle name="Note 7 3" xfId="2422"/>
    <cellStyle name="Note 7 3 2" xfId="4333"/>
    <cellStyle name="Note 7 4" xfId="3391"/>
    <cellStyle name="Note 7 5" xfId="3839"/>
    <cellStyle name="Note 7 6" xfId="4464"/>
    <cellStyle name="Note 7 7" xfId="4907"/>
    <cellStyle name="Note 7 8" xfId="5069"/>
    <cellStyle name="Note 7_TRAFO" xfId="2423"/>
    <cellStyle name="Note 70" xfId="2424"/>
    <cellStyle name="Note 70 2" xfId="2425"/>
    <cellStyle name="Note 70 2 2" xfId="2426"/>
    <cellStyle name="Note 70 2 2 2" xfId="4334"/>
    <cellStyle name="Note 70 2 3" xfId="3446"/>
    <cellStyle name="Note 70 2 4" xfId="3842"/>
    <cellStyle name="Note 70 2 5" xfId="4461"/>
    <cellStyle name="Note 70 2 6" xfId="4910"/>
    <cellStyle name="Note 70 2 7" xfId="5072"/>
    <cellStyle name="Note 70 3" xfId="2427"/>
    <cellStyle name="Note 70 3 2" xfId="4335"/>
    <cellStyle name="Note 70 4" xfId="3345"/>
    <cellStyle name="Note 70 5" xfId="3447"/>
    <cellStyle name="Note 70 6" xfId="3841"/>
    <cellStyle name="Note 70 7" xfId="4462"/>
    <cellStyle name="Note 70 8" xfId="4909"/>
    <cellStyle name="Note 70 9" xfId="5071"/>
    <cellStyle name="Note 70_TRAFO" xfId="2428"/>
    <cellStyle name="Note 71" xfId="2429"/>
    <cellStyle name="Note 71 2" xfId="2430"/>
    <cellStyle name="Note 71 2 2" xfId="2431"/>
    <cellStyle name="Note 71 2 2 2" xfId="4336"/>
    <cellStyle name="Note 71 2 3" xfId="3444"/>
    <cellStyle name="Note 71 2 4" xfId="3844"/>
    <cellStyle name="Note 71 2 5" xfId="4459"/>
    <cellStyle name="Note 71 2 6" xfId="4912"/>
    <cellStyle name="Note 71 2 7" xfId="5074"/>
    <cellStyle name="Note 71 3" xfId="2432"/>
    <cellStyle name="Note 71 3 2" xfId="4337"/>
    <cellStyle name="Note 71 4" xfId="3346"/>
    <cellStyle name="Note 71 5" xfId="3445"/>
    <cellStyle name="Note 71 6" xfId="3843"/>
    <cellStyle name="Note 71 7" xfId="4460"/>
    <cellStyle name="Note 71 8" xfId="4911"/>
    <cellStyle name="Note 71 9" xfId="5073"/>
    <cellStyle name="Note 71_TRAFO" xfId="2433"/>
    <cellStyle name="Note 72" xfId="2434"/>
    <cellStyle name="Note 72 2" xfId="2435"/>
    <cellStyle name="Note 72 2 2" xfId="2436"/>
    <cellStyle name="Note 72 2 2 2" xfId="4338"/>
    <cellStyle name="Note 72 2 3" xfId="3442"/>
    <cellStyle name="Note 72 2 4" xfId="3846"/>
    <cellStyle name="Note 72 2 5" xfId="4457"/>
    <cellStyle name="Note 72 2 6" xfId="4914"/>
    <cellStyle name="Note 72 2 7" xfId="5076"/>
    <cellStyle name="Note 72 3" xfId="2437"/>
    <cellStyle name="Note 72 3 2" xfId="4339"/>
    <cellStyle name="Note 72 4" xfId="3347"/>
    <cellStyle name="Note 72 5" xfId="3443"/>
    <cellStyle name="Note 72 6" xfId="3845"/>
    <cellStyle name="Note 72 7" xfId="4458"/>
    <cellStyle name="Note 72 8" xfId="4913"/>
    <cellStyle name="Note 72 9" xfId="5075"/>
    <cellStyle name="Note 72_TRAFO" xfId="2438"/>
    <cellStyle name="Note 73" xfId="2439"/>
    <cellStyle name="Note 73 2" xfId="2440"/>
    <cellStyle name="Note 73 2 2" xfId="2441"/>
    <cellStyle name="Note 73 2 2 2" xfId="4340"/>
    <cellStyle name="Note 73 2 3" xfId="3440"/>
    <cellStyle name="Note 73 2 4" xfId="3848"/>
    <cellStyle name="Note 73 2 5" xfId="4455"/>
    <cellStyle name="Note 73 2 6" xfId="4916"/>
    <cellStyle name="Note 73 2 7" xfId="5078"/>
    <cellStyle name="Note 73 3" xfId="2442"/>
    <cellStyle name="Note 73 3 2" xfId="4341"/>
    <cellStyle name="Note 73 4" xfId="3348"/>
    <cellStyle name="Note 73 5" xfId="3441"/>
    <cellStyle name="Note 73 6" xfId="3847"/>
    <cellStyle name="Note 73 7" xfId="4456"/>
    <cellStyle name="Note 73 8" xfId="4915"/>
    <cellStyle name="Note 73 9" xfId="5077"/>
    <cellStyle name="Note 73_TRAFO" xfId="2443"/>
    <cellStyle name="Note 74" xfId="2444"/>
    <cellStyle name="Note 74 2" xfId="2445"/>
    <cellStyle name="Note 74 2 2" xfId="2446"/>
    <cellStyle name="Note 74 2 2 2" xfId="4342"/>
    <cellStyle name="Note 74 2 3" xfId="3438"/>
    <cellStyle name="Note 74 2 4" xfId="3850"/>
    <cellStyle name="Note 74 2 5" xfId="4454"/>
    <cellStyle name="Note 74 2 6" xfId="4918"/>
    <cellStyle name="Note 74 2 7" xfId="5080"/>
    <cellStyle name="Note 74 3" xfId="2447"/>
    <cellStyle name="Note 74 3 2" xfId="4343"/>
    <cellStyle name="Note 74 4" xfId="3349"/>
    <cellStyle name="Note 74 5" xfId="3439"/>
    <cellStyle name="Note 74 6" xfId="3849"/>
    <cellStyle name="Note 74 7" xfId="4402"/>
    <cellStyle name="Note 74 8" xfId="4917"/>
    <cellStyle name="Note 74 9" xfId="5079"/>
    <cellStyle name="Note 74_TRAFO" xfId="2448"/>
    <cellStyle name="Note 75" xfId="2449"/>
    <cellStyle name="Note 75 2" xfId="2450"/>
    <cellStyle name="Note 75 2 2" xfId="2451"/>
    <cellStyle name="Note 75 2 2 2" xfId="4344"/>
    <cellStyle name="Note 75 2 3" xfId="3437"/>
    <cellStyle name="Note 75 2 4" xfId="3852"/>
    <cellStyle name="Note 75 2 5" xfId="4452"/>
    <cellStyle name="Note 75 2 6" xfId="4920"/>
    <cellStyle name="Note 75 2 7" xfId="5082"/>
    <cellStyle name="Note 75 3" xfId="2452"/>
    <cellStyle name="Note 75 3 2" xfId="4345"/>
    <cellStyle name="Note 75 4" xfId="3350"/>
    <cellStyle name="Note 75 5" xfId="3390"/>
    <cellStyle name="Note 75 6" xfId="3851"/>
    <cellStyle name="Note 75 7" xfId="4453"/>
    <cellStyle name="Note 75 8" xfId="4919"/>
    <cellStyle name="Note 75 9" xfId="5081"/>
    <cellStyle name="Note 75_TRAFO" xfId="2453"/>
    <cellStyle name="Note 76" xfId="2454"/>
    <cellStyle name="Note 76 2" xfId="2455"/>
    <cellStyle name="Note 76 2 2" xfId="2456"/>
    <cellStyle name="Note 76 2 2 2" xfId="4346"/>
    <cellStyle name="Note 76 2 3" xfId="3435"/>
    <cellStyle name="Note 76 2 4" xfId="3854"/>
    <cellStyle name="Note 76 2 5" xfId="4450"/>
    <cellStyle name="Note 76 2 6" xfId="4922"/>
    <cellStyle name="Note 76 2 7" xfId="5084"/>
    <cellStyle name="Note 76 3" xfId="2457"/>
    <cellStyle name="Note 76 3 2" xfId="4347"/>
    <cellStyle name="Note 76 4" xfId="3351"/>
    <cellStyle name="Note 76 5" xfId="3436"/>
    <cellStyle name="Note 76 6" xfId="3853"/>
    <cellStyle name="Note 76 7" xfId="4451"/>
    <cellStyle name="Note 76 8" xfId="4921"/>
    <cellStyle name="Note 76 9" xfId="5083"/>
    <cellStyle name="Note 76_TRAFO" xfId="2458"/>
    <cellStyle name="Note 77" xfId="2459"/>
    <cellStyle name="Note 77 2" xfId="2460"/>
    <cellStyle name="Note 77 2 2" xfId="2461"/>
    <cellStyle name="Note 77 2 2 2" xfId="4348"/>
    <cellStyle name="Note 77 2 3" xfId="3433"/>
    <cellStyle name="Note 77 2 4" xfId="3856"/>
    <cellStyle name="Note 77 2 5" xfId="4448"/>
    <cellStyle name="Note 77 2 6" xfId="4924"/>
    <cellStyle name="Note 77 2 7" xfId="5086"/>
    <cellStyle name="Note 77 3" xfId="2462"/>
    <cellStyle name="Note 77 3 2" xfId="4349"/>
    <cellStyle name="Note 77 4" xfId="3352"/>
    <cellStyle name="Note 77 5" xfId="3434"/>
    <cellStyle name="Note 77 6" xfId="3855"/>
    <cellStyle name="Note 77 7" xfId="4449"/>
    <cellStyle name="Note 77 8" xfId="4923"/>
    <cellStyle name="Note 77 9" xfId="5085"/>
    <cellStyle name="Note 77_TRAFO" xfId="2463"/>
    <cellStyle name="Note 78" xfId="2464"/>
    <cellStyle name="Note 78 2" xfId="2465"/>
    <cellStyle name="Note 78 2 2" xfId="2466"/>
    <cellStyle name="Note 78 2 2 2" xfId="4350"/>
    <cellStyle name="Note 78 2 3" xfId="3431"/>
    <cellStyle name="Note 78 2 4" xfId="3858"/>
    <cellStyle name="Note 78 2 5" xfId="4446"/>
    <cellStyle name="Note 78 2 6" xfId="4926"/>
    <cellStyle name="Note 78 2 7" xfId="5088"/>
    <cellStyle name="Note 78 3" xfId="2467"/>
    <cellStyle name="Note 78 3 2" xfId="4351"/>
    <cellStyle name="Note 78 4" xfId="3353"/>
    <cellStyle name="Note 78 5" xfId="3432"/>
    <cellStyle name="Note 78 6" xfId="3857"/>
    <cellStyle name="Note 78 7" xfId="4447"/>
    <cellStyle name="Note 78 8" xfId="4925"/>
    <cellStyle name="Note 78 9" xfId="5087"/>
    <cellStyle name="Note 78_TRAFO" xfId="2468"/>
    <cellStyle name="Note 79" xfId="3715"/>
    <cellStyle name="Note 8" xfId="2469"/>
    <cellStyle name="Note 8 2" xfId="2470"/>
    <cellStyle name="Note 8 2 2" xfId="2471"/>
    <cellStyle name="Note 8 2 2 2" xfId="4353"/>
    <cellStyle name="Note 8 2 3" xfId="3429"/>
    <cellStyle name="Note 8 2 4" xfId="3860"/>
    <cellStyle name="Note 8 2 5" xfId="4444"/>
    <cellStyle name="Note 8 2 6" xfId="4928"/>
    <cellStyle name="Note 8 2 7" xfId="5090"/>
    <cellStyle name="Note 8 3" xfId="2472"/>
    <cellStyle name="Note 8 3 2" xfId="4354"/>
    <cellStyle name="Note 8 4" xfId="3430"/>
    <cellStyle name="Note 8 5" xfId="3859"/>
    <cellStyle name="Note 8 6" xfId="4445"/>
    <cellStyle name="Note 8 7" xfId="4927"/>
    <cellStyle name="Note 8 8" xfId="5089"/>
    <cellStyle name="Note 8_TRAFO" xfId="2473"/>
    <cellStyle name="Note 80" xfId="3408"/>
    <cellStyle name="Note 81" xfId="4765"/>
    <cellStyle name="Note 82" xfId="4786"/>
    <cellStyle name="Note 83" xfId="4950"/>
    <cellStyle name="Note 9" xfId="2474"/>
    <cellStyle name="Note 9 2" xfId="2475"/>
    <cellStyle name="Note 9 2 2" xfId="2476"/>
    <cellStyle name="Note 9 2 2 2" xfId="4355"/>
    <cellStyle name="Note 9 2 3" xfId="3427"/>
    <cellStyle name="Note 9 2 4" xfId="3862"/>
    <cellStyle name="Note 9 2 5" xfId="4443"/>
    <cellStyle name="Note 9 2 6" xfId="4930"/>
    <cellStyle name="Note 9 2 7" xfId="5092"/>
    <cellStyle name="Note 9 3" xfId="2477"/>
    <cellStyle name="Note 9 3 2" xfId="4356"/>
    <cellStyle name="Note 9 4" xfId="3428"/>
    <cellStyle name="Note 9 5" xfId="3861"/>
    <cellStyle name="Note 9 6" xfId="4401"/>
    <cellStyle name="Note 9 7" xfId="4929"/>
    <cellStyle name="Note 9 8" xfId="5091"/>
    <cellStyle name="Note 9_TRAFO" xfId="2478"/>
    <cellStyle name="Output" xfId="2479" builtinId="21" customBuiltin="1"/>
    <cellStyle name="Output 10" xfId="2480"/>
    <cellStyle name="Output 10 2" xfId="2481"/>
    <cellStyle name="Output 10 2 2" xfId="4357"/>
    <cellStyle name="Output 10 3" xfId="3389"/>
    <cellStyle name="Output 10 4" xfId="3863"/>
    <cellStyle name="Output 10 5" xfId="4442"/>
    <cellStyle name="Output 10 6" xfId="4931"/>
    <cellStyle name="Output 10 7" xfId="5093"/>
    <cellStyle name="Output 11" xfId="2482"/>
    <cellStyle name="Output 11 2" xfId="2483"/>
    <cellStyle name="Output 11 2 2" xfId="4358"/>
    <cellStyle name="Output 11 3" xfId="3426"/>
    <cellStyle name="Output 11 4" xfId="3864"/>
    <cellStyle name="Output 11 5" xfId="4441"/>
    <cellStyle name="Output 11 6" xfId="4932"/>
    <cellStyle name="Output 11 7" xfId="5094"/>
    <cellStyle name="Output 12" xfId="2484"/>
    <cellStyle name="Output 12 2" xfId="2485"/>
    <cellStyle name="Output 12 2 2" xfId="4359"/>
    <cellStyle name="Output 12 3" xfId="3425"/>
    <cellStyle name="Output 12 4" xfId="3865"/>
    <cellStyle name="Output 12 5" xfId="4440"/>
    <cellStyle name="Output 12 6" xfId="4933"/>
    <cellStyle name="Output 12 7" xfId="5095"/>
    <cellStyle name="Output 13" xfId="2486"/>
    <cellStyle name="Output 13 2" xfId="2487"/>
    <cellStyle name="Output 13 2 2" xfId="4360"/>
    <cellStyle name="Output 13 3" xfId="3424"/>
    <cellStyle name="Output 13 4" xfId="3866"/>
    <cellStyle name="Output 13 5" xfId="4439"/>
    <cellStyle name="Output 13 6" xfId="4934"/>
    <cellStyle name="Output 13 7" xfId="5096"/>
    <cellStyle name="Output 14" xfId="2488"/>
    <cellStyle name="Output 14 2" xfId="2489"/>
    <cellStyle name="Output 14 2 2" xfId="4361"/>
    <cellStyle name="Output 14 3" xfId="3423"/>
    <cellStyle name="Output 14 4" xfId="3867"/>
    <cellStyle name="Output 14 5" xfId="4438"/>
    <cellStyle name="Output 14 6" xfId="4935"/>
    <cellStyle name="Output 14 7" xfId="5097"/>
    <cellStyle name="Output 15" xfId="2490"/>
    <cellStyle name="Output 15 2" xfId="2491"/>
    <cellStyle name="Output 15 2 2" xfId="4362"/>
    <cellStyle name="Output 15 3" xfId="3422"/>
    <cellStyle name="Output 15 4" xfId="3868"/>
    <cellStyle name="Output 15 5" xfId="4437"/>
    <cellStyle name="Output 15 6" xfId="4936"/>
    <cellStyle name="Output 15 7" xfId="5098"/>
    <cellStyle name="Output 16" xfId="2492"/>
    <cellStyle name="Output 16 2" xfId="2493"/>
    <cellStyle name="Output 16 2 2" xfId="4363"/>
    <cellStyle name="Output 16 3" xfId="3421"/>
    <cellStyle name="Output 16 4" xfId="3869"/>
    <cellStyle name="Output 16 5" xfId="4436"/>
    <cellStyle name="Output 16 6" xfId="4937"/>
    <cellStyle name="Output 16 7" xfId="5099"/>
    <cellStyle name="Output 17" xfId="3714"/>
    <cellStyle name="Output 18" xfId="3409"/>
    <cellStyle name="Output 19" xfId="4764"/>
    <cellStyle name="Output 2" xfId="2494"/>
    <cellStyle name="Output 2 2" xfId="2495"/>
    <cellStyle name="Output 2 2 2" xfId="2496"/>
    <cellStyle name="Output 2 2 2 2" xfId="4364"/>
    <cellStyle name="Output 2 2 3" xfId="3419"/>
    <cellStyle name="Output 2 2 4" xfId="3871"/>
    <cellStyle name="Output 2 2 5" xfId="4434"/>
    <cellStyle name="Output 2 2 6" xfId="4939"/>
    <cellStyle name="Output 2 2 7" xfId="5101"/>
    <cellStyle name="Output 2 3" xfId="2497"/>
    <cellStyle name="Output 2 3 2" xfId="2498"/>
    <cellStyle name="Output 2 3 2 2" xfId="4365"/>
    <cellStyle name="Output 2 3 3" xfId="3418"/>
    <cellStyle name="Output 2 3 4" xfId="3872"/>
    <cellStyle name="Output 2 3 5" xfId="4433"/>
    <cellStyle name="Output 2 3 6" xfId="4940"/>
    <cellStyle name="Output 2 3 7" xfId="5102"/>
    <cellStyle name="Output 2 4" xfId="2499"/>
    <cellStyle name="Output 2 4 2" xfId="4366"/>
    <cellStyle name="Output 2 5" xfId="3420"/>
    <cellStyle name="Output 2 6" xfId="3870"/>
    <cellStyle name="Output 2 7" xfId="4435"/>
    <cellStyle name="Output 2 8" xfId="4938"/>
    <cellStyle name="Output 2 9" xfId="5100"/>
    <cellStyle name="Output 20" xfId="4785"/>
    <cellStyle name="Output 21" xfId="4949"/>
    <cellStyle name="Output 3" xfId="2500"/>
    <cellStyle name="Output 3 2" xfId="2501"/>
    <cellStyle name="Output 3 2 2" xfId="4367"/>
    <cellStyle name="Output 3 3" xfId="3417"/>
    <cellStyle name="Output 3 4" xfId="3873"/>
    <cellStyle name="Output 3 5" xfId="4432"/>
    <cellStyle name="Output 3 6" xfId="4941"/>
    <cellStyle name="Output 3 7" xfId="5103"/>
    <cellStyle name="Output 4" xfId="2502"/>
    <cellStyle name="Output 4 2" xfId="2503"/>
    <cellStyle name="Output 4 2 2" xfId="4368"/>
    <cellStyle name="Output 4 3" xfId="3416"/>
    <cellStyle name="Output 4 4" xfId="3874"/>
    <cellStyle name="Output 4 5" xfId="4431"/>
    <cellStyle name="Output 4 6" xfId="4942"/>
    <cellStyle name="Output 4 7" xfId="5104"/>
    <cellStyle name="Output 5" xfId="2504"/>
    <cellStyle name="Output 5 2" xfId="2505"/>
    <cellStyle name="Output 5 2 2" xfId="4369"/>
    <cellStyle name="Output 5 3" xfId="3415"/>
    <cellStyle name="Output 5 4" xfId="3875"/>
    <cellStyle name="Output 5 5" xfId="4430"/>
    <cellStyle name="Output 5 6" xfId="4943"/>
    <cellStyle name="Output 5 7" xfId="5105"/>
    <cellStyle name="Output 6" xfId="2506"/>
    <cellStyle name="Output 6 2" xfId="2507"/>
    <cellStyle name="Output 6 2 2" xfId="4370"/>
    <cellStyle name="Output 6 3" xfId="3414"/>
    <cellStyle name="Output 6 4" xfId="3876"/>
    <cellStyle name="Output 6 5" xfId="4429"/>
    <cellStyle name="Output 6 6" xfId="4944"/>
    <cellStyle name="Output 6 7" xfId="5106"/>
    <cellStyle name="Output 7" xfId="2508"/>
    <cellStyle name="Output 7 2" xfId="2509"/>
    <cellStyle name="Output 7 2 2" xfId="4371"/>
    <cellStyle name="Output 7 3" xfId="3413"/>
    <cellStyle name="Output 7 4" xfId="3877"/>
    <cellStyle name="Output 7 5" xfId="4428"/>
    <cellStyle name="Output 7 6" xfId="4945"/>
    <cellStyle name="Output 7 7" xfId="5107"/>
    <cellStyle name="Output 8" xfId="2510"/>
    <cellStyle name="Output 8 2" xfId="2511"/>
    <cellStyle name="Output 8 2 2" xfId="4372"/>
    <cellStyle name="Output 8 3" xfId="3412"/>
    <cellStyle name="Output 8 4" xfId="3878"/>
    <cellStyle name="Output 8 5" xfId="4400"/>
    <cellStyle name="Output 8 6" xfId="4946"/>
    <cellStyle name="Output 8 7" xfId="5108"/>
    <cellStyle name="Output 9" xfId="2512"/>
    <cellStyle name="Output 9 2" xfId="2513"/>
    <cellStyle name="Output 9 2 2" xfId="4373"/>
    <cellStyle name="Output 9 3" xfId="3411"/>
    <cellStyle name="Output 9 4" xfId="3879"/>
    <cellStyle name="Output 9 5" xfId="4427"/>
    <cellStyle name="Output 9 6" xfId="4947"/>
    <cellStyle name="Output 9 7" xfId="5109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12" xfId="4374"/>
    <cellStyle name="Percent 13" xfId="4399"/>
    <cellStyle name="Percent 14" xfId="4352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357"/>
    <cellStyle name="Percent 2 2 2 2 2 3" xfId="2528"/>
    <cellStyle name="Percent 2 2 2 2 2 3 2" xfId="3358"/>
    <cellStyle name="Percent 2 2 2 2 2 4" xfId="2529"/>
    <cellStyle name="Percent 2 2 2 2 2 4 2" xfId="3359"/>
    <cellStyle name="Percent 2 2 2 2 2 5" xfId="2530"/>
    <cellStyle name="Percent 2 2 2 2 2 5 2" xfId="3360"/>
    <cellStyle name="Percent 2 2 2 2 2 6" xfId="3356"/>
    <cellStyle name="Percent 2 2 2 2 3" xfId="2531"/>
    <cellStyle name="Percent 2 2 2 2 3 2" xfId="3361"/>
    <cellStyle name="Percent 2 2 2 2 4" xfId="2532"/>
    <cellStyle name="Percent 2 2 2 2 4 2" xfId="3362"/>
    <cellStyle name="Percent 2 2 2 2 5" xfId="2533"/>
    <cellStyle name="Percent 2 2 2 2 5 2" xfId="3363"/>
    <cellStyle name="Percent 2 2 2 2 6" xfId="3355"/>
    <cellStyle name="Percent 2 2 2 3" xfId="2534"/>
    <cellStyle name="Percent 2 2 2 3 2" xfId="3364"/>
    <cellStyle name="Percent 2 2 2 4" xfId="2535"/>
    <cellStyle name="Percent 2 2 2 4 2" xfId="3365"/>
    <cellStyle name="Percent 2 2 2 5" xfId="2536"/>
    <cellStyle name="Percent 2 2 2 5 2" xfId="3366"/>
    <cellStyle name="Percent 2 2 2 6" xfId="2537"/>
    <cellStyle name="Percent 2 2 2 6 2" xfId="3367"/>
    <cellStyle name="Percent 2 2 2 7" xfId="2538"/>
    <cellStyle name="Percent 2 2 2 7 2" xfId="3368"/>
    <cellStyle name="Percent 2 2 2 8" xfId="3354"/>
    <cellStyle name="Percent 2 2 3" xfId="2539"/>
    <cellStyle name="Percent 2 2 3 2" xfId="3369"/>
    <cellStyle name="Percent 2 2 4" xfId="2540"/>
    <cellStyle name="Percent 2 2 4 2" xfId="3370"/>
    <cellStyle name="Percent 2 2 5" xfId="2541"/>
    <cellStyle name="Percent 2 2 5 2" xfId="3371"/>
    <cellStyle name="Percent 2 2 6" xfId="2542"/>
    <cellStyle name="Percent 2 3" xfId="2543"/>
    <cellStyle name="Percent 2 3 2" xfId="2544"/>
    <cellStyle name="Percent 2 3 2 2" xfId="2545"/>
    <cellStyle name="Percent 2 3 3" xfId="3372"/>
    <cellStyle name="Percent 2 4" xfId="2546"/>
    <cellStyle name="Percent 2 4 2" xfId="3373"/>
    <cellStyle name="Percent 2 5" xfId="2547"/>
    <cellStyle name="Percent 2 5 2" xfId="3374"/>
    <cellStyle name="Percent 2 6" xfId="2548"/>
    <cellStyle name="Percent 2 6 2" xfId="3375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378"/>
    <cellStyle name="Percent 5 2 3" xfId="2558"/>
    <cellStyle name="Percent 5 2 3 2" xfId="3379"/>
    <cellStyle name="Percent 5 2 4" xfId="2559"/>
    <cellStyle name="Percent 5 2 4 2" xfId="3380"/>
    <cellStyle name="Percent 5 2 5" xfId="2560"/>
    <cellStyle name="Percent 5 2 5 2" xfId="3381"/>
    <cellStyle name="Percent 5 2 6" xfId="2561"/>
    <cellStyle name="Percent 5 2 6 2" xfId="2562"/>
    <cellStyle name="Percent 5 2 7" xfId="3377"/>
    <cellStyle name="Percent 5 3" xfId="2563"/>
    <cellStyle name="Percent 5 3 2" xfId="3382"/>
    <cellStyle name="Percent 5 4" xfId="2564"/>
    <cellStyle name="Percent 5 4 2" xfId="3383"/>
    <cellStyle name="Percent 5 5" xfId="2565"/>
    <cellStyle name="Percent 5 5 2" xfId="3384"/>
    <cellStyle name="Percent 5 6" xfId="3376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385"/>
    <cellStyle name="Percent 8 3" xfId="4375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10" xfId="5110"/>
    <cellStyle name="sbt2 2" xfId="2588"/>
    <cellStyle name="sbt2 2 2" xfId="4377"/>
    <cellStyle name="sbt2 3" xfId="3386"/>
    <cellStyle name="sbt2 4" xfId="3407"/>
    <cellStyle name="sbt2 5" xfId="3880"/>
    <cellStyle name="sbt2 6" xfId="4376"/>
    <cellStyle name="sbt2 7" xfId="4762"/>
    <cellStyle name="sbt2 8" xfId="4787"/>
    <cellStyle name="sbt2 9" xfId="4951"/>
    <cellStyle name="subt1" xfId="2589"/>
    <cellStyle name="subt1 2" xfId="2590"/>
    <cellStyle name="subt1 2 2" xfId="4379"/>
    <cellStyle name="subt1 3" xfId="3387"/>
    <cellStyle name="subt1 4" xfId="4378"/>
    <cellStyle name="subt1 5" xfId="4763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0 2 2" xfId="4380"/>
    <cellStyle name="Total 10 3" xfId="3724"/>
    <cellStyle name="Total 10 4" xfId="3882"/>
    <cellStyle name="Total 10 5" xfId="4790"/>
    <cellStyle name="Total 10 6" xfId="4954"/>
    <cellStyle name="Total 10 7" xfId="5111"/>
    <cellStyle name="Total 11" xfId="2619"/>
    <cellStyle name="Total 11 2" xfId="2620"/>
    <cellStyle name="Total 11 2 2" xfId="4381"/>
    <cellStyle name="Total 11 3" xfId="3725"/>
    <cellStyle name="Total 11 4" xfId="3883"/>
    <cellStyle name="Total 11 5" xfId="4791"/>
    <cellStyle name="Total 11 6" xfId="4955"/>
    <cellStyle name="Total 11 7" xfId="5112"/>
    <cellStyle name="Total 12" xfId="2621"/>
    <cellStyle name="Total 12 2" xfId="2622"/>
    <cellStyle name="Total 12 2 2" xfId="4382"/>
    <cellStyle name="Total 12 3" xfId="3726"/>
    <cellStyle name="Total 12 4" xfId="3884"/>
    <cellStyle name="Total 12 5" xfId="4792"/>
    <cellStyle name="Total 12 6" xfId="4956"/>
    <cellStyle name="Total 12 7" xfId="5113"/>
    <cellStyle name="Total 13" xfId="2623"/>
    <cellStyle name="Total 13 2" xfId="2624"/>
    <cellStyle name="Total 13 2 2" xfId="4383"/>
    <cellStyle name="Total 13 3" xfId="3727"/>
    <cellStyle name="Total 13 4" xfId="3885"/>
    <cellStyle name="Total 13 5" xfId="4793"/>
    <cellStyle name="Total 13 6" xfId="4957"/>
    <cellStyle name="Total 13 7" xfId="5114"/>
    <cellStyle name="Total 14" xfId="2625"/>
    <cellStyle name="Total 14 2" xfId="2626"/>
    <cellStyle name="Total 14 2 2" xfId="4384"/>
    <cellStyle name="Total 14 3" xfId="3728"/>
    <cellStyle name="Total 14 4" xfId="3886"/>
    <cellStyle name="Total 14 5" xfId="4794"/>
    <cellStyle name="Total 14 6" xfId="4958"/>
    <cellStyle name="Total 14 7" xfId="5115"/>
    <cellStyle name="Total 15" xfId="2627"/>
    <cellStyle name="Total 15 2" xfId="2628"/>
    <cellStyle name="Total 15 2 2" xfId="4385"/>
    <cellStyle name="Total 15 3" xfId="3729"/>
    <cellStyle name="Total 15 4" xfId="3887"/>
    <cellStyle name="Total 15 5" xfId="4795"/>
    <cellStyle name="Total 15 6" xfId="4959"/>
    <cellStyle name="Total 15 7" xfId="5116"/>
    <cellStyle name="Total 16" xfId="2629"/>
    <cellStyle name="Total 16 2" xfId="2630"/>
    <cellStyle name="Total 16 2 2" xfId="4386"/>
    <cellStyle name="Total 16 3" xfId="3730"/>
    <cellStyle name="Total 16 4" xfId="3888"/>
    <cellStyle name="Total 16 5" xfId="4796"/>
    <cellStyle name="Total 16 6" xfId="4960"/>
    <cellStyle name="Total 16 7" xfId="5117"/>
    <cellStyle name="Total 17" xfId="3404"/>
    <cellStyle name="Total 18" xfId="3410"/>
    <cellStyle name="Total 19" xfId="4420"/>
    <cellStyle name="Total 2" xfId="2631"/>
    <cellStyle name="Total 2 2" xfId="2632"/>
    <cellStyle name="Total 2 2 2" xfId="2633"/>
    <cellStyle name="Total 2 2 2 2" xfId="4387"/>
    <cellStyle name="Total 2 2 3" xfId="3732"/>
    <cellStyle name="Total 2 2 4" xfId="3890"/>
    <cellStyle name="Total 2 2 5" xfId="4798"/>
    <cellStyle name="Total 2 2 6" xfId="4962"/>
    <cellStyle name="Total 2 2 7" xfId="5119"/>
    <cellStyle name="Total 2 3" xfId="2634"/>
    <cellStyle name="Total 2 3 2" xfId="2635"/>
    <cellStyle name="Total 2 3 2 2" xfId="4388"/>
    <cellStyle name="Total 2 3 3" xfId="3733"/>
    <cellStyle name="Total 2 3 4" xfId="3891"/>
    <cellStyle name="Total 2 3 5" xfId="4799"/>
    <cellStyle name="Total 2 3 6" xfId="4963"/>
    <cellStyle name="Total 2 3 7" xfId="5120"/>
    <cellStyle name="Total 2 4" xfId="2636"/>
    <cellStyle name="Total 2 4 2" xfId="4389"/>
    <cellStyle name="Total 2 5" xfId="3731"/>
    <cellStyle name="Total 2 6" xfId="3889"/>
    <cellStyle name="Total 2 7" xfId="4797"/>
    <cellStyle name="Total 2 8" xfId="4961"/>
    <cellStyle name="Total 2 9" xfId="5118"/>
    <cellStyle name="Total 20" xfId="4784"/>
    <cellStyle name="Total 21" xfId="4948"/>
    <cellStyle name="Total 3" xfId="2637"/>
    <cellStyle name="Total 3 2" xfId="2638"/>
    <cellStyle name="Total 3 2 2" xfId="4390"/>
    <cellStyle name="Total 3 3" xfId="3734"/>
    <cellStyle name="Total 3 4" xfId="3892"/>
    <cellStyle name="Total 3 5" xfId="4800"/>
    <cellStyle name="Total 3 6" xfId="4964"/>
    <cellStyle name="Total 3 7" xfId="5121"/>
    <cellStyle name="Total 4" xfId="2639"/>
    <cellStyle name="Total 4 2" xfId="2640"/>
    <cellStyle name="Total 4 2 2" xfId="4391"/>
    <cellStyle name="Total 4 3" xfId="3735"/>
    <cellStyle name="Total 4 4" xfId="3893"/>
    <cellStyle name="Total 4 5" xfId="4801"/>
    <cellStyle name="Total 4 6" xfId="4965"/>
    <cellStyle name="Total 4 7" xfId="5122"/>
    <cellStyle name="Total 5" xfId="2641"/>
    <cellStyle name="Total 5 2" xfId="2642"/>
    <cellStyle name="Total 5 2 2" xfId="4392"/>
    <cellStyle name="Total 5 3" xfId="3736"/>
    <cellStyle name="Total 5 4" xfId="3894"/>
    <cellStyle name="Total 5 5" xfId="4802"/>
    <cellStyle name="Total 5 6" xfId="4966"/>
    <cellStyle name="Total 5 7" xfId="5123"/>
    <cellStyle name="Total 6" xfId="2643"/>
    <cellStyle name="Total 6 2" xfId="2644"/>
    <cellStyle name="Total 6 2 2" xfId="4393"/>
    <cellStyle name="Total 6 3" xfId="3737"/>
    <cellStyle name="Total 6 4" xfId="3895"/>
    <cellStyle name="Total 6 5" xfId="4803"/>
    <cellStyle name="Total 6 6" xfId="4967"/>
    <cellStyle name="Total 6 7" xfId="5124"/>
    <cellStyle name="Total 7" xfId="2645"/>
    <cellStyle name="Total 7 2" xfId="2646"/>
    <cellStyle name="Total 7 2 2" xfId="4394"/>
    <cellStyle name="Total 7 3" xfId="3738"/>
    <cellStyle name="Total 7 4" xfId="3896"/>
    <cellStyle name="Total 7 5" xfId="4804"/>
    <cellStyle name="Total 7 6" xfId="4968"/>
    <cellStyle name="Total 7 7" xfId="5125"/>
    <cellStyle name="Total 8" xfId="2647"/>
    <cellStyle name="Total 8 2" xfId="2648"/>
    <cellStyle name="Total 8 2 2" xfId="4395"/>
    <cellStyle name="Total 8 3" xfId="3739"/>
    <cellStyle name="Total 8 4" xfId="3897"/>
    <cellStyle name="Total 8 5" xfId="4805"/>
    <cellStyle name="Total 8 6" xfId="4969"/>
    <cellStyle name="Total 8 7" xfId="5126"/>
    <cellStyle name="Total 9" xfId="2649"/>
    <cellStyle name="Total 9 2" xfId="2650"/>
    <cellStyle name="Total 9 2 2" xfId="4396"/>
    <cellStyle name="Total 9 3" xfId="3740"/>
    <cellStyle name="Total 9 4" xfId="3898"/>
    <cellStyle name="Total 9 5" xfId="4806"/>
    <cellStyle name="Total 9 6" xfId="4970"/>
    <cellStyle name="Total 9 7" xfId="5127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8.249999999999999E-2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0.65817930687617321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1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1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67</xdr:row>
      <xdr:rowOff>81642</xdr:rowOff>
    </xdr:from>
    <xdr:to>
      <xdr:col>12</xdr:col>
      <xdr:colOff>41108</xdr:colOff>
      <xdr:row>70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371954</xdr:colOff>
      <xdr:row>27</xdr:row>
      <xdr:rowOff>93371</xdr:rowOff>
    </xdr:from>
    <xdr:to>
      <xdr:col>20</xdr:col>
      <xdr:colOff>56897</xdr:colOff>
      <xdr:row>29</xdr:row>
      <xdr:rowOff>107071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83E87199-FDB0-4C47-9252-A8A010A3D44E}"/>
            </a:ext>
          </a:extLst>
        </xdr:cNvPr>
        <xdr:cNvCxnSpPr/>
      </xdr:nvCxnSpPr>
      <xdr:spPr>
        <a:xfrm flipH="1">
          <a:off x="2591693" y="4168414"/>
          <a:ext cx="4637943" cy="31187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16565</xdr:colOff>
      <xdr:row>25</xdr:row>
      <xdr:rowOff>114300</xdr:rowOff>
    </xdr:from>
    <xdr:to>
      <xdr:col>16</xdr:col>
      <xdr:colOff>22860</xdr:colOff>
      <xdr:row>26</xdr:row>
      <xdr:rowOff>91108</xdr:rowOff>
    </xdr:to>
    <xdr:cxnSp macro="">
      <xdr:nvCxnSpPr>
        <xdr:cNvPr id="161" name="Straight Connector 160">
          <a:extLst>
            <a:ext uri="{FF2B5EF4-FFF2-40B4-BE49-F238E27FC236}">
              <a16:creationId xmlns:a16="http://schemas.microsoft.com/office/drawing/2014/main" id="{3463FE1F-4D09-483A-A98A-D3D838C52D26}"/>
            </a:ext>
          </a:extLst>
        </xdr:cNvPr>
        <xdr:cNvCxnSpPr>
          <a:cxnSpLocks/>
        </xdr:cNvCxnSpPr>
      </xdr:nvCxnSpPr>
      <xdr:spPr>
        <a:xfrm flipH="1">
          <a:off x="4141304" y="3891170"/>
          <a:ext cx="1530295" cy="12589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281347</xdr:colOff>
      <xdr:row>1</xdr:row>
      <xdr:rowOff>123825</xdr:rowOff>
    </xdr:from>
    <xdr:to>
      <xdr:col>21</xdr:col>
      <xdr:colOff>374182</xdr:colOff>
      <xdr:row>5</xdr:row>
      <xdr:rowOff>127660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3E972C20-8FDD-4263-8096-525F1FF4D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063147" y="285750"/>
          <a:ext cx="854835" cy="622960"/>
        </a:xfrm>
        <a:prstGeom prst="rect">
          <a:avLst/>
        </a:prstGeom>
      </xdr:spPr>
    </xdr:pic>
    <xdr:clientData/>
  </xdr:twoCellAnchor>
  <xdr:twoCellAnchor>
    <xdr:from>
      <xdr:col>26</xdr:col>
      <xdr:colOff>174656</xdr:colOff>
      <xdr:row>5</xdr:row>
      <xdr:rowOff>9213</xdr:rowOff>
    </xdr:from>
    <xdr:to>
      <xdr:col>29</xdr:col>
      <xdr:colOff>355820</xdr:colOff>
      <xdr:row>16</xdr:row>
      <xdr:rowOff>138441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5E731289-1988-4DFB-B8D2-C47B10A53DF9}"/>
            </a:ext>
          </a:extLst>
        </xdr:cNvPr>
        <xdr:cNvGrpSpPr/>
      </xdr:nvGrpSpPr>
      <xdr:grpSpPr>
        <a:xfrm>
          <a:off x="9674808" y="787778"/>
          <a:ext cx="1382142" cy="1785750"/>
          <a:chOff x="9713886" y="808452"/>
          <a:chExt cx="1342558" cy="1766630"/>
        </a:xfrm>
      </xdr:grpSpPr>
      <xdr:grpSp>
        <xdr:nvGrpSpPr>
          <xdr:cNvPr id="166" name="Group 13">
            <a:extLst>
              <a:ext uri="{FF2B5EF4-FFF2-40B4-BE49-F238E27FC236}">
                <a16:creationId xmlns:a16="http://schemas.microsoft.com/office/drawing/2014/main" id="{4F3377FC-FA9D-426E-8CBB-D7FE8C735AD4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55" name="Oval 1">
              <a:extLst>
                <a:ext uri="{FF2B5EF4-FFF2-40B4-BE49-F238E27FC236}">
                  <a16:creationId xmlns:a16="http://schemas.microsoft.com/office/drawing/2014/main" id="{7BEB20EB-E55A-4E2A-886F-A968699C313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56" name="Straight Connector 3">
              <a:extLst>
                <a:ext uri="{FF2B5EF4-FFF2-40B4-BE49-F238E27FC236}">
                  <a16:creationId xmlns:a16="http://schemas.microsoft.com/office/drawing/2014/main" id="{7D66BB01-C530-4249-9D4B-898514BB6A88}"/>
                </a:ext>
              </a:extLst>
            </xdr:cNvPr>
            <xdr:cNvCxnSpPr>
              <a:stCxn id="190" idx="1"/>
              <a:endCxn id="1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Connector 7">
              <a:extLst>
                <a:ext uri="{FF2B5EF4-FFF2-40B4-BE49-F238E27FC236}">
                  <a16:creationId xmlns:a16="http://schemas.microsoft.com/office/drawing/2014/main" id="{32E30CB5-1E7B-4B95-959B-B98D9012881B}"/>
                </a:ext>
              </a:extLst>
            </xdr:cNvPr>
            <xdr:cNvCxnSpPr>
              <a:stCxn id="190" idx="3"/>
              <a:endCxn id="1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67" name="Oval 166">
            <a:extLst>
              <a:ext uri="{FF2B5EF4-FFF2-40B4-BE49-F238E27FC236}">
                <a16:creationId xmlns:a16="http://schemas.microsoft.com/office/drawing/2014/main" id="{A8F03797-89DA-4A36-A02C-8C3DA95723FE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68" name="Group 14">
            <a:extLst>
              <a:ext uri="{FF2B5EF4-FFF2-40B4-BE49-F238E27FC236}">
                <a16:creationId xmlns:a16="http://schemas.microsoft.com/office/drawing/2014/main" id="{4E92D9EC-5282-4D97-95EB-C2339079180B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52" name="Oval 251">
              <a:extLst>
                <a:ext uri="{FF2B5EF4-FFF2-40B4-BE49-F238E27FC236}">
                  <a16:creationId xmlns:a16="http://schemas.microsoft.com/office/drawing/2014/main" id="{0D25F0ED-F2B2-4DE9-B042-7103B965CB0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CE9C6D43-CEF0-4C5F-A319-436D4497BEE3}"/>
                </a:ext>
              </a:extLst>
            </xdr:cNvPr>
            <xdr:cNvCxnSpPr>
              <a:stCxn id="252" idx="1"/>
              <a:endCxn id="25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Straight Connector 253">
              <a:extLst>
                <a:ext uri="{FF2B5EF4-FFF2-40B4-BE49-F238E27FC236}">
                  <a16:creationId xmlns:a16="http://schemas.microsoft.com/office/drawing/2014/main" id="{2D744C44-969F-410F-A69E-72D75CFA9698}"/>
                </a:ext>
              </a:extLst>
            </xdr:cNvPr>
            <xdr:cNvCxnSpPr>
              <a:stCxn id="252" idx="3"/>
              <a:endCxn id="25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70" name="Oval 169">
            <a:extLst>
              <a:ext uri="{FF2B5EF4-FFF2-40B4-BE49-F238E27FC236}">
                <a16:creationId xmlns:a16="http://schemas.microsoft.com/office/drawing/2014/main" id="{9069FE5D-C619-4CB8-9CC3-85A71329B84C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F81A6F90-DA76-43C7-8602-E2C63F66B153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2722011D-5CAD-4A77-82E9-2ABC22C62DF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3052B645-D714-4509-B5B3-718BA817C33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89CA1776-764C-4A36-BCBA-1BD97798AD1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7FF68DF7-4DFD-4E00-8632-F9E456B502E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75746B15-AAC4-4E7D-B808-DF99A7F7ACE2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7B095ABA-8F4D-41F0-B0AB-8C7D501FFBCD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094A8851-0985-4578-91F6-2D88EFAA7A7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67905501-57B7-4B5B-A578-87F274435F8B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4986D063-B0DD-4C70-9084-B015E39C4B32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CB327821-24F6-43AF-9550-CFE74CDF72EE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56D8AFEC-AF03-4A9D-A130-1EBB847CF23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50">
            <a:extLst>
              <a:ext uri="{FF2B5EF4-FFF2-40B4-BE49-F238E27FC236}">
                <a16:creationId xmlns:a16="http://schemas.microsoft.com/office/drawing/2014/main" id="{ECBCB31C-8F44-4B6F-AB8A-37116DA9E848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2E41E633-4930-4E8D-9CE4-4EAF394AE4F1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52">
            <a:extLst>
              <a:ext uri="{FF2B5EF4-FFF2-40B4-BE49-F238E27FC236}">
                <a16:creationId xmlns:a16="http://schemas.microsoft.com/office/drawing/2014/main" id="{3F4A18A2-33A5-4983-B9EA-176181E1BA9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3AD1B7A8-B15D-4419-8FD6-BE00D46C9DA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317BAB73-C5CE-4619-A9AD-C0B966BEE94A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C482453E-C084-4D39-85B1-16DB9FB023B3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996D8F11-8BA2-463B-A527-C409663112DF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DD219CF3-47EA-466A-A9C1-9B00647B901C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E85BCD02-A5E6-43B2-A5F8-9923B0737F9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67404F49-3CF2-42CA-AB41-2DBD6ECB3D67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Isosceles Triangle 221">
            <a:extLst>
              <a:ext uri="{FF2B5EF4-FFF2-40B4-BE49-F238E27FC236}">
                <a16:creationId xmlns:a16="http://schemas.microsoft.com/office/drawing/2014/main" id="{BEEEF883-03B2-4372-B787-4DEBB45BC28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3" name="Isosceles Triangle 222">
            <a:extLst>
              <a:ext uri="{FF2B5EF4-FFF2-40B4-BE49-F238E27FC236}">
                <a16:creationId xmlns:a16="http://schemas.microsoft.com/office/drawing/2014/main" id="{ECB65BFE-5399-4765-8EE5-8C6450AEB247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24" name="Group 73">
            <a:extLst>
              <a:ext uri="{FF2B5EF4-FFF2-40B4-BE49-F238E27FC236}">
                <a16:creationId xmlns:a16="http://schemas.microsoft.com/office/drawing/2014/main" id="{5CA5581A-F5BE-4F5A-9D67-E318D11FF960}"/>
              </a:ext>
            </a:extLst>
          </xdr:cNvPr>
          <xdr:cNvGrpSpPr/>
        </xdr:nvGrpSpPr>
        <xdr:grpSpPr>
          <a:xfrm>
            <a:off x="9893935" y="2006659"/>
            <a:ext cx="197304" cy="125136"/>
            <a:chOff x="9849712" y="2062724"/>
            <a:chExt cx="197304" cy="128441"/>
          </a:xfrm>
        </xdr:grpSpPr>
        <xdr:sp macro="" textlink="">
          <xdr:nvSpPr>
            <xdr:cNvPr id="250" name="TextBox 249">
              <a:extLst>
                <a:ext uri="{FF2B5EF4-FFF2-40B4-BE49-F238E27FC236}">
                  <a16:creationId xmlns:a16="http://schemas.microsoft.com/office/drawing/2014/main" id="{4D56A19F-ADAF-421C-8BF6-7FAC6D9A37EC}"/>
                </a:ext>
              </a:extLst>
            </xdr:cNvPr>
            <xdr:cNvSpPr txBox="1"/>
          </xdr:nvSpPr>
          <xdr:spPr>
            <a:xfrm>
              <a:off x="9849712" y="2078906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51" name="Straight Connector 250">
              <a:extLst>
                <a:ext uri="{FF2B5EF4-FFF2-40B4-BE49-F238E27FC236}">
                  <a16:creationId xmlns:a16="http://schemas.microsoft.com/office/drawing/2014/main" id="{E0E31722-31A9-4FDD-B751-C6760F5CC8B0}"/>
                </a:ext>
              </a:extLst>
            </xdr:cNvPr>
            <xdr:cNvCxnSpPr/>
          </xdr:nvCxnSpPr>
          <xdr:spPr>
            <a:xfrm rot="5400000" flipH="1" flipV="1">
              <a:off x="9890169" y="2101844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25" name="Group 74">
            <a:extLst>
              <a:ext uri="{FF2B5EF4-FFF2-40B4-BE49-F238E27FC236}">
                <a16:creationId xmlns:a16="http://schemas.microsoft.com/office/drawing/2014/main" id="{A8FFD95C-9CDD-4797-B6D8-26909F4F96E2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48" name="TextBox 247">
              <a:extLst>
                <a:ext uri="{FF2B5EF4-FFF2-40B4-BE49-F238E27FC236}">
                  <a16:creationId xmlns:a16="http://schemas.microsoft.com/office/drawing/2014/main" id="{AA9BC250-5498-4C54-939D-AC5282E6B81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6649A66A-10E8-4686-B4AC-6532CAA069E4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26" name="Group 89">
            <a:extLst>
              <a:ext uri="{FF2B5EF4-FFF2-40B4-BE49-F238E27FC236}">
                <a16:creationId xmlns:a16="http://schemas.microsoft.com/office/drawing/2014/main" id="{F06B2A0F-D028-4E0E-ACA2-28BA04B5071C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4" name="Straight Connector 243">
              <a:extLst>
                <a:ext uri="{FF2B5EF4-FFF2-40B4-BE49-F238E27FC236}">
                  <a16:creationId xmlns:a16="http://schemas.microsoft.com/office/drawing/2014/main" id="{63115335-846B-493E-A64F-2EE0C72999F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5" name="Straight Connector 79">
              <a:extLst>
                <a:ext uri="{FF2B5EF4-FFF2-40B4-BE49-F238E27FC236}">
                  <a16:creationId xmlns:a16="http://schemas.microsoft.com/office/drawing/2014/main" id="{8C1CC1D4-6E87-4FDD-AB99-31394CB9BD4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6" name="Straight Connector 80">
              <a:extLst>
                <a:ext uri="{FF2B5EF4-FFF2-40B4-BE49-F238E27FC236}">
                  <a16:creationId xmlns:a16="http://schemas.microsoft.com/office/drawing/2014/main" id="{9EA60A9C-2DBE-4FE7-A009-DF8B845AAC3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7" name="Straight Connector 88">
              <a:extLst>
                <a:ext uri="{FF2B5EF4-FFF2-40B4-BE49-F238E27FC236}">
                  <a16:creationId xmlns:a16="http://schemas.microsoft.com/office/drawing/2014/main" id="{B2F5F942-24A3-43D0-AAD2-88A50252DB8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27" name="Group 90">
            <a:extLst>
              <a:ext uri="{FF2B5EF4-FFF2-40B4-BE49-F238E27FC236}">
                <a16:creationId xmlns:a16="http://schemas.microsoft.com/office/drawing/2014/main" id="{9A940029-6F27-4292-AC74-5493827CFC15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0" name="Straight Connector 239">
              <a:extLst>
                <a:ext uri="{FF2B5EF4-FFF2-40B4-BE49-F238E27FC236}">
                  <a16:creationId xmlns:a16="http://schemas.microsoft.com/office/drawing/2014/main" id="{4C1D099C-8778-44E6-8C78-AD1F1ACFBA2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1" name="Straight Connector 240">
              <a:extLst>
                <a:ext uri="{FF2B5EF4-FFF2-40B4-BE49-F238E27FC236}">
                  <a16:creationId xmlns:a16="http://schemas.microsoft.com/office/drawing/2014/main" id="{AAC63722-7A30-478A-B45B-1456BC3186DC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2" name="Straight Connector 241">
              <a:extLst>
                <a:ext uri="{FF2B5EF4-FFF2-40B4-BE49-F238E27FC236}">
                  <a16:creationId xmlns:a16="http://schemas.microsoft.com/office/drawing/2014/main" id="{BA871B35-647A-4B04-84EF-62437BAEAACD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3" name="Straight Connector 242">
              <a:extLst>
                <a:ext uri="{FF2B5EF4-FFF2-40B4-BE49-F238E27FC236}">
                  <a16:creationId xmlns:a16="http://schemas.microsoft.com/office/drawing/2014/main" id="{3B69B550-9AC2-4A06-906D-E7FC5B3B3A8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BE05D94F-E64A-4796-8C18-B4EFEE59EC1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D52D68DA-EFE2-4F68-8B6B-B0B529B34783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Arrow Connector 229">
            <a:extLst>
              <a:ext uri="{FF2B5EF4-FFF2-40B4-BE49-F238E27FC236}">
                <a16:creationId xmlns:a16="http://schemas.microsoft.com/office/drawing/2014/main" id="{C9561D79-2A25-4C9F-BAEA-1D366E03733A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Arrow Connector 230">
            <a:extLst>
              <a:ext uri="{FF2B5EF4-FFF2-40B4-BE49-F238E27FC236}">
                <a16:creationId xmlns:a16="http://schemas.microsoft.com/office/drawing/2014/main" id="{35AA41E8-4430-489F-9F06-FB6D35D7131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32" name="Group 155">
            <a:extLst>
              <a:ext uri="{FF2B5EF4-FFF2-40B4-BE49-F238E27FC236}">
                <a16:creationId xmlns:a16="http://schemas.microsoft.com/office/drawing/2014/main" id="{9439C3AB-5D49-487E-9796-2644555C31CB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237" name="Isosceles Triangle 236">
              <a:extLst>
                <a:ext uri="{FF2B5EF4-FFF2-40B4-BE49-F238E27FC236}">
                  <a16:creationId xmlns:a16="http://schemas.microsoft.com/office/drawing/2014/main" id="{9B3E1F75-4082-4486-A1F6-2046542209F7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8" name="Isosceles Triangle 237">
              <a:extLst>
                <a:ext uri="{FF2B5EF4-FFF2-40B4-BE49-F238E27FC236}">
                  <a16:creationId xmlns:a16="http://schemas.microsoft.com/office/drawing/2014/main" id="{FBA7ED6F-8FD4-430B-86C6-A53FE094FC5A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9" name="Isosceles Triangle 238">
              <a:extLst>
                <a:ext uri="{FF2B5EF4-FFF2-40B4-BE49-F238E27FC236}">
                  <a16:creationId xmlns:a16="http://schemas.microsoft.com/office/drawing/2014/main" id="{3E22FE06-8CC4-4700-904A-12589EB89B97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33" name="Group 134">
            <a:extLst>
              <a:ext uri="{FF2B5EF4-FFF2-40B4-BE49-F238E27FC236}">
                <a16:creationId xmlns:a16="http://schemas.microsoft.com/office/drawing/2014/main" id="{59F5C9D3-5859-48BC-B0F5-DDBC90AF3D6D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34" name="Isosceles Triangle 233">
              <a:extLst>
                <a:ext uri="{FF2B5EF4-FFF2-40B4-BE49-F238E27FC236}">
                  <a16:creationId xmlns:a16="http://schemas.microsoft.com/office/drawing/2014/main" id="{055142A3-77EB-4381-94EA-9528092CC8F4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5" name="Isosceles Triangle 234">
              <a:extLst>
                <a:ext uri="{FF2B5EF4-FFF2-40B4-BE49-F238E27FC236}">
                  <a16:creationId xmlns:a16="http://schemas.microsoft.com/office/drawing/2014/main" id="{DED9E11E-E33A-43A8-B3DE-6197448799D6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36" name="Isosceles Triangle 235">
              <a:extLst>
                <a:ext uri="{FF2B5EF4-FFF2-40B4-BE49-F238E27FC236}">
                  <a16:creationId xmlns:a16="http://schemas.microsoft.com/office/drawing/2014/main" id="{965E7F4E-B675-4F45-AB05-4D7669E1A37C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109898</xdr:colOff>
      <xdr:row>34</xdr:row>
      <xdr:rowOff>52829</xdr:rowOff>
    </xdr:from>
    <xdr:to>
      <xdr:col>15</xdr:col>
      <xdr:colOff>95251</xdr:colOff>
      <xdr:row>37</xdr:row>
      <xdr:rowOff>50333</xdr:rowOff>
    </xdr:to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28523898-5BC0-47F5-B7AC-4F8A1E298D93}"/>
            </a:ext>
          </a:extLst>
        </xdr:cNvPr>
        <xdr:cNvSpPr txBox="1"/>
      </xdr:nvSpPr>
      <xdr:spPr>
        <a:xfrm rot="21446850">
          <a:off x="3472637" y="5163199"/>
          <a:ext cx="1890353" cy="461330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KANTOR KEMENAG</a:t>
          </a:r>
          <a:endParaRPr lang="id-ID" sz="6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178410</xdr:colOff>
      <xdr:row>26</xdr:row>
      <xdr:rowOff>117267</xdr:rowOff>
    </xdr:from>
    <xdr:to>
      <xdr:col>14</xdr:col>
      <xdr:colOff>218893</xdr:colOff>
      <xdr:row>31</xdr:row>
      <xdr:rowOff>10438</xdr:rowOff>
    </xdr:to>
    <xdr:cxnSp macro="">
      <xdr:nvCxnSpPr>
        <xdr:cNvPr id="285" name="Straight Connector 284">
          <a:extLst>
            <a:ext uri="{FF2B5EF4-FFF2-40B4-BE49-F238E27FC236}">
              <a16:creationId xmlns:a16="http://schemas.microsoft.com/office/drawing/2014/main" id="{D33D4C96-4B6A-41AD-B910-56FD791C57B6}"/>
            </a:ext>
          </a:extLst>
        </xdr:cNvPr>
        <xdr:cNvCxnSpPr>
          <a:stCxn id="292" idx="4"/>
          <a:endCxn id="3" idx="0"/>
        </xdr:cNvCxnSpPr>
      </xdr:nvCxnSpPr>
      <xdr:spPr>
        <a:xfrm flipH="1">
          <a:off x="5058141" y="4139748"/>
          <a:ext cx="40483" cy="65517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153979</xdr:colOff>
      <xdr:row>25</xdr:row>
      <xdr:rowOff>140676</xdr:rowOff>
    </xdr:from>
    <xdr:to>
      <xdr:col>14</xdr:col>
      <xdr:colOff>283807</xdr:colOff>
      <xdr:row>26</xdr:row>
      <xdr:rowOff>117267</xdr:rowOff>
    </xdr:to>
    <xdr:grpSp>
      <xdr:nvGrpSpPr>
        <xdr:cNvPr id="291" name="Group 290">
          <a:extLst>
            <a:ext uri="{FF2B5EF4-FFF2-40B4-BE49-F238E27FC236}">
              <a16:creationId xmlns:a16="http://schemas.microsoft.com/office/drawing/2014/main" id="{F672FE5F-BE13-4C4C-9B1E-03679D513C41}"/>
            </a:ext>
          </a:extLst>
        </xdr:cNvPr>
        <xdr:cNvGrpSpPr/>
      </xdr:nvGrpSpPr>
      <xdr:grpSpPr>
        <a:xfrm>
          <a:off x="5040718" y="3917546"/>
          <a:ext cx="129828" cy="1256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2" name="Oval 291">
            <a:extLst>
              <a:ext uri="{FF2B5EF4-FFF2-40B4-BE49-F238E27FC236}">
                <a16:creationId xmlns:a16="http://schemas.microsoft.com/office/drawing/2014/main" id="{0A18B114-AA5A-4801-86B7-884D87388DE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3" name="Straight Connector 292">
            <a:extLst>
              <a:ext uri="{FF2B5EF4-FFF2-40B4-BE49-F238E27FC236}">
                <a16:creationId xmlns:a16="http://schemas.microsoft.com/office/drawing/2014/main" id="{C169E6DA-12DF-4922-BA7A-29AEE4484776}"/>
              </a:ext>
            </a:extLst>
          </xdr:cNvPr>
          <xdr:cNvCxnSpPr>
            <a:stCxn id="292" idx="1"/>
            <a:endCxn id="2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Straight Connector 293">
            <a:extLst>
              <a:ext uri="{FF2B5EF4-FFF2-40B4-BE49-F238E27FC236}">
                <a16:creationId xmlns:a16="http://schemas.microsoft.com/office/drawing/2014/main" id="{7779DE6C-5BED-4BAF-AFA7-580DBE7A6708}"/>
              </a:ext>
            </a:extLst>
          </xdr:cNvPr>
          <xdr:cNvCxnSpPr>
            <a:stCxn id="292" idx="3"/>
            <a:endCxn id="2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150824</xdr:colOff>
      <xdr:row>28</xdr:row>
      <xdr:rowOff>107701</xdr:rowOff>
    </xdr:from>
    <xdr:to>
      <xdr:col>14</xdr:col>
      <xdr:colOff>233091</xdr:colOff>
      <xdr:row>29</xdr:row>
      <xdr:rowOff>72083</xdr:rowOff>
    </xdr:to>
    <xdr:grpSp>
      <xdr:nvGrpSpPr>
        <xdr:cNvPr id="364" name="Group 363">
          <a:extLst>
            <a:ext uri="{FF2B5EF4-FFF2-40B4-BE49-F238E27FC236}">
              <a16:creationId xmlns:a16="http://schemas.microsoft.com/office/drawing/2014/main" id="{EE9AAE41-5B5E-4EA1-A275-7250FB9F2AB2}"/>
            </a:ext>
          </a:extLst>
        </xdr:cNvPr>
        <xdr:cNvGrpSpPr/>
      </xdr:nvGrpSpPr>
      <xdr:grpSpPr>
        <a:xfrm rot="20852938">
          <a:off x="5037563" y="4331831"/>
          <a:ext cx="82267" cy="113469"/>
          <a:chOff x="4078687" y="2907502"/>
          <a:chExt cx="80544" cy="128391"/>
        </a:xfrm>
      </xdr:grpSpPr>
      <xdr:cxnSp macro="">
        <xdr:nvCxnSpPr>
          <xdr:cNvPr id="365" name="Straight Connector 364">
            <a:extLst>
              <a:ext uri="{FF2B5EF4-FFF2-40B4-BE49-F238E27FC236}">
                <a16:creationId xmlns:a16="http://schemas.microsoft.com/office/drawing/2014/main" id="{94FCC8D6-5B91-4F10-8577-29F2FEA459D8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6" name="Straight Connector 365">
            <a:extLst>
              <a:ext uri="{FF2B5EF4-FFF2-40B4-BE49-F238E27FC236}">
                <a16:creationId xmlns:a16="http://schemas.microsoft.com/office/drawing/2014/main" id="{22E7D67C-CE16-47A7-A125-842FBF0E20ED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7" name="Straight Connector 50">
            <a:extLst>
              <a:ext uri="{FF2B5EF4-FFF2-40B4-BE49-F238E27FC236}">
                <a16:creationId xmlns:a16="http://schemas.microsoft.com/office/drawing/2014/main" id="{0A118247-F161-4A57-A713-BF65628855E9}"/>
              </a:ext>
            </a:extLst>
          </xdr:cNvPr>
          <xdr:cNvCxnSpPr/>
        </xdr:nvCxnSpPr>
        <xdr:spPr>
          <a:xfrm flipH="1" flipV="1">
            <a:off x="4095312" y="2907502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8" name="Straight Connector 367">
            <a:extLst>
              <a:ext uri="{FF2B5EF4-FFF2-40B4-BE49-F238E27FC236}">
                <a16:creationId xmlns:a16="http://schemas.microsoft.com/office/drawing/2014/main" id="{ADB4FB53-7E4B-470A-AAFD-12D04E780338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127624</xdr:colOff>
      <xdr:row>24</xdr:row>
      <xdr:rowOff>61440</xdr:rowOff>
    </xdr:from>
    <xdr:to>
      <xdr:col>15</xdr:col>
      <xdr:colOff>1724</xdr:colOff>
      <xdr:row>25</xdr:row>
      <xdr:rowOff>99161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7FA44A7-B48F-4C78-65C8-50E6C7643CA5}"/>
            </a:ext>
          </a:extLst>
        </xdr:cNvPr>
        <xdr:cNvGrpSpPr/>
      </xdr:nvGrpSpPr>
      <xdr:grpSpPr>
        <a:xfrm>
          <a:off x="5014363" y="3689223"/>
          <a:ext cx="255100" cy="186808"/>
          <a:chOff x="3337662" y="2850247"/>
          <a:chExt cx="255100" cy="188683"/>
        </a:xfrm>
      </xdr:grpSpPr>
      <xdr:sp macro="" textlink="">
        <xdr:nvSpPr>
          <xdr:cNvPr id="265" name="Isosceles Triangle 264">
            <a:extLst>
              <a:ext uri="{FF2B5EF4-FFF2-40B4-BE49-F238E27FC236}">
                <a16:creationId xmlns:a16="http://schemas.microsoft.com/office/drawing/2014/main" id="{57CA85B2-D3F0-4A96-8E9D-C71F46D34E4D}"/>
              </a:ext>
            </a:extLst>
          </xdr:cNvPr>
          <xdr:cNvSpPr/>
        </xdr:nvSpPr>
        <xdr:spPr>
          <a:xfrm>
            <a:off x="3337662" y="2850247"/>
            <a:ext cx="154195" cy="159753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" name="Isosceles Triangle 6">
            <a:extLst>
              <a:ext uri="{FF2B5EF4-FFF2-40B4-BE49-F238E27FC236}">
                <a16:creationId xmlns:a16="http://schemas.microsoft.com/office/drawing/2014/main" id="{0332A080-9878-1B03-8CCE-E42CFA47F162}"/>
              </a:ext>
            </a:extLst>
          </xdr:cNvPr>
          <xdr:cNvSpPr/>
        </xdr:nvSpPr>
        <xdr:spPr>
          <a:xfrm>
            <a:off x="3438567" y="2857437"/>
            <a:ext cx="154195" cy="159753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" name="Isosceles Triangle 5">
            <a:extLst>
              <a:ext uri="{FF2B5EF4-FFF2-40B4-BE49-F238E27FC236}">
                <a16:creationId xmlns:a16="http://schemas.microsoft.com/office/drawing/2014/main" id="{2AB50D75-F942-9FCE-CCB0-D700D206CF6D}"/>
              </a:ext>
            </a:extLst>
          </xdr:cNvPr>
          <xdr:cNvSpPr/>
        </xdr:nvSpPr>
        <xdr:spPr>
          <a:xfrm>
            <a:off x="3390438" y="2879177"/>
            <a:ext cx="154195" cy="159753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259498</xdr:colOff>
      <xdr:row>22</xdr:row>
      <xdr:rowOff>86328</xdr:rowOff>
    </xdr:from>
    <xdr:to>
      <xdr:col>14</xdr:col>
      <xdr:colOff>66262</xdr:colOff>
      <xdr:row>25</xdr:row>
      <xdr:rowOff>57978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A84EB92D-2CFD-725E-140D-E7933A6EE37A}"/>
            </a:ext>
          </a:extLst>
        </xdr:cNvPr>
        <xdr:cNvSpPr txBox="1"/>
      </xdr:nvSpPr>
      <xdr:spPr>
        <a:xfrm>
          <a:off x="4384237" y="3415937"/>
          <a:ext cx="568764" cy="41891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14</xdr:col>
      <xdr:colOff>113496</xdr:colOff>
      <xdr:row>31</xdr:row>
      <xdr:rowOff>10438</xdr:rowOff>
    </xdr:from>
    <xdr:to>
      <xdr:col>14</xdr:col>
      <xdr:colOff>243324</xdr:colOff>
      <xdr:row>31</xdr:row>
      <xdr:rowOff>141627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78CD9D23-603A-42D2-AB1D-F2341191BEC7}"/>
            </a:ext>
          </a:extLst>
        </xdr:cNvPr>
        <xdr:cNvGrpSpPr/>
      </xdr:nvGrpSpPr>
      <xdr:grpSpPr>
        <a:xfrm>
          <a:off x="5000235" y="4673547"/>
          <a:ext cx="129828" cy="13118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EFD24B1D-A0EC-589C-A494-B9535DD707E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58D524F-7FA3-673E-D92F-4004557CCB8F}"/>
              </a:ext>
            </a:extLst>
          </xdr:cNvPr>
          <xdr:cNvCxnSpPr>
            <a:stCxn id="3" idx="1"/>
            <a:endCxn id="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4FE2AB28-C4FF-909E-BB0E-DF754B65FC6A}"/>
              </a:ext>
            </a:extLst>
          </xdr:cNvPr>
          <xdr:cNvCxnSpPr>
            <a:stCxn id="3" idx="3"/>
            <a:endCxn id="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132522</xdr:colOff>
      <xdr:row>31</xdr:row>
      <xdr:rowOff>141627</xdr:rowOff>
    </xdr:from>
    <xdr:to>
      <xdr:col>14</xdr:col>
      <xdr:colOff>178410</xdr:colOff>
      <xdr:row>34</xdr:row>
      <xdr:rowOff>24847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4F507D61-9572-452D-B589-EEFA2C927774}"/>
            </a:ext>
          </a:extLst>
        </xdr:cNvPr>
        <xdr:cNvCxnSpPr>
          <a:stCxn id="3" idx="4"/>
        </xdr:cNvCxnSpPr>
      </xdr:nvCxnSpPr>
      <xdr:spPr>
        <a:xfrm flipH="1">
          <a:off x="5019261" y="4804736"/>
          <a:ext cx="45888" cy="33048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74544</xdr:colOff>
      <xdr:row>33</xdr:row>
      <xdr:rowOff>91108</xdr:rowOff>
    </xdr:from>
    <xdr:to>
      <xdr:col>14</xdr:col>
      <xdr:colOff>207065</xdr:colOff>
      <xdr:row>34</xdr:row>
      <xdr:rowOff>16565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1A788715-525A-77EB-42C5-3BC462752718}"/>
            </a:ext>
          </a:extLst>
        </xdr:cNvPr>
        <xdr:cNvSpPr/>
      </xdr:nvSpPr>
      <xdr:spPr>
        <a:xfrm>
          <a:off x="4961283" y="5052391"/>
          <a:ext cx="132521" cy="7454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11</xdr:row>
      <xdr:rowOff>103909</xdr:rowOff>
    </xdr:from>
    <xdr:to>
      <xdr:col>19</xdr:col>
      <xdr:colOff>346364</xdr:colOff>
      <xdr:row>51</xdr:row>
      <xdr:rowOff>13553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00149A-5AA9-ED96-9C5D-5927AFD99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6727" y="1974273"/>
          <a:ext cx="8832273" cy="6144189"/>
        </a:xfrm>
        <a:prstGeom prst="rect">
          <a:avLst/>
        </a:prstGeom>
      </xdr:spPr>
    </xdr:pic>
    <xdr:clientData/>
  </xdr:twoCellAnchor>
  <xdr:twoCellAnchor>
    <xdr:from>
      <xdr:col>14</xdr:col>
      <xdr:colOff>86590</xdr:colOff>
      <xdr:row>16</xdr:row>
      <xdr:rowOff>103910</xdr:rowOff>
    </xdr:from>
    <xdr:to>
      <xdr:col>16</xdr:col>
      <xdr:colOff>207818</xdr:colOff>
      <xdr:row>27</xdr:row>
      <xdr:rowOff>121228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39EC681-50E5-355F-F2BB-51C173B1EE3A}"/>
            </a:ext>
          </a:extLst>
        </xdr:cNvPr>
        <xdr:cNvCxnSpPr/>
      </xdr:nvCxnSpPr>
      <xdr:spPr>
        <a:xfrm flipH="1">
          <a:off x="7758545" y="2753592"/>
          <a:ext cx="1333500" cy="1731818"/>
        </a:xfrm>
        <a:prstGeom prst="straightConnector1">
          <a:avLst/>
        </a:prstGeom>
        <a:ln w="349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1" t="s">
        <v>1134</v>
      </c>
      <c r="C4" s="511"/>
      <c r="D4" s="511"/>
      <c r="E4" s="511"/>
      <c r="F4" s="511"/>
      <c r="G4" s="511"/>
      <c r="H4" s="51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2" t="s">
        <v>0</v>
      </c>
      <c r="C7" s="512" t="s">
        <v>1</v>
      </c>
      <c r="D7" s="513" t="s">
        <v>42</v>
      </c>
      <c r="E7" s="513" t="s">
        <v>43</v>
      </c>
      <c r="F7" s="513" t="s">
        <v>1135</v>
      </c>
      <c r="G7" s="514" t="s">
        <v>41</v>
      </c>
      <c r="H7" s="510" t="s">
        <v>1042</v>
      </c>
      <c r="I7" s="510" t="s">
        <v>1137</v>
      </c>
      <c r="J7" s="510" t="s">
        <v>1026</v>
      </c>
      <c r="K7" s="504" t="s">
        <v>1024</v>
      </c>
      <c r="L7" s="505"/>
    </row>
    <row r="8" spans="1:12" ht="15" customHeight="1">
      <c r="B8" s="512"/>
      <c r="C8" s="512"/>
      <c r="D8" s="513"/>
      <c r="E8" s="513"/>
      <c r="F8" s="513"/>
      <c r="G8" s="514"/>
      <c r="H8" s="510"/>
      <c r="I8" s="510"/>
      <c r="J8" s="510"/>
      <c r="K8" s="506"/>
      <c r="L8" s="507"/>
    </row>
    <row r="9" spans="1:12" ht="15" customHeight="1">
      <c r="B9" s="512"/>
      <c r="C9" s="512"/>
      <c r="D9" s="513"/>
      <c r="E9" s="513"/>
      <c r="F9" s="513"/>
      <c r="G9" s="514"/>
      <c r="H9" s="510"/>
      <c r="I9" s="510"/>
      <c r="J9" s="510"/>
      <c r="K9" s="508"/>
      <c r="L9" s="50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13.2 kVA MCCB 20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4 x 16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35</v>
      </c>
      <c r="G14" s="41">
        <f ca="1">IF(ISERROR(OFFSET('HARGA SATUAN'!$I$6,MATCH(C14,'HARGA SATUAN'!$C$7:$C$1492,0),0)),"",OFFSET('HARGA SATUAN'!$I$6,MATCH(C14,'HARGA SATUAN'!$C$7:$C$1492,0),0))</f>
        <v>13500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SUMIFS(RAB!$F$14:$F$51,RAB!$C$14:$C$51,C714)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SUMIFS(RAB!$F$14:$F$51,RAB!$C$14:$C$51,C715)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SUMIFS(RAB!$F$14:$F$51,RAB!$C$14:$C$51,C716)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SUMIFS(RAB!$F$14:$F$51,RAB!$C$14:$C$51,C717)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SUMIFS(RAB!$F$14:$F$51,RAB!$C$14:$C$51,C718)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SUMIFS(RAB!$F$14:$F$51,RAB!$C$14:$C$51,C719)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SUMIFS(RAB!$F$14:$F$51,RAB!$C$14:$C$51,C720)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SUMIFS(RAB!$F$14:$F$51,RAB!$C$14:$C$51,C721)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SUMIFS(RAB!$F$14:$F$51,RAB!$C$14:$C$51,C722)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SUMIFS(RAB!$F$14:$F$51,RAB!$C$14:$C$51,C723)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SUMIFS(RAB!$F$14:$F$51,RAB!$C$14:$C$51,C724)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SUMIFS(RAB!$F$14:$F$51,RAB!$C$14:$C$51,C725)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SUMIFS(RAB!$F$14:$F$51,RAB!$C$14:$C$51,C726)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SUMIFS(RAB!$F$14:$F$51,RAB!$C$14:$C$51,C727)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SUMIFS(RAB!$F$14:$F$51,RAB!$C$14:$C$51,C728)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SUMIFS(RAB!$F$14:$F$51,RAB!$C$14:$C$51,C729)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SUMIFS(RAB!$F$14:$F$51,RAB!$C$14:$C$51,C730)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SUMIFS(RAB!$F$14:$F$51,RAB!$C$14:$C$51,C731)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SUMIFS(RAB!$F$14:$F$51,RAB!$C$14:$C$51,C732)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SUMIFS(RAB!$F$14:$F$51,RAB!$C$14:$C$51,C733)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SUMIFS(RAB!$F$14:$F$51,RAB!$C$14:$C$51,C734)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SUMIFS(RAB!$F$14:$F$51,RAB!$C$14:$C$51,C735)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SUMIFS(RAB!$F$14:$F$51,RAB!$C$14:$C$51,C736)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SUMIFS(RAB!$F$14:$F$51,RAB!$C$14:$C$51,C737)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SUMIFS(RAB!$F$14:$F$51,RAB!$C$14:$C$51,C738)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SUMIFS(RAB!$F$14:$F$51,RAB!$C$14:$C$51,C739)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SUMIFS(RAB!$F$14:$F$51,RAB!$C$14:$C$51,C740)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SUMIFS(RAB!$F$14:$F$51,RAB!$C$14:$C$51,C741)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SUMIFS(RAB!$F$14:$F$51,RAB!$C$14:$C$51,C742)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SUMIFS(RAB!$F$14:$F$51,RAB!$C$14:$C$51,C743)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SUMIFS(RAB!$F$14:$F$51,RAB!$C$14:$C$51,C744)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SUMIFS(RAB!$F$14:$F$51,RAB!$C$14:$C$51,C745)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SUMIFS(RAB!$F$14:$F$51,RAB!$C$14:$C$51,C746)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SUMIFS(RAB!$F$14:$F$51,RAB!$C$14:$C$51,C747)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SUMIFS(RAB!$F$14:$F$51,RAB!$C$14:$C$51,C748)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SUMIFS(RAB!$F$14:$F$51,RAB!$C$14:$C$51,C749)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SUMIFS(RAB!$F$14:$F$51,RAB!$C$14:$C$51,C750)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SUMIFS(RAB!$F$14:$F$51,RAB!$C$14:$C$51,C751)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SUMIFS(RAB!$F$14:$F$51,RAB!$C$14:$C$51,C752)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SUMIFS(RAB!$F$14:$F$51,RAB!$C$14:$C$51,C753)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SUMIFS(RAB!$F$14:$F$51,RAB!$C$14:$C$51,C754)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SUMIFS(RAB!$F$14:$F$51,RAB!$C$14:$C$51,C755)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SUMIFS(RAB!$F$14:$F$51,RAB!$C$14:$C$51,C756)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SUMIFS(RAB!$F$14:$F$51,RAB!$C$14:$C$51,C757)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SUMIFS(RAB!$F$14:$F$51,RAB!$C$14:$C$51,C758)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SUMIFS(RAB!$F$14:$F$51,RAB!$C$14:$C$51,C759)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SUMIFS(RAB!$F$14:$F$51,RAB!$C$14:$C$51,C760)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SUMIFS(RAB!$F$14:$F$51,RAB!$C$14:$C$51,C761)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SUMIFS(RAB!$F$14:$F$51,RAB!$C$14:$C$51,C762)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SUMIFS(RAB!$F$14:$F$51,RAB!$C$14:$C$51,C763)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SUMIFS(RAB!$F$14:$F$51,RAB!$C$14:$C$51,C764)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SUMIFS(RAB!$F$14:$F$51,RAB!$C$14:$C$51,C765)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SUMIFS(RAB!$F$14:$F$51,RAB!$C$14:$C$51,C766)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SUMIFS(RAB!$F$14:$F$51,RAB!$C$14:$C$51,C767)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SUMIFS(RAB!$F$14:$F$51,RAB!$C$14:$C$51,C768)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SUMIFS(RAB!$F$14:$F$51,RAB!$C$14:$C$51,C769)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SUMIFS(RAB!$F$14:$F$51,RAB!$C$14:$C$51,C770)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SUMIFS(RAB!$F$14:$F$51,RAB!$C$14:$C$51,C771)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SUMIFS(RAB!$F$14:$F$51,RAB!$C$14:$C$51,C772)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SUMIFS(RAB!$F$14:$F$51,RAB!$C$14:$C$51,C773)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SUMIFS(RAB!$F$14:$F$51,RAB!$C$14:$C$51,C774)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SUMIFS(RAB!$F$14:$F$51,RAB!$C$14:$C$51,C775)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SUMIFS(RAB!$F$14:$F$51,RAB!$C$14:$C$51,C776)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SUMIFS(RAB!$F$14:$F$51,RAB!$C$14:$C$51,C777)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SUMIFS(RAB!$F$14:$F$51,RAB!$C$14:$C$51,C778)</f>
        <v>1</v>
      </c>
      <c r="E778" s="26">
        <f t="shared" ca="1" si="33"/>
        <v>1</v>
      </c>
      <c r="F778" s="26">
        <f ca="1">IF(D778=0,0,SUM($E$713:E778))</f>
        <v>2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SUMIFS(RAB!$F$14:$F$51,RAB!$C$14:$C$51,C779)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SUMIFS(RAB!$F$14:$F$51,RAB!$C$14:$C$51,C780)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SUMIFS(RAB!$F$14:$F$51,RAB!$C$14:$C$51,C781)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SUMIFS(RAB!$F$14:$F$51,RAB!$C$14:$C$51,C782)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SUMIFS(RAB!$F$14:$F$51,RAB!$C$14:$C$51,C783)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SUMIFS(RAB!$F$14:$F$51,RAB!$C$14:$C$51,C784)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SUMIFS(RAB!$F$14:$F$51,RAB!$C$14:$C$51,C785)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SUMIFS(RAB!$F$14:$F$51,RAB!$C$14:$C$51,C786)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SUMIFS(RAB!$F$14:$F$51,RAB!$C$14:$C$51,C787)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SUMIFS(RAB!$F$14:$F$51,RAB!$C$14:$C$51,C788)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SUMIFS(RAB!$F$14:$F$51,RAB!$C$14:$C$51,C789)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SUMIFS(RAB!$F$14:$F$51,RAB!$C$14:$C$51,C790)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SUMIFS(RAB!$F$14:$F$51,RAB!$C$14:$C$51,C791)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SUMIFS(RAB!$F$14:$F$51,RAB!$C$14:$C$51,C792)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SUMIFS(RAB!$F$14:$F$51,RAB!$C$14:$C$51,C793)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SUMIFS(RAB!$F$14:$F$51,RAB!$C$14:$C$51,C794)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SUMIFS(RAB!$F$14:$F$51,RAB!$C$14:$C$51,C795)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SUMIFS(RAB!$F$14:$F$51,RAB!$C$14:$C$51,C796)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SUMIFS(RAB!$F$14:$F$51,RAB!$C$14:$C$51,C797)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SUMIFS(RAB!$F$14:$F$51,RAB!$C$14:$C$51,C798)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SUMIFS(RAB!$F$14:$F$51,RAB!$C$14:$C$51,C799)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SUMIFS(RAB!$F$14:$F$51,RAB!$C$14:$C$51,C800)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SUMIFS(RAB!$F$14:$F$51,RAB!$C$14:$C$51,C801)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SUMIFS(RAB!$F$14:$F$51,RAB!$C$14:$C$51,C802)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SUMIFS(RAB!$F$14:$F$51,RAB!$C$14:$C$51,C803)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SUMIFS(RAB!$F$14:$F$51,RAB!$C$14:$C$51,C804)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SUMIFS(RAB!$F$14:$F$51,RAB!$C$14:$C$51,C805)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SUMIFS(RAB!$F$14:$F$51,RAB!$C$14:$C$51,C806)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SUMIFS(RAB!$F$14:$F$51,RAB!$C$14:$C$51,C807)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SUMIFS(RAB!$F$14:$F$51,RAB!$C$14:$C$51,C808)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SUMIFS(RAB!$F$14:$F$51,RAB!$C$14:$C$51,C809)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SUMIFS(RAB!$F$14:$F$51,RAB!$C$14:$C$51,C810)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SUMIFS(RAB!$F$14:$F$51,RAB!$C$14:$C$51,C811)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SUMIFS(RAB!$F$14:$F$51,RAB!$C$14:$C$51,C812)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SUMIFS(RAB!$F$14:$F$51,RAB!$C$14:$C$51,C813)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SUMIFS(RAB!$F$14:$F$51,RAB!$C$14:$C$51,C814)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SUMIFS(RAB!$F$14:$F$51,RAB!$C$14:$C$51,C815)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SUMIFS(RAB!$F$14:$F$51,RAB!$C$14:$C$51,C816)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SUMIFS(RAB!$F$14:$F$51,RAB!$C$14:$C$51,C817)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SUMIFS(RAB!$F$14:$F$51,RAB!$C$14:$C$51,C818)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SUMIFS(RAB!$F$14:$F$51,RAB!$C$14:$C$51,C819)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SUMIFS(RAB!$F$14:$F$51,RAB!$C$14:$C$51,C820)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SUMIFS(RAB!$F$14:$F$51,RAB!$C$14:$C$51,C821)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SUMIFS(RAB!$F$14:$F$51,RAB!$C$14:$C$51,C822)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SUMIFS(RAB!$F$14:$F$51,RAB!$C$14:$C$51,C823)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SUMIFS(RAB!$F$14:$F$51,RAB!$C$14:$C$51,C824)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SUMIFS(RAB!$F$14:$F$51,RAB!$C$14:$C$51,C825)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SUMIFS(RAB!$F$14:$F$51,RAB!$C$14:$C$51,C826)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SUMIFS(RAB!$F$14:$F$51,RAB!$C$14:$C$51,C827)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SUMIFS(RAB!$F$14:$F$51,RAB!$C$14:$C$51,C828)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SUMIFS(RAB!$F$14:$F$51,RAB!$C$14:$C$51,C829)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SUMIFS(RAB!$F$14:$F$51,RAB!$C$14:$C$51,C830)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SUMIFS(RAB!$F$14:$F$51,RAB!$C$14:$C$51,C831)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SUMIFS(RAB!$F$14:$F$51,RAB!$C$14:$C$51,C832)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SUMIFS(RAB!$F$14:$F$51,RAB!$C$14:$C$51,C833)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SUMIFS(RAB!$F$14:$F$51,RAB!$C$14:$C$51,C834)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SUMIFS(RAB!$F$14:$F$51,RAB!$C$14:$C$51,C835)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SUMIFS(RAB!$F$14:$F$51,RAB!$C$14:$C$51,C836)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SUMIFS(RAB!$F$14:$F$51,RAB!$C$14:$C$51,C837)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SUMIFS(RAB!$F$14:$F$51,RAB!$C$14:$C$51,C838)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SUMIFS(RAB!$F$14:$F$51,RAB!$C$14:$C$51,C839)</f>
        <v>35</v>
      </c>
      <c r="E839" s="26">
        <f t="shared" ca="1" si="34"/>
        <v>1</v>
      </c>
      <c r="F839" s="26">
        <f ca="1">IF(D839=0,0,SUM($E$713:E839))</f>
        <v>3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SUMIFS(RAB!$F$14:$F$51,RAB!$C$14:$C$51,C840)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SUMIFS(RAB!$F$14:$F$51,RAB!$C$14:$C$51,C841)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SUMIFS(RAB!$F$14:$F$51,RAB!$C$14:$C$51,C842)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SUMIFS(RAB!$F$14:$F$51,RAB!$C$14:$C$51,C843)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SUMIFS(RAB!$F$14:$F$51,RAB!$C$14:$C$51,C844)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SUMIFS(RAB!$F$14:$F$51,RAB!$C$14:$C$51,C845)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SUMIFS(RAB!$F$14:$F$51,RAB!$C$14:$C$51,C846)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SUMIFS(RAB!$F$14:$F$51,RAB!$C$14:$C$51,C847)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SUMIFS(RAB!$F$14:$F$51,RAB!$C$14:$C$51,C848)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SUMIFS(RAB!$F$14:$F$51,RAB!$C$14:$C$51,C849)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SUMIFS(RAB!$F$14:$F$51,RAB!$C$14:$C$51,C850)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SUMIFS(RAB!$F$14:$F$51,RAB!$C$14:$C$51,C851)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SUMIFS(RAB!$F$14:$F$51,RAB!$C$14:$C$51,C852)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SUMIFS(RAB!$F$14:$F$51,RAB!$C$14:$C$51,C853)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SUMIFS(RAB!$F$14:$F$51,RAB!$C$14:$C$51,C854)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SUMIFS(RAB!$F$14:$F$51,RAB!$C$14:$C$51,C855)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SUMIFS(RAB!$F$14:$F$51,RAB!$C$14:$C$51,C856)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SUMIFS(RAB!$F$14:$F$51,RAB!$C$14:$C$51,C857)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SUMIFS(RAB!$F$14:$F$51,RAB!$C$14:$C$51,C858)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SUMIFS(RAB!$F$14:$F$51,RAB!$C$14:$C$51,C859)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SUMIFS(RAB!$F$14:$F$51,RAB!$C$14:$C$51,C860)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SUMIFS(RAB!$F$14:$F$51,RAB!$C$14:$C$51,C861)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SUMIFS(RAB!$F$14:$F$51,RAB!$C$14:$C$51,C862)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SUMIFS(RAB!$F$14:$F$51,RAB!$C$14:$C$51,C863)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SUMIFS(RAB!$F$14:$F$51,RAB!$C$14:$C$51,C864)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SUMIFS(RAB!$F$14:$F$51,RAB!$C$14:$C$51,C865)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SUMIFS(RAB!$F$14:$F$51,RAB!$C$14:$C$51,C866)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SUMIFS(RAB!$F$14:$F$51,RAB!$C$14:$C$51,C867)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SUMIFS(RAB!$F$14:$F$51,RAB!$C$14:$C$51,C868)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SUMIFS(RAB!$F$14:$F$51,RAB!$C$14:$C$51,C869)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SUMIFS(RAB!$F$14:$F$51,RAB!$C$14:$C$51,C870)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SUMIFS(RAB!$F$14:$F$51,RAB!$C$14:$C$51,C871)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SUMIFS(RAB!$F$14:$F$51,RAB!$C$14:$C$51,C872)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SUMIFS(RAB!$F$14:$F$51,RAB!$C$14:$C$51,C873)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SUMIFS(RAB!$F$14:$F$51,RAB!$C$14:$C$51,C874)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SUMIFS(RAB!$F$14:$F$51,RAB!$C$14:$C$51,C875)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SUMIFS(RAB!$F$14:$F$51,RAB!$C$14:$C$51,C876)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SUMIFS(RAB!$F$14:$F$51,RAB!$C$14:$C$51,C877)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SUMIFS(RAB!$F$14:$F$51,RAB!$C$14:$C$51,C878)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SUMIFS(RAB!$F$14:$F$51,RAB!$C$14:$C$51,C879)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SUMIFS(RAB!$F$14:$F$51,RAB!$C$14:$C$51,C880)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SUMIFS(RAB!$F$14:$F$51,RAB!$C$14:$C$51,C881)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SUMIFS(RAB!$F$14:$F$51,RAB!$C$14:$C$51,C882)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SUMIFS(RAB!$F$14:$F$51,RAB!$C$14:$C$51,C883)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SUMIFS(RAB!$F$14:$F$51,RAB!$C$14:$C$51,C884)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SUMIFS(RAB!$F$14:$F$51,RAB!$C$14:$C$51,C885)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SUMIFS(RAB!$F$14:$F$51,RAB!$C$14:$C$51,C886)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SUMIFS(RAB!$F$14:$F$51,RAB!$C$14:$C$51,C887)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SUMIFS(RAB!$F$14:$F$51,RAB!$C$14:$C$51,C888)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SUMIFS(RAB!$F$14:$F$51,RAB!$C$14:$C$51,C889)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SUMIFS(RAB!$F$14:$F$51,RAB!$C$14:$C$51,C890)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SUMIFS(RAB!$F$14:$F$51,RAB!$C$14:$C$51,C891)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SUMIFS(RAB!$F$14:$F$51,RAB!$C$14:$C$51,C892)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SUMIFS(RAB!$F$14:$F$51,RAB!$C$14:$C$51,C893)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SUMIFS(RAB!$F$14:$F$51,RAB!$C$14:$C$51,C894)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SUMIFS(RAB!$F$14:$F$51,RAB!$C$14:$C$51,C895)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SUMIFS(RAB!$F$14:$F$51,RAB!$C$14:$C$51,C896)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SUMIFS(RAB!$F$14:$F$51,RAB!$C$14:$C$51,C897)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SUMIFS(RAB!$F$14:$F$51,RAB!$C$14:$C$51,C898)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SUMIFS(RAB!$F$14:$F$51,RAB!$C$14:$C$51,C899)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SUMIFS(RAB!$F$14:$F$51,RAB!$C$14:$C$51,C900)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SUMIFS(RAB!$F$14:$F$51,RAB!$C$14:$C$51,C901)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SUMIFS(RAB!$F$14:$F$51,RAB!$C$14:$C$51,C902)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SUMIFS(RAB!$F$14:$F$51,RAB!$C$14:$C$51,C903)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SUMIFS(RAB!$F$14:$F$51,RAB!$C$14:$C$51,C904)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SUMIFS(RAB!$F$14:$F$51,RAB!$C$14:$C$51,C905)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SUMIFS(RAB!$F$14:$F$51,RAB!$C$14:$C$51,C906)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SUMIFS(RAB!$F$14:$F$51,RAB!$C$14:$C$51,C907)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SUMIFS(RAB!$F$14:$F$51,RAB!$C$14:$C$51,C908)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SUMIFS(RAB!$F$14:$F$51,RAB!$C$14:$C$51,C909)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SUMIFS(RAB!$F$14:$F$51,RAB!$C$14:$C$51,C910)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SUMIFS(RAB!$F$14:$F$51,RAB!$C$14:$C$51,C911)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SUMIFS(RAB!$F$14:$F$51,RAB!$C$14:$C$51,C912)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SUMIFS(RAB!$F$14:$F$51,RAB!$C$14:$C$51,C913)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SUMIFS(RAB!$F$14:$F$51,RAB!$C$14:$C$51,C914)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SUMIFS(RAB!$F$14:$F$51,RAB!$C$14:$C$51,C915)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SUMIFS(RAB!$F$14:$F$51,RAB!$C$14:$C$51,C916)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SUMIFS(RAB!$F$14:$F$51,RAB!$C$14:$C$51,C917)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SUMIFS(RAB!$F$14:$F$51,RAB!$C$14:$C$51,C918)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SUMIFS(RAB!$F$14:$F$51,RAB!$C$14:$C$51,C919)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SUMIFS(RAB!$F$14:$F$51,RAB!$C$14:$C$51,C920)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SUMIFS(RAB!$F$14:$F$51,RAB!$C$14:$C$51,C921)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SUMIFS(RAB!$F$14:$F$51,RAB!$C$14:$C$51,C922)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SUMIFS(RAB!$F$14:$F$51,RAB!$C$14:$C$51,C923)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SUMIFS(RAB!$F$14:$F$51,RAB!$C$14:$C$51,C924)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SUMIFS(RAB!$F$14:$F$51,RAB!$C$14:$C$51,C925)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SUMIFS(RAB!$F$14:$F$51,RAB!$C$14:$C$51,C926)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SUMIFS(RAB!$F$14:$F$51,RAB!$C$14:$C$51,C927)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SUMIFS(RAB!$F$14:$F$51,RAB!$C$14:$C$51,C928)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SUMIFS(RAB!$F$14:$F$51,RAB!$C$14:$C$51,C929)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SUMIFS(RAB!$F$14:$F$51,RAB!$C$14:$C$51,C930)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SUMIFS(RAB!$F$14:$F$51,RAB!$C$14:$C$51,C931)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SUMIFS(RAB!$F$14:$F$51,RAB!$C$14:$C$51,C932)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SUMIFS(RAB!$F$14:$F$51,RAB!$C$14:$C$51,C933)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SUMIFS(RAB!$F$14:$F$51,RAB!$C$14:$C$51,C934)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SUMIFS(RAB!$F$14:$F$51,RAB!$C$14:$C$51,C935)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SUMIFS(RAB!$F$14:$F$51,RAB!$C$14:$C$51,C936)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SUMIFS(RAB!$F$14:$F$51,RAB!$C$14:$C$51,C937)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SUMIFS(RAB!$F$14:$F$51,RAB!$C$14:$C$51,C938)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SUMIFS(RAB!$F$14:$F$51,RAB!$C$14:$C$51,C939)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SUMIFS(RAB!$F$14:$F$51,RAB!$C$14:$C$51,C940)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SUMIFS(RAB!$F$14:$F$51,RAB!$C$14:$C$51,C941)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SUMIFS(RAB!$F$14:$F$51,RAB!$C$14:$C$51,C942)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SUMIFS(RAB!$F$14:$F$51,RAB!$C$14:$C$51,C943)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SUMIFS(RAB!$F$14:$F$51,RAB!$C$14:$C$51,C944)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SUMIFS(RAB!$F$14:$F$51,RAB!$C$14:$C$51,C945)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SUMIFS(RAB!$F$14:$F$51,RAB!$C$14:$C$51,C946)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SUMIFS(RAB!$F$14:$F$51,RAB!$C$14:$C$51,C947)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SUMIFS(RAB!$F$14:$F$51,RAB!$C$14:$C$51,C948)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SUMIFS(RAB!$F$14:$F$51,RAB!$C$14:$C$51,C949)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SUMIFS(RAB!$F$14:$F$51,RAB!$C$14:$C$51,C950)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SUMIFS(RAB!$F$14:$F$51,RAB!$C$14:$C$51,C951)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SUMIFS(RAB!$F$14:$F$51,RAB!$C$14:$C$51,C952)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SUMIFS(RAB!$F$14:$F$51,RAB!$C$14:$C$51,C953)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SUMIFS(RAB!$F$14:$F$51,RAB!$C$14:$C$51,C954)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SUMIFS(RAB!$F$14:$F$51,RAB!$C$14:$C$51,C955)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SUMIFS(RAB!$F$14:$F$51,RAB!$C$14:$C$51,C956)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SUMIFS(RAB!$F$14:$F$51,RAB!$C$14:$C$51,C957)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SUMIFS(RAB!$F$14:$F$51,RAB!$C$14:$C$51,C958)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SUMIFS(RAB!$F$14:$F$51,RAB!$C$14:$C$51,C959)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SUMIFS(RAB!$F$14:$F$51,RAB!$C$14:$C$51,C960)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SUMIFS(RAB!$F$14:$F$51,RAB!$C$14:$C$51,C961)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SUMIFS(RAB!$F$14:$F$51,RAB!$C$14:$C$51,C962)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SUMIFS(RAB!$F$14:$F$51,RAB!$C$14:$C$51,C963)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SUMIFS(RAB!$F$14:$F$51,RAB!$C$14:$C$51,C964)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SUMIFS(RAB!$F$14:$F$51,RAB!$C$14:$C$51,C965)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SUMIFS(RAB!$F$14:$F$51,RAB!$C$14:$C$51,C966)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SUMIFS(RAB!$F$14:$F$51,RAB!$C$14:$C$51,C967)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SUMIFS(RAB!$F$14:$F$51,RAB!$C$14:$C$51,C968)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SUMIFS(RAB!$F$14:$F$51,RAB!$C$14:$C$51,C969)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SUMIFS(RAB!$F$14:$F$51,RAB!$C$14:$C$51,C970)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SUMIFS(RAB!$F$14:$F$51,RAB!$C$14:$C$51,C971)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SUMIFS(RAB!$F$14:$F$51,RAB!$C$14:$C$51,C972)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SUMIFS(RAB!$F$14:$F$51,RAB!$C$14:$C$51,C973)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SUMIFS(RAB!$F$14:$F$51,RAB!$C$14:$C$51,C974)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SUMIFS(RAB!$F$14:$F$51,RAB!$C$14:$C$51,C975)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SUMIFS(RAB!$F$14:$F$51,RAB!$C$14:$C$51,C976)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SUMIFS(RAB!$F$14:$F$51,RAB!$C$14:$C$51,C977)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SUMIFS(RAB!$F$14:$F$51,RAB!$C$14:$C$51,C978)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SUMIFS(RAB!$F$14:$F$51,RAB!$C$14:$C$51,C979)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SUMIFS(RAB!$F$14:$F$51,RAB!$C$14:$C$51,C980)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SUMIFS(RAB!$F$14:$F$51,RAB!$C$14:$C$51,C981)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SUMIFS(RAB!$F$14:$F$51,RAB!$C$14:$C$51,C982)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SUMIFS(RAB!$F$14:$F$51,RAB!$C$14:$C$51,C983)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SUMIFS(RAB!$F$14:$F$51,RAB!$C$14:$C$51,C984)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SUMIFS(RAB!$F$14:$F$51,RAB!$C$14:$C$51,C985)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SUMIFS(RAB!$F$14:$F$51,RAB!$C$14:$C$51,C986)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SUMIFS(RAB!$F$14:$F$51,RAB!$C$14:$C$51,C987)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SUMIFS(RAB!$F$14:$F$51,RAB!$C$14:$C$51,C988)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SUMIFS(RAB!$F$14:$F$51,RAB!$C$14:$C$51,C989)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SUMIFS(RAB!$F$14:$F$51,RAB!$C$14:$C$51,C990)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SUMIFS(RAB!$F$14:$F$51,RAB!$C$14:$C$51,C991)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SUMIFS(RAB!$F$14:$F$51,RAB!$C$14:$C$51,C992)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SUMIFS(RAB!$F$14:$F$51,RAB!$C$14:$C$51,C993)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SUMIFS(RAB!$F$14:$F$51,RAB!$C$14:$C$51,C994)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SUMIFS(RAB!$F$14:$F$51,RAB!$C$14:$C$51,C995)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SUMIFS(RAB!$F$14:$F$51,RAB!$C$14:$C$51,C996)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SUMIFS(RAB!$F$14:$F$51,RAB!$C$14:$C$51,C997)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SUMIFS(RAB!$F$14:$F$51,RAB!$C$14:$C$51,C998)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SUMIFS(RAB!$F$14:$F$51,RAB!$C$14:$C$51,C999)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SUMIFS(RAB!$F$14:$F$51,RAB!$C$14:$C$51,C1000)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SUMIFS(RAB!$F$14:$F$51,RAB!$C$14:$C$51,C1001)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SUMIFS(RAB!$F$14:$F$51,RAB!$C$14:$C$51,C1002)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SUMIFS(RAB!$F$14:$F$51,RAB!$C$14:$C$51,C1003)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SUMIFS(RAB!$F$14:$F$51,RAB!$C$14:$C$51,C1004)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SUMIFS(RAB!$F$14:$F$51,RAB!$C$14:$C$51,C1005)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SUMIFS(RAB!$F$14:$F$51,RAB!$C$14:$C$51,C1006)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SUMIFS(RAB!$F$14:$F$51,RAB!$C$14:$C$51,C1007)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SUMIFS(RAB!$F$14:$F$51,RAB!$C$14:$C$51,C1008)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SUMIFS(RAB!$F$14:$F$51,RAB!$C$14:$C$51,C1009)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SUMIFS(RAB!$F$14:$F$51,RAB!$C$14:$C$51,C1010)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SUMIFS(RAB!$F$14:$F$51,RAB!$C$14:$C$51,C1011)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SUMIFS(RAB!$F$14:$F$51,RAB!$C$14:$C$51,C1012)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SUMIFS(RAB!$F$14:$F$51,RAB!$C$14:$C$51,C1013)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SUMIFS(RAB!$F$14:$F$51,RAB!$C$14:$C$51,C1014)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SUMIFS(RAB!$F$14:$F$51,RAB!$C$14:$C$51,C1015)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SUMIFS(RAB!$F$14:$F$51,RAB!$C$14:$C$51,C1016)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SUMIFS(RAB!$F$14:$F$51,RAB!$C$14:$C$51,C1017)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SUMIFS(RAB!$F$14:$F$51,RAB!$C$14:$C$51,C1018)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SUMIFS(RAB!$F$14:$F$51,RAB!$C$14:$C$51,C1019)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SUMIFS(RAB!$F$14:$F$51,RAB!$C$14:$C$51,C1020)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SUMIFS(RAB!$F$14:$F$51,RAB!$C$14:$C$51,C1021)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SUMIFS(RAB!$F$14:$F$51,RAB!$C$14:$C$51,C1022)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SUMIFS(RAB!$F$14:$F$51,RAB!$C$14:$C$51,C1023)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SUMIFS(RAB!$F$14:$F$51,RAB!$C$14:$C$51,C1024)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SUMIFS(RAB!$F$14:$F$51,RAB!$C$14:$C$51,C1025)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SUMIFS(RAB!$F$14:$F$51,RAB!$C$14:$C$51,C1026)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SUMIFS(RAB!$F$14:$F$51,RAB!$C$14:$C$51,C1027)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SUMIFS(RAB!$F$14:$F$51,RAB!$C$14:$C$51,C1028)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SUMIFS(RAB!$F$14:$F$51,RAB!$C$14:$C$51,C1029)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SUMIFS(RAB!$F$14:$F$51,RAB!$C$14:$C$51,C1030)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SUMIFS(RAB!$F$14:$F$51,RAB!$C$14:$C$51,C1031)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SUMIFS(RAB!$F$14:$F$51,RAB!$C$14:$C$51,C1032)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SUMIFS(RAB!$F$14:$F$51,RAB!$C$14:$C$51,C1033)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SUMIFS(RAB!$F$14:$F$51,RAB!$C$14:$C$51,C1034)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SUMIFS(RAB!$F$14:$F$51,RAB!$C$14:$C$51,C1035)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SUMIFS(RAB!$F$14:$F$51,RAB!$C$14:$C$51,C1036)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SUMIFS(RAB!$F$14:$F$51,RAB!$C$14:$C$51,C1037)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SUMIFS(RAB!$F$14:$F$51,RAB!$C$14:$C$51,C1038)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SUMIFS(RAB!$F$14:$F$51,RAB!$C$14:$C$51,C1039)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SUMIFS(RAB!$F$14:$F$51,RAB!$C$14:$C$51,C1040)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SUMIFS(RAB!$F$14:$F$51,RAB!$C$14:$C$51,C1041)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SUMIFS(RAB!$F$14:$F$51,RAB!$C$14:$C$51,C1042)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SUMIFS(RAB!$F$14:$F$51,RAB!$C$14:$C$51,C1043)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SUMIFS(RAB!$F$14:$F$51,RAB!$C$14:$C$51,C1044)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SUMIFS(RAB!$F$14:$F$51,RAB!$C$14:$C$51,C1045)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SUMIFS(RAB!$F$14:$F$51,RAB!$C$14:$C$51,C1046)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SUMIFS(RAB!$F$14:$F$51,RAB!$C$14:$C$51,C1047)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SUMIFS(RAB!$F$14:$F$51,RAB!$C$14:$C$51,C1048)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SUMIFS(RAB!$F$14:$F$51,RAB!$C$14:$C$51,C1049)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SUMIFS(RAB!$F$14:$F$51,RAB!$C$14:$C$51,C1050)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SUMIFS(RAB!$F$14:$F$51,RAB!$C$14:$C$51,C1051)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SUMIFS(RAB!$F$14:$F$51,RAB!$C$14:$C$51,C1052)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SUMIFS(RAB!$F$14:$F$51,RAB!$C$14:$C$51,C1053)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SUMIFS(RAB!$F$14:$F$51,RAB!$C$14:$C$51,C1054)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SUMIFS(RAB!$F$14:$F$51,RAB!$C$14:$C$51,C1055)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SUMIFS(RAB!$F$14:$F$51,RAB!$C$14:$C$51,C1056)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SUMIFS(RAB!$F$14:$F$51,RAB!$C$14:$C$51,C1057)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SUMIFS(RAB!$F$14:$F$51,RAB!$C$14:$C$51,C1058)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SUMIFS(RAB!$F$14:$F$51,RAB!$C$14:$C$51,C1059)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SUMIFS(RAB!$F$14:$F$51,RAB!$C$14:$C$51,C1060)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SUMIFS(RAB!$F$14:$F$51,RAB!$C$14:$C$51,C1061)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SUMIFS(RAB!$F$14:$F$51,RAB!$C$14:$C$51,C1062)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SUMIFS(RAB!$F$14:$F$51,RAB!$C$14:$C$51,C1063)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SUMIFS(RAB!$F$14:$F$51,RAB!$C$14:$C$51,C1064)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SUMIFS(RAB!$F$14:$F$51,RAB!$C$14:$C$51,C1065)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SUMIFS(RAB!$F$14:$F$51,RAB!$C$14:$C$51,C1066)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SUMIFS(RAB!$F$14:$F$51,RAB!$C$14:$C$51,C1067)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SUMIFS(RAB!$F$14:$F$51,RAB!$C$14:$C$51,C1068)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SUMIFS(RAB!$F$14:$F$51,RAB!$C$14:$C$51,C1069)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SUMIFS(RAB!$F$14:$F$51,RAB!$C$14:$C$51,C1070)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SUMIFS(RAB!$F$14:$F$51,RAB!$C$14:$C$51,C1071)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SUMIFS(RAB!$F$14:$F$51,RAB!$C$14:$C$51,C1072)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SUMIFS(RAB!$F$14:$F$51,RAB!$C$14:$C$51,C1073)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SUMIFS(RAB!$F$14:$F$51,RAB!$C$14:$C$51,C1074)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SUMIFS(RAB!$F$14:$F$51,RAB!$C$14:$C$51,C1075)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SUMIFS(RAB!$F$14:$F$51,RAB!$C$14:$C$51,C1076)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SUMIFS(RAB!$F$14:$F$51,RAB!$C$14:$C$51,C1077)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SUMIFS(RAB!$F$14:$F$51,RAB!$C$14:$C$51,C1078)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SUMIFS(RAB!$F$14:$F$51,RAB!$C$14:$C$51,C1079)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SUMIFS(RAB!$F$14:$F$51,RAB!$C$14:$C$51,C1080)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SUMIFS(RAB!$F$14:$F$51,RAB!$C$14:$C$51,C1081)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SUMIFS(RAB!$F$14:$F$51,RAB!$C$14:$C$51,C1082)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SUMIFS(RAB!$F$14:$F$51,RAB!$C$14:$C$51,C1083)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SUMIFS(RAB!$F$14:$F$51,RAB!$C$14:$C$51,C1084)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SUMIFS(RAB!$F$14:$F$51,RAB!$C$14:$C$51,C1085)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SUMIFS(RAB!$F$14:$F$51,RAB!$C$14:$C$51,C1086)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SUMIFS(RAB!$F$14:$F$51,RAB!$C$14:$C$51,C1087)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SUMIFS(RAB!$F$14:$F$51,RAB!$C$14:$C$51,C1088)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SUMIFS(RAB!$F$14:$F$51,RAB!$C$14:$C$51,C1089)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SUMIFS(RAB!$F$14:$F$51,RAB!$C$14:$C$51,C1090)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SUMIFS(RAB!$F$14:$F$51,RAB!$C$14:$C$51,C1091)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SUMIFS(RAB!$F$14:$F$51,RAB!$C$14:$C$51,C1092)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SUMIFS(RAB!$F$14:$F$51,RAB!$C$14:$C$51,C1093)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SUMIFS(RAB!$F$14:$F$51,RAB!$C$14:$C$51,C1094)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SUMIFS(RAB!$F$14:$F$51,RAB!$C$14:$C$51,C1095)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SUMIFS(RAB!$F$14:$F$51,RAB!$C$14:$C$51,C1096)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SUMIFS(RAB!$F$14:$F$51,RAB!$C$14:$C$51,C1097)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SUMIFS(RAB!$F$14:$F$51,RAB!$C$14:$C$51,C1098)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SUMIFS(RAB!$F$14:$F$51,RAB!$C$14:$C$51,C1099)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SUMIFS(RAB!$F$14:$F$51,RAB!$C$14:$C$51,C1100)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SUMIFS(RAB!$F$14:$F$51,RAB!$C$14:$C$51,C1101)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SUMIFS(RAB!$F$14:$F$51,RAB!$C$14:$C$51,C1102)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SUMIFS(RAB!$F$14:$F$51,RAB!$C$14:$C$51,C1103)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SUMIFS(RAB!$F$14:$F$51,RAB!$C$14:$C$51,C1104)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SUMIFS(RAB!$F$14:$F$51,RAB!$C$14:$C$51,C1105)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SUMIFS(RAB!$F$14:$F$51,RAB!$C$14:$C$51,C1106)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SUMIFS(RAB!$F$14:$F$51,RAB!$C$14:$C$51,C1107)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SUMIFS(RAB!$F$14:$F$51,RAB!$C$14:$C$51,C1108)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SUMIFS(RAB!$F$14:$F$51,RAB!$C$14:$C$51,C1109)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SUMIFS(RAB!$F$14:$F$51,RAB!$C$14:$C$51,C1110)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SUMIFS(RAB!$F$14:$F$51,RAB!$C$14:$C$51,C1111)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SUMIFS(RAB!$F$14:$F$51,RAB!$C$14:$C$51,C1112)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SUMIFS(RAB!$F$14:$F$51,RAB!$C$14:$C$51,C1113)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SUMIFS(RAB!$F$14:$F$51,RAB!$C$14:$C$51,C1114)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SUMIFS(RAB!$F$14:$F$51,RAB!$C$14:$C$51,C1115)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SUMIFS(RAB!$F$14:$F$51,RAB!$C$14:$C$51,C1116)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SUMIFS(RAB!$F$14:$F$51,RAB!$C$14:$C$51,C1117)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SUMIFS(RAB!$F$14:$F$51,RAB!$C$14:$C$51,C1118)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SUMIFS(RAB!$F$14:$F$51,RAB!$C$14:$C$51,C1119)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SUMIFS(RAB!$F$14:$F$51,RAB!$C$14:$C$51,C1120)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SUMIFS(RAB!$F$14:$F$51,RAB!$C$14:$C$51,C1121)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SUMIFS(RAB!$F$14:$F$51,RAB!$C$14:$C$51,C1122)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SUMIFS(RAB!$F$14:$F$51,RAB!$C$14:$C$51,C1123)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SUMIFS(RAB!$F$14:$F$51,RAB!$C$14:$C$51,C1124)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SUMIFS(RAB!$F$14:$F$51,RAB!$C$14:$C$51,C1125)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SUMIFS(RAB!$F$14:$F$51,RAB!$C$14:$C$51,C1126)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SUMIFS(RAB!$F$14:$F$51,RAB!$C$14:$C$51,C1127)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SUMIFS(RAB!$F$14:$F$51,RAB!$C$14:$C$51,C1128)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SUMIFS(RAB!$F$14:$F$51,RAB!$C$14:$C$51,C1129)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SUMIFS(RAB!$F$14:$F$51,RAB!$C$14:$C$51,C1130)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SUMIFS(RAB!$F$14:$F$51,RAB!$C$14:$C$51,C1131)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SUMIFS(RAB!$F$14:$F$51,RAB!$C$14:$C$51,C1132)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SUMIFS(RAB!$F$14:$F$51,RAB!$C$14:$C$51,C1133)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SUMIFS(RAB!$F$14:$F$51,RAB!$C$14:$C$51,C1134)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SUMIFS(RAB!$F$14:$F$51,RAB!$C$14:$C$51,C1135)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SUMIFS(RAB!$F$14:$F$51,RAB!$C$14:$C$51,C1136)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SUMIFS(RAB!$F$14:$F$51,RAB!$C$14:$C$51,C1137)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SUMIFS(RAB!$F$14:$F$51,RAB!$C$14:$C$51,C1138)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SUMIFS(RAB!$F$14:$F$51,RAB!$C$14:$C$51,C1139)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SUMIFS(RAB!$F$14:$F$51,RAB!$C$14:$C$51,C1140)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SUMIFS(RAB!$F$14:$F$51,RAB!$C$14:$C$51,C1141)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SUMIFS(RAB!$F$14:$F$51,RAB!$C$14:$C$51,C1142)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SUMIFS(RAB!$F$14:$F$51,RAB!$C$14:$C$51,C1143)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SUMIFS(RAB!$F$14:$F$51,RAB!$C$14:$C$51,C1144)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SUMIFS(RAB!$F$14:$F$51,RAB!$C$14:$C$51,C1145)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SUMIFS(RAB!$F$14:$F$51,RAB!$C$14:$C$51,C1146)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SUMIFS(RAB!$F$14:$F$51,RAB!$C$14:$C$51,C1147)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SUMIFS(RAB!$F$14:$F$51,RAB!$C$14:$C$51,C1148)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SUMIFS(RAB!$F$14:$F$51,RAB!$C$14:$C$51,C1149)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SUMIFS(RAB!$F$14:$F$51,RAB!$C$14:$C$51,C1150)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SUMIFS(RAB!$F$14:$F$51,RAB!$C$14:$C$51,C1151)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SUMIFS(RAB!$F$14:$F$51,RAB!$C$14:$C$51,C1152)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SUMIFS(RAB!$F$14:$F$51,RAB!$C$14:$C$51,C1153)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SUMIFS(RAB!$F$14:$F$51,RAB!$C$14:$C$51,C1154)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SUMIFS(RAB!$F$14:$F$51,RAB!$C$14:$C$51,C1155)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SUMIFS(RAB!$F$14:$F$51,RAB!$C$14:$C$51,C1156)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SUMIFS(RAB!$F$14:$F$51,RAB!$C$14:$C$51,C1157)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SUMIFS(RAB!$F$14:$F$51,RAB!$C$14:$C$51,C1158)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SUMIFS(RAB!$F$14:$F$51,RAB!$C$14:$C$51,C1159)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SUMIFS(RAB!$F$14:$F$51,RAB!$C$14:$C$51,C1160)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SUMIFS(RAB!$F$14:$F$51,RAB!$C$14:$C$51,C1161)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SUMIFS(RAB!$F$14:$F$51,RAB!$C$14:$C$51,C1162)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SUMIFS(RAB!$F$14:$F$51,RAB!$C$14:$C$51,C1163)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SUMIFS(RAB!$F$14:$F$51,RAB!$C$14:$C$51,C1164)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SUMIFS(RAB!$F$14:$F$51,RAB!$C$14:$C$51,C1165)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SUMIFS(RAB!$F$14:$F$51,RAB!$C$14:$C$51,C1166)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SUMIFS(RAB!$F$14:$F$51,RAB!$C$14:$C$51,C1167)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SUMIFS(RAB!$F$14:$F$51,RAB!$C$14:$C$51,C1168)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SUMIFS(RAB!$F$14:$F$51,RAB!$C$14:$C$51,C1169)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SUMIFS(RAB!$F$14:$F$51,RAB!$C$14:$C$51,C1170)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SUMIFS(RAB!$F$14:$F$51,RAB!$C$14:$C$51,C1171)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SUMIFS(RAB!$F$14:$F$51,RAB!$C$14:$C$51,C1172)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SUMIFS(RAB!$F$14:$F$51,RAB!$C$14:$C$51,C1173)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SUMIFS(RAB!$F$14:$F$51,RAB!$C$14:$C$51,C1174)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SUMIFS(RAB!$F$14:$F$51,RAB!$C$14:$C$51,C1175)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SUMIFS(RAB!$F$14:$F$51,RAB!$C$14:$C$51,C1176)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SUMIFS(RAB!$F$14:$F$51,RAB!$C$14:$C$51,C1177)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SUMIFS(RAB!$F$14:$F$51,RAB!$C$14:$C$51,C1178)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SUMIFS(RAB!$F$14:$F$51,RAB!$C$14:$C$51,C1179)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SUMIFS(RAB!$F$14:$F$51,RAB!$C$14:$C$51,C1180)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SUMIFS(RAB!$F$14:$F$51,RAB!$C$14:$C$51,C1181)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SUMIFS(RAB!$F$14:$F$51,RAB!$C$14:$C$51,C1182)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SUMIFS(RAB!$F$14:$F$51,RAB!$C$14:$C$51,C1183)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SUMIFS(RAB!$F$14:$F$51,RAB!$C$14:$C$51,C1184)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SUMIFS(RAB!$F$14:$F$51,RAB!$C$14:$C$51,C1185)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SUMIFS(RAB!$F$14:$F$51,RAB!$C$14:$C$51,C1186)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SUMIFS(RAB!$F$14:$F$51,RAB!$C$14:$C$51,C1187)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SUMIFS(RAB!$F$14:$F$51,RAB!$C$14:$C$51,C1188)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SUMIFS(RAB!$F$14:$F$51,RAB!$C$14:$C$51,C1189)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SUMIFS(RAB!$F$14:$F$51,RAB!$C$14:$C$51,C1190)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SUMIFS(RAB!$F$14:$F$51,RAB!$C$14:$C$51,C1191)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SUMIFS(RAB!$F$14:$F$51,RAB!$C$14:$C$51,C1192)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SUMIFS(RAB!$F$14:$F$51,RAB!$C$14:$C$51,C1193)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SUMIFS(RAB!$F$14:$F$51,RAB!$C$14:$C$51,C1194)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SUMIFS(RAB!$F$14:$F$51,RAB!$C$14:$C$51,C1195)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SUMIFS(RAB!$F$14:$F$51,RAB!$C$14:$C$51,C1196)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SUMIFS(RAB!$F$14:$F$51,RAB!$C$14:$C$51,C1197)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SUMIFS(RAB!$F$14:$F$51,RAB!$C$14:$C$51,C1198)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SUMIFS(RAB!$F$14:$F$51,RAB!$C$14:$C$51,C1199)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SUMIFS(RAB!$F$14:$F$51,RAB!$C$14:$C$51,C1200)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SUMIFS(RAB!$F$14:$F$51,RAB!$C$14:$C$51,C1201)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SUMIFS(RAB!$F$14:$F$51,RAB!$C$14:$C$51,C1202)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SUMIFS(RAB!$F$14:$F$51,RAB!$C$14:$C$51,C1203)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SUMIFS(RAB!$F$14:$F$51,RAB!$C$14:$C$51,C1204)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SUMIFS(RAB!$F$14:$F$51,RAB!$C$14:$C$51,C1205)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SUMIFS(RAB!$F$14:$F$51,RAB!$C$14:$C$51,C1206)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SUMIFS(RAB!$F$14:$F$51,RAB!$C$14:$C$51,C1207)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SUMIFS(RAB!$F$14:$F$51,RAB!$C$14:$C$51,C1208)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SUMIFS(RAB!$F$14:$F$51,RAB!$C$14:$C$51,C1209)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SUMIFS(RAB!$F$14:$F$51,RAB!$C$14:$C$51,C1210)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SUMIFS(RAB!$F$14:$F$51,RAB!$C$14:$C$51,C1211)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SUMIFS(RAB!$F$14:$F$51,RAB!$C$14:$C$51,C1212)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SUMIFS(RAB!$F$14:$F$51,RAB!$C$14:$C$51,C1213)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SUMIFS(RAB!$F$14:$F$51,RAB!$C$14:$C$51,C1214)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SUMIFS(RAB!$F$14:$F$51,RAB!$C$14:$C$51,C1215)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SUMIFS(RAB!$F$14:$F$51,RAB!$C$14:$C$51,C1216)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SUMIFS(RAB!$F$14:$F$51,RAB!$C$14:$C$51,C1217)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SUMIFS(RAB!$F$14:$F$51,RAB!$C$14:$C$51,C1218)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SUMIFS(RAB!$F$14:$F$51,RAB!$C$14:$C$51,C1219)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SUMIFS(RAB!$F$14:$F$51,RAB!$C$14:$C$51,C1220)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SUMIFS(RAB!$F$14:$F$51,RAB!$C$14:$C$51,C1221)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SUMIFS(RAB!$F$14:$F$51,RAB!$C$14:$C$51,C1222)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SUMIFS(RAB!$F$14:$F$51,RAB!$C$14:$C$51,C1223)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SUMIFS(RAB!$F$14:$F$51,RAB!$C$14:$C$51,C1224)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SUMIFS(RAB!$F$14:$F$51,RAB!$C$14:$C$51,C1225)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SUMIFS(RAB!$F$14:$F$51,RAB!$C$14:$C$51,C1226)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SUMIFS(RAB!$F$14:$F$51,RAB!$C$14:$C$51,C1227)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SUMIFS(RAB!$F$14:$F$51,RAB!$C$14:$C$51,C1228)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SUMIFS(RAB!$F$14:$F$51,RAB!$C$14:$C$51,C1229)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SUMIFS(RAB!$F$14:$F$51,RAB!$C$14:$C$51,C1230)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SUMIFS(RAB!$F$14:$F$51,RAB!$C$14:$C$51,C1231)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SUMIFS(RAB!$F$14:$F$51,RAB!$C$14:$C$51,C1232)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SUMIFS(RAB!$F$14:$F$51,RAB!$C$14:$C$51,C1233)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SUMIFS(RAB!$F$14:$F$51,RAB!$C$14:$C$51,C1234)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SUMIFS(RAB!$F$14:$F$51,RAB!$C$14:$C$51,C1235)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SUMIFS(RAB!$F$14:$F$51,RAB!$C$14:$C$51,C1236)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SUMIFS(RAB!$F$14:$F$51,RAB!$C$14:$C$51,C1237)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SUMIFS(RAB!$F$14:$F$51,RAB!$C$14:$C$51,C1238)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SUMIFS(RAB!$F$14:$F$51,RAB!$C$14:$C$51,C1239)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SUMIFS(RAB!$F$14:$F$51,RAB!$C$14:$C$51,C1240)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SUMIFS(RAB!$F$14:$F$51,RAB!$C$14:$C$51,C1241)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SUMIFS(RAB!$F$14:$F$51,RAB!$C$14:$C$51,C1242)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SUMIFS(RAB!$F$14:$F$51,RAB!$C$14:$C$51,C1243)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SUMIFS(RAB!$F$14:$F$51,RAB!$C$14:$C$51,C1244)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SUMIFS(RAB!$F$14:$F$51,RAB!$C$14:$C$51,C1245)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SUMIFS(RAB!$F$14:$F$51,RAB!$C$14:$C$51,C1246)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SUMIFS(RAB!$F$14:$F$51,RAB!$C$14:$C$51,C1247)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SUMIFS(RAB!$F$14:$F$51,RAB!$C$14:$C$51,C1248)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SUMIFS(RAB!$F$14:$F$51,RAB!$C$14:$C$51,C1249)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SUMIFS(RAB!$F$14:$F$51,RAB!$C$14:$C$51,C1250)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SUMIFS(RAB!$F$14:$F$51,RAB!$C$14:$C$51,C1251)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SUMIFS(RAB!$F$14:$F$51,RAB!$C$14:$C$51,C1252)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SUMIFS(RAB!$F$14:$F$51,RAB!$C$14:$C$51,C1253)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SUMIFS(RAB!$F$14:$F$51,RAB!$C$14:$C$51,C1254)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SUMIFS(RAB!$F$14:$F$51,RAB!$C$14:$C$51,C1255)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SUMIFS(RAB!$F$14:$F$51,RAB!$C$14:$C$51,C1256)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SUMIFS(RAB!$F$14:$F$51,RAB!$C$14:$C$51,C1257)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SUMIFS(RAB!$F$14:$F$51,RAB!$C$14:$C$51,C1258)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SUMIFS(RAB!$F$14:$F$51,RAB!$C$14:$C$51,C1259)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SUMIFS(RAB!$F$14:$F$51,RAB!$C$14:$C$51,C1260)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SUMIFS(RAB!$F$14:$F$51,RAB!$C$14:$C$51,C1261)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SUMIFS(RAB!$F$14:$F$51,RAB!$C$14:$C$51,C1262)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SUMIFS(RAB!$F$14:$F$51,RAB!$C$14:$C$51,C1263)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SUMIFS(RAB!$F$14:$F$51,RAB!$C$14:$C$51,C1264)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SUMIFS(RAB!$F$14:$F$51,RAB!$C$14:$C$51,C1265)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SUMIFS(RAB!$F$14:$F$51,RAB!$C$14:$C$51,C1266)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SUMIFS(RAB!$F$14:$F$51,RAB!$C$14:$C$51,C1267)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SUMIFS(RAB!$F$14:$F$51,RAB!$C$14:$C$51,C1268)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SUMIFS(RAB!$F$14:$F$51,RAB!$C$14:$C$51,C1269)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SUMIFS(RAB!$F$14:$F$51,RAB!$C$14:$C$51,C1270)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SUMIFS(RAB!$F$14:$F$51,RAB!$C$14:$C$51,C1271)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SUMIFS(RAB!$F$14:$F$51,RAB!$C$14:$C$51,C1272)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SUMIFS(RAB!$F$14:$F$51,RAB!$C$14:$C$51,C1273)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SUMIFS(RAB!$F$14:$F$51,RAB!$C$14:$C$51,C1274)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SUMIFS(RAB!$F$14:$F$51,RAB!$C$14:$C$51,C1275)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SUMIFS(RAB!$F$14:$F$51,RAB!$C$14:$C$51,C1276)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SUMIFS(RAB!$F$14:$F$51,RAB!$C$14:$C$51,C1277)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SUMIFS(RAB!$F$14:$F$51,RAB!$C$14:$C$51,C1278)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SUMIFS(RAB!$F$14:$F$51,RAB!$C$14:$C$51,C1279)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SUMIFS(RAB!$F$14:$F$51,RAB!$C$14:$C$51,C1280)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SUMIFS(RAB!$F$14:$F$51,RAB!$C$14:$C$51,C1281)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SUMIFS(RAB!$F$14:$F$51,RAB!$C$14:$C$51,C1282)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SUMIFS(RAB!$F$14:$F$51,RAB!$C$14:$C$51,C1283)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SUMIFS(RAB!$F$14:$F$51,RAB!$C$14:$C$51,C1284)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SUMIFS(RAB!$F$14:$F$51,RAB!$C$14:$C$51,C1285)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SUMIFS(RAB!$F$14:$F$51,RAB!$C$14:$C$51,C1286)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SUMIFS(RAB!$F$14:$F$51,RAB!$C$14:$C$51,C1287)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SUMIFS(RAB!$F$14:$F$51,RAB!$C$14:$C$51,C1288)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SUMIFS(RAB!$F$14:$F$51,RAB!$C$14:$C$51,C1289)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SUMIFS(RAB!$F$14:$F$51,RAB!$C$14:$C$51,C1290)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SUMIFS(RAB!$F$14:$F$51,RAB!$C$14:$C$51,C1291)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SUMIFS(RAB!$F$14:$F$51,RAB!$C$14:$C$51,C1292)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SUMIFS(RAB!$F$14:$F$51,RAB!$C$14:$C$51,C1293)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SUMIFS(RAB!$F$14:$F$51,RAB!$C$14:$C$51,C1294)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SUMIFS(RAB!$F$14:$F$51,RAB!$C$14:$C$51,C1295)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SUMIFS(RAB!$F$14:$F$51,RAB!$C$14:$C$51,C1296)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SUMIFS(RAB!$F$14:$F$51,RAB!$C$14:$C$51,C1297)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SUMIFS(RAB!$F$14:$F$51,RAB!$C$14:$C$51,C1298)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SUMIFS(RAB!$F$14:$F$51,RAB!$C$14:$C$51,C1299)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SUMIFS(RAB!$F$14:$F$51,RAB!$C$14:$C$51,C1300)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SUMIFS(RAB!$F$14:$F$51,RAB!$C$14:$C$51,C1301)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SUMIFS(RAB!$F$14:$F$51,RAB!$C$14:$C$51,C1302)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SUMIFS(RAB!$F$14:$F$51,RAB!$C$14:$C$51,C1303)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SUMIFS(RAB!$F$14:$F$51,RAB!$C$14:$C$51,C1304)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SUMIFS(RAB!$F$14:$F$51,RAB!$C$14:$C$51,C1305)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SUMIFS(RAB!$F$14:$F$51,RAB!$C$14:$C$51,C1306)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SUMIFS(RAB!$F$14:$F$51,RAB!$C$14:$C$51,C1307)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SUMIFS(RAB!$F$14:$F$51,RAB!$C$14:$C$51,C1308)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SUMIFS(RAB!$F$14:$F$51,RAB!$C$14:$C$51,C1309)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SUMIFS(RAB!$F$14:$F$51,RAB!$C$14:$C$51,C1310)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SUMIFS(RAB!$F$14:$F$51,RAB!$C$14:$C$51,C1311)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SUMIFS(RAB!$F$14:$F$51,RAB!$C$14:$C$51,C1312)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SUMIFS(RAB!$F$14:$F$51,RAB!$C$14:$C$51,C1313)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SUMIFS(RAB!$F$14:$F$51,RAB!$C$14:$C$51,C1314)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SUMIFS(RAB!$F$14:$F$51,RAB!$C$14:$C$51,C1315)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SUMIFS(RAB!$F$14:$F$51,RAB!$C$14:$C$51,C1316)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SUMIFS(RAB!$F$14:$F$51,RAB!$C$14:$C$51,C1317)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SUMIFS(RAB!$F$14:$F$51,RAB!$C$14:$C$51,C1318)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SUMIFS(RAB!$F$14:$F$51,RAB!$C$14:$C$51,C1319)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SUMIFS(RAB!$F$14:$F$51,RAB!$C$14:$C$51,C1320)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9" priority="5" operator="equal">
      <formula>0</formula>
    </cfRule>
  </conditionalFormatting>
  <conditionalFormatting sqref="A10:L65536">
    <cfRule type="cellIs" dxfId="48" priority="1" operator="equal">
      <formula>0</formula>
    </cfRule>
  </conditionalFormatting>
  <conditionalFormatting sqref="C12:C711">
    <cfRule type="cellIs" dxfId="47" priority="66" stopIfTrue="1" operator="equal">
      <formula>0</formula>
    </cfRule>
  </conditionalFormatting>
  <conditionalFormatting sqref="E712:E65536">
    <cfRule type="cellIs" dxfId="46" priority="16" stopIfTrue="1" operator="equal">
      <formula>0</formula>
    </cfRule>
  </conditionalFormatting>
  <conditionalFormatting sqref="G1:G11 E6:E11 E1:E3 H7 H10:H11 F10:F711 G712:G65536">
    <cfRule type="cellIs" dxfId="45" priority="69" stopIfTrue="1" operator="equal">
      <formula>0</formula>
    </cfRule>
  </conditionalFormatting>
  <conditionalFormatting sqref="G12:H711">
    <cfRule type="cellIs" dxfId="44" priority="12" stopIfTrue="1" operator="equal">
      <formula>0</formula>
    </cfRule>
  </conditionalFormatting>
  <conditionalFormatting sqref="I7:K7">
    <cfRule type="cellIs" dxfId="43" priority="4" stopIfTrue="1" operator="equal">
      <formula>0</formula>
    </cfRule>
  </conditionalFormatting>
  <conditionalFormatting sqref="I10:L711">
    <cfRule type="cellIs" dxfId="42" priority="2" stopIfTrue="1" operator="equal">
      <formula>0</formula>
    </cfRule>
  </conditionalFormatting>
  <conditionalFormatting sqref="L1:L6">
    <cfRule type="cellIs" dxfId="41" priority="10" operator="equal">
      <formula>0</formula>
    </cfRule>
  </conditionalFormatting>
  <conditionalFormatting sqref="M1:IV1048576 A8:G9">
    <cfRule type="cellIs" dxfId="4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5" t="s">
        <v>1127</v>
      </c>
      <c r="C4" s="515"/>
      <c r="D4" s="515"/>
      <c r="E4" s="515"/>
      <c r="F4" s="515"/>
      <c r="G4" s="515"/>
      <c r="H4" s="515"/>
      <c r="I4" s="515"/>
      <c r="J4" s="515"/>
      <c r="K4" s="51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9" t="str">
        <f>RAB!G6</f>
        <v>KANTOR DEPT AGAMA</v>
      </c>
      <c r="H6" s="539"/>
      <c r="I6" s="539"/>
      <c r="J6" s="539"/>
      <c r="K6" s="53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>
        <f>RAB!G7</f>
        <v>0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6" t="s">
        <v>0</v>
      </c>
      <c r="C11" s="518" t="s">
        <v>1</v>
      </c>
      <c r="D11" s="521" t="s">
        <v>42</v>
      </c>
      <c r="E11" s="521" t="s">
        <v>43</v>
      </c>
      <c r="F11" s="521" t="s">
        <v>2</v>
      </c>
      <c r="G11" s="523" t="s">
        <v>41</v>
      </c>
      <c r="H11" s="521" t="s">
        <v>3</v>
      </c>
      <c r="I11" s="521"/>
      <c r="J11" s="521"/>
      <c r="K11" s="526"/>
      <c r="M11" s="33"/>
      <c r="N11" s="33"/>
      <c r="O11" s="33"/>
      <c r="P11" s="33"/>
      <c r="R11" s="34"/>
      <c r="S11" s="74"/>
      <c r="T11" s="74"/>
    </row>
    <row r="12" spans="1:21" ht="15" customHeight="1">
      <c r="B12" s="517"/>
      <c r="C12" s="519"/>
      <c r="D12" s="522"/>
      <c r="E12" s="522"/>
      <c r="F12" s="522"/>
      <c r="G12" s="524"/>
      <c r="H12" s="530" t="s">
        <v>46</v>
      </c>
      <c r="I12" s="530" t="s">
        <v>5</v>
      </c>
      <c r="J12" s="522" t="s">
        <v>47</v>
      </c>
      <c r="K12" s="52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7"/>
      <c r="C13" s="520"/>
      <c r="D13" s="522"/>
      <c r="E13" s="522"/>
      <c r="F13" s="522"/>
      <c r="G13" s="525"/>
      <c r="H13" s="531"/>
      <c r="I13" s="531"/>
      <c r="J13" s="522"/>
      <c r="K13" s="52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0" t="s">
        <v>1008</v>
      </c>
      <c r="D38" s="540"/>
      <c r="E38" s="540"/>
      <c r="F38" s="54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1" t="s">
        <v>462</v>
      </c>
      <c r="D39" s="541"/>
      <c r="E39" s="541"/>
      <c r="F39" s="54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2" t="s">
        <v>463</v>
      </c>
      <c r="D40" s="532"/>
      <c r="E40" s="532"/>
      <c r="F40" s="53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3" t="e">
        <f ca="1">"Terbilang : ( "&amp;L42&amp;" Rupiah )"</f>
        <v>#NAME?</v>
      </c>
      <c r="C41" s="534"/>
      <c r="D41" s="534"/>
      <c r="E41" s="534"/>
      <c r="F41" s="534"/>
      <c r="G41" s="534"/>
      <c r="H41" s="534"/>
      <c r="I41" s="534"/>
      <c r="J41" s="534"/>
      <c r="K41" s="535"/>
      <c r="L41" s="44"/>
      <c r="R41" s="58"/>
      <c r="S41" s="58"/>
      <c r="T41" s="58"/>
    </row>
    <row r="42" spans="1:20" s="36" customFormat="1">
      <c r="A42" s="30"/>
      <c r="B42" s="536"/>
      <c r="C42" s="537"/>
      <c r="D42" s="537"/>
      <c r="E42" s="537"/>
      <c r="F42" s="537"/>
      <c r="G42" s="537"/>
      <c r="H42" s="537"/>
      <c r="I42" s="537"/>
      <c r="J42" s="537"/>
      <c r="K42" s="538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7"/>
      <c r="I45" s="527"/>
      <c r="J45" s="528"/>
      <c r="K45" s="52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7"/>
      <c r="I46" s="527"/>
      <c r="J46" s="528"/>
      <c r="K46" s="52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7"/>
      <c r="I47" s="527"/>
      <c r="J47" s="528"/>
      <c r="K47" s="52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7"/>
      <c r="I52" s="527"/>
      <c r="J52" s="528"/>
      <c r="K52" s="52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SUMIFS(RAB!$F$14:$F$51,RAB!$C$14:$C$51,'REKAP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SUMIFS(RAB!$F$14:$F$51,RAB!$C$14:$C$51,'REKAP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SUMIFS(RAB!$F$14:$F$51,RAB!$C$14:$C$51,'REKAP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SUMIFS(RAB!$F$14:$F$51,RAB!$C$14:$C$51,'REKAP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SUMIFS(RAB!$F$14:$F$51,RAB!$C$14:$C$51,'REKAP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SUMIFS(RAB!$F$14:$F$51,RAB!$C$14:$C$51,'REKAP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SUMIFS(RAB!$F$14:$F$51,RAB!$C$14:$C$51,'REKAP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SUMIFS(RAB!$F$14:$F$51,RAB!$C$14:$C$51,'REKAP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SUMIFS(RAB!$F$14:$F$51,RAB!$C$14:$C$51,'REKAP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SUMIFS(RAB!$F$14:$F$51,RAB!$C$14:$C$51,'REKAP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SUMIFS(RAB!$F$14:$F$51,RAB!$C$14:$C$51,'REKAP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SUMIFS(RAB!$F$14:$F$51,RAB!$C$14:$C$51,'REKAP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SUMIFS(RAB!$F$14:$F$51,RAB!$C$14:$C$51,'REKAP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SUMIFS(RAB!$F$14:$F$51,RAB!$C$14:$C$51,'REKAP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SUMIFS(RAB!$F$14:$F$51,RAB!$C$14:$C$51,'REKAP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SUMIFS(RAB!$F$14:$F$51,RAB!$C$14:$C$51,'REKAP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SUMIFS(RAB!$F$14:$F$51,RAB!$C$14:$C$51,'REKAP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SUMIFS(RAB!$F$14:$F$51,RAB!$C$14:$C$51,'REKAP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SUMIFS(RAB!$F$14:$F$51,RAB!$C$14:$C$51,'REKAP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SUMIFS(RAB!$F$14:$F$51,RAB!$C$14:$C$51,'REKAP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5" t="s">
        <v>1034</v>
      </c>
      <c r="C4" s="515"/>
      <c r="D4" s="515"/>
      <c r="E4" s="515"/>
      <c r="F4" s="515"/>
      <c r="G4" s="515"/>
      <c r="H4" s="515"/>
      <c r="I4" s="515"/>
      <c r="J4" s="515"/>
      <c r="K4" s="51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9" t="str">
        <f>RAB!G6</f>
        <v>KANTOR DEPT AGAMA</v>
      </c>
      <c r="H6" s="539"/>
      <c r="I6" s="539"/>
      <c r="J6" s="539"/>
      <c r="K6" s="53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>
        <f>RAB!G7</f>
        <v>0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6" t="s">
        <v>0</v>
      </c>
      <c r="C11" s="518" t="s">
        <v>1</v>
      </c>
      <c r="D11" s="521" t="s">
        <v>42</v>
      </c>
      <c r="E11" s="521" t="s">
        <v>43</v>
      </c>
      <c r="F11" s="521" t="s">
        <v>2</v>
      </c>
      <c r="G11" s="523" t="s">
        <v>41</v>
      </c>
      <c r="H11" s="521" t="s">
        <v>3</v>
      </c>
      <c r="I11" s="521"/>
      <c r="J11" s="521"/>
      <c r="K11" s="526"/>
      <c r="M11" s="33"/>
      <c r="N11" s="33"/>
      <c r="O11" s="33"/>
      <c r="P11" s="33"/>
      <c r="R11" s="34"/>
      <c r="S11" s="74"/>
      <c r="T11" s="74"/>
    </row>
    <row r="12" spans="1:21" ht="15" customHeight="1">
      <c r="B12" s="517"/>
      <c r="C12" s="519"/>
      <c r="D12" s="522"/>
      <c r="E12" s="522"/>
      <c r="F12" s="522"/>
      <c r="G12" s="524"/>
      <c r="H12" s="530" t="s">
        <v>46</v>
      </c>
      <c r="I12" s="530" t="s">
        <v>5</v>
      </c>
      <c r="J12" s="522" t="s">
        <v>47</v>
      </c>
      <c r="K12" s="52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7"/>
      <c r="C13" s="520"/>
      <c r="D13" s="522"/>
      <c r="E13" s="522"/>
      <c r="F13" s="522"/>
      <c r="G13" s="525"/>
      <c r="H13" s="531"/>
      <c r="I13" s="531"/>
      <c r="J13" s="522"/>
      <c r="K13" s="52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13.2 kVA MCCB 20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4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35</v>
      </c>
      <c r="G18" s="41">
        <f ca="1">IF(ISERROR(OFFSET('HARGA SATUAN'!$I$6,MATCH(C18,'HARGA SATUAN'!$C$7:$C$1492,0),0)),"",OFFSET('HARGA SATUAN'!$I$6,MATCH(C18,'HARGA SATUAN'!$C$7:$C$1492,0),0))</f>
        <v>13500</v>
      </c>
      <c r="H18" s="42">
        <f t="shared" ca="1" si="1"/>
        <v>472500</v>
      </c>
      <c r="I18" s="42">
        <f t="shared" ca="1" si="2"/>
        <v>0</v>
      </c>
      <c r="J18" s="42">
        <f t="shared" ca="1" si="3"/>
        <v>0</v>
      </c>
      <c r="K18" s="43">
        <f t="shared" ca="1" si="0"/>
        <v>472500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0" t="s">
        <v>1008</v>
      </c>
      <c r="D168" s="540"/>
      <c r="E168" s="540"/>
      <c r="F168" s="540"/>
      <c r="G168" s="77" t="s">
        <v>9</v>
      </c>
      <c r="H168" s="55">
        <f ca="1">SUM(H14:H167)</f>
        <v>5464800</v>
      </c>
      <c r="I168" s="55">
        <f ca="1">SUM(I14:I167)</f>
        <v>0</v>
      </c>
      <c r="J168" s="55">
        <f ca="1">SUM(J14:J167)</f>
        <v>0</v>
      </c>
      <c r="K168" s="55">
        <f ca="1">SUM(K14:K167)</f>
        <v>5464800</v>
      </c>
      <c r="L168" s="44"/>
      <c r="R168" s="99"/>
      <c r="S168" s="99"/>
      <c r="T168" s="99"/>
    </row>
    <row r="169" spans="1:20" s="36" customFormat="1">
      <c r="A169" s="30"/>
      <c r="B169" s="56"/>
      <c r="C169" s="541" t="s">
        <v>462</v>
      </c>
      <c r="D169" s="541"/>
      <c r="E169" s="541"/>
      <c r="F169" s="541"/>
      <c r="G169" s="59" t="s">
        <v>9</v>
      </c>
      <c r="H169" s="60">
        <f ca="1">H168*0.1</f>
        <v>546480</v>
      </c>
      <c r="I169" s="60">
        <f ca="1">I168*0.1</f>
        <v>0</v>
      </c>
      <c r="J169" s="60">
        <f ca="1">J168*0.1</f>
        <v>0</v>
      </c>
      <c r="K169" s="60">
        <f ca="1">K168*0.1</f>
        <v>546480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2" t="s">
        <v>463</v>
      </c>
      <c r="D170" s="532"/>
      <c r="E170" s="532"/>
      <c r="F170" s="532"/>
      <c r="G170" s="61" t="s">
        <v>9</v>
      </c>
      <c r="H170" s="78">
        <f ca="1">SUM(H168:H169)</f>
        <v>6011280</v>
      </c>
      <c r="I170" s="78">
        <f ca="1">SUM(I168:I169)</f>
        <v>0</v>
      </c>
      <c r="J170" s="61">
        <f ca="1">SUM(J168:J169)</f>
        <v>0</v>
      </c>
      <c r="K170" s="61">
        <f ca="1">SUM(K168:K169)</f>
        <v>6011280</v>
      </c>
      <c r="L170" s="44"/>
      <c r="R170" s="99"/>
      <c r="S170" s="99"/>
      <c r="T170" s="99"/>
    </row>
    <row r="171" spans="1:20" s="36" customFormat="1">
      <c r="A171" s="30"/>
      <c r="B171" s="533" t="e">
        <f ca="1">"Terbilang : ( "&amp;L172&amp;" Rupiah )"</f>
        <v>#NAME?</v>
      </c>
      <c r="C171" s="534"/>
      <c r="D171" s="534"/>
      <c r="E171" s="534"/>
      <c r="F171" s="534"/>
      <c r="G171" s="534"/>
      <c r="H171" s="534"/>
      <c r="I171" s="534"/>
      <c r="J171" s="534"/>
      <c r="K171" s="535"/>
      <c r="L171" s="44"/>
      <c r="R171" s="58"/>
      <c r="S171" s="58"/>
      <c r="T171" s="58"/>
    </row>
    <row r="172" spans="1:20" s="36" customFormat="1">
      <c r="A172" s="30"/>
      <c r="B172" s="536"/>
      <c r="C172" s="537"/>
      <c r="D172" s="537"/>
      <c r="E172" s="537"/>
      <c r="F172" s="537"/>
      <c r="G172" s="537"/>
      <c r="H172" s="537"/>
      <c r="I172" s="537"/>
      <c r="J172" s="537"/>
      <c r="K172" s="538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7"/>
      <c r="I175" s="527"/>
      <c r="J175" s="528"/>
      <c r="K175" s="52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7"/>
      <c r="I176" s="527"/>
      <c r="J176" s="528"/>
      <c r="K176" s="52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7"/>
      <c r="I177" s="527"/>
      <c r="J177" s="528"/>
      <c r="K177" s="52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7"/>
      <c r="I182" s="527"/>
      <c r="J182" s="528"/>
      <c r="K182" s="52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SUMIFS(RAB!$F$14:$F$51,RAB!$C$14:$C$51,C224)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SUMIFS(RAB!$F$14:$F$51,RAB!$C$14:$C$51,C225)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SUMIFS(RAB!$F$14:$F$51,RAB!$C$14:$C$51,C226)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SUMIFS(RAB!$F$14:$F$51,RAB!$C$14:$C$51,C227)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SUMIFS(RAB!$F$14:$F$51,RAB!$C$14:$C$51,C228)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SUMIFS(RAB!$F$14:$F$51,RAB!$C$14:$C$51,C229)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SUMIFS(RAB!$F$14:$F$51,RAB!$C$14:$C$51,C230)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SUMIFS(RAB!$F$14:$F$51,RAB!$C$14:$C$51,C231)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SUMIFS(RAB!$F$14:$F$51,RAB!$C$14:$C$51,C232)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SUMIFS(RAB!$F$14:$F$51,RAB!$C$14:$C$51,C233)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SUMIFS(RAB!$F$14:$F$51,RAB!$C$14:$C$51,C234)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SUMIFS(RAB!$F$14:$F$51,RAB!$C$14:$C$51,C235)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SUMIFS(RAB!$F$14:$F$51,RAB!$C$14:$C$51,C236)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SUMIFS(RAB!$F$14:$F$51,RAB!$C$14:$C$51,C237)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SUMIFS(RAB!$F$14:$F$51,RAB!$C$14:$C$51,C238)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SUMIFS(RAB!$F$14:$F$51,RAB!$C$14:$C$51,C239)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SUMIFS(RAB!$F$14:$F$51,RAB!$C$14:$C$51,C240)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SUMIFS(RAB!$F$14:$F$51,RAB!$C$14:$C$51,C241)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SUMIFS(RAB!$F$14:$F$51,RAB!$C$14:$C$51,C242)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SUMIFS(RAB!$F$14:$F$51,RAB!$C$14:$C$51,C243)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SUMIFS(RAB!$F$14:$F$51,RAB!$C$14:$C$51,C244)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SUMIFS(RAB!$F$14:$F$51,RAB!$C$14:$C$51,C245)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SUMIFS(RAB!$F$14:$F$51,RAB!$C$14:$C$51,C246)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SUMIFS(RAB!$F$14:$F$51,RAB!$C$14:$C$51,C247)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SUMIFS(RAB!$F$14:$F$51,RAB!$C$14:$C$51,C248)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SUMIFS(RAB!$F$14:$F$51,RAB!$C$14:$C$51,C249)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SUMIFS(RAB!$F$14:$F$51,RAB!$C$14:$C$51,C250)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SUMIFS(RAB!$F$14:$F$51,RAB!$C$14:$C$51,C251)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SUMIFS(RAB!$F$14:$F$51,RAB!$C$14:$C$51,C252)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SUMIFS(RAB!$F$14:$F$51,RAB!$C$14:$C$51,C253)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SUMIFS(RAB!$F$14:$F$51,RAB!$C$14:$C$51,C254)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SUMIFS(RAB!$F$14:$F$51,RAB!$C$14:$C$51,C255)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SUMIFS(RAB!$F$14:$F$51,RAB!$C$14:$C$51,C256)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SUMIFS(RAB!$F$14:$F$51,RAB!$C$14:$C$51,C257)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SUMIFS(RAB!$F$14:$F$51,RAB!$C$14:$C$51,C258)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SUMIFS(RAB!$F$14:$F$51,RAB!$C$14:$C$51,C259)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SUMIFS(RAB!$F$14:$F$51,RAB!$C$14:$C$51,C260)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SUMIFS(RAB!$F$14:$F$51,RAB!$C$14:$C$51,C261)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SUMIFS(RAB!$F$14:$F$51,RAB!$C$14:$C$51,C262)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SUMIFS(RAB!$F$14:$F$51,RAB!$C$14:$C$51,C263)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SUMIFS(RAB!$F$14:$F$51,RAB!$C$14:$C$51,C264)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SUMIFS(RAB!$F$14:$F$51,RAB!$C$14:$C$51,C265)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SUMIFS(RAB!$F$14:$F$51,RAB!$C$14:$C$51,C266)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SUMIFS(RAB!$F$14:$F$51,RAB!$C$14:$C$51,C267)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SUMIFS(RAB!$F$14:$F$51,RAB!$C$14:$C$51,C268)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SUMIFS(RAB!$F$14:$F$51,RAB!$C$14:$C$51,C269)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SUMIFS(RAB!$F$14:$F$51,RAB!$C$14:$C$51,C270)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SUMIFS(RAB!$F$14:$F$51,RAB!$C$14:$C$51,C271)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SUMIFS(RAB!$F$14:$F$51,RAB!$C$14:$C$51,C272)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SUMIFS(RAB!$F$14:$F$51,RAB!$C$14:$C$51,C273)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SUMIFS(RAB!$F$14:$F$51,RAB!$C$14:$C$51,C274)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SUMIFS(RAB!$F$14:$F$51,RAB!$C$14:$C$51,C275)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SUMIFS(RAB!$F$14:$F$51,RAB!$C$14:$C$51,C276)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SUMIFS(RAB!$F$14:$F$51,RAB!$C$14:$C$51,C277)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SUMIFS(RAB!$F$14:$F$51,RAB!$C$14:$C$51,C278)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SUMIFS(RAB!$F$14:$F$51,RAB!$C$14:$C$51,C279)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SUMIFS(RAB!$F$14:$F$51,RAB!$C$14:$C$51,C280)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SUMIFS(RAB!$F$14:$F$51,RAB!$C$14:$C$51,C281)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SUMIFS(RAB!$F$14:$F$51,RAB!$C$14:$C$51,C282)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SUMIFS(RAB!$F$14:$F$51,RAB!$C$14:$C$51,C283)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SUMIFS(RAB!$F$14:$F$51,RAB!$C$14:$C$51,C284)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SUMIFS(RAB!$F$14:$F$51,RAB!$C$14:$C$51,C285)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SUMIFS(RAB!$F$14:$F$51,RAB!$C$14:$C$51,C286)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SUMIFS(RAB!$F$14:$F$51,RAB!$C$14:$C$51,C287)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SUMIFS(RAB!$F$14:$F$51,RAB!$C$14:$C$51,C288)</f>
        <v>1</v>
      </c>
      <c r="E288" s="24">
        <f t="shared" ca="1" si="21"/>
        <v>1</v>
      </c>
      <c r="F288" s="24">
        <f ca="1">IF(D288=0,0,SUM($E$223:E288))</f>
        <v>2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SUMIFS(RAB!$F$14:$F$51,RAB!$C$14:$C$51,C289)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SUMIFS(RAB!$F$14:$F$51,RAB!$C$14:$C$51,C290)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SUMIFS(RAB!$F$14:$F$51,RAB!$C$14:$C$51,C291)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SUMIFS(RAB!$F$14:$F$51,RAB!$C$14:$C$51,C292)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SUMIFS(RAB!$F$14:$F$51,RAB!$C$14:$C$51,C293)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SUMIFS(RAB!$F$14:$F$51,RAB!$C$14:$C$51,C294)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SUMIFS(RAB!$F$14:$F$51,RAB!$C$14:$C$51,C295)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SUMIFS(RAB!$F$14:$F$51,RAB!$C$14:$C$51,C296)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SUMIFS(RAB!$F$14:$F$51,RAB!$C$14:$C$51,C297)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SUMIFS(RAB!$F$14:$F$51,RAB!$C$14:$C$51,C298)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SUMIFS(RAB!$F$14:$F$51,RAB!$C$14:$C$51,C299)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SUMIFS(RAB!$F$14:$F$51,RAB!$C$14:$C$51,C300)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SUMIFS(RAB!$F$14:$F$51,RAB!$C$14:$C$51,C301)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SUMIFS(RAB!$F$14:$F$51,RAB!$C$14:$C$51,C302)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SUMIFS(RAB!$F$14:$F$51,RAB!$C$14:$C$51,C303)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SUMIFS(RAB!$F$14:$F$51,RAB!$C$14:$C$51,C304)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SUMIFS(RAB!$F$14:$F$51,RAB!$C$14:$C$51,C305)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SUMIFS(RAB!$F$14:$F$51,RAB!$C$14:$C$51,C306)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SUMIFS(RAB!$F$14:$F$51,RAB!$C$14:$C$51,C307)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SUMIFS(RAB!$F$14:$F$51,RAB!$C$14:$C$51,C308)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SUMIFS(RAB!$F$14:$F$51,RAB!$C$14:$C$51,C309)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SUMIFS(RAB!$F$14:$F$51,RAB!$C$14:$C$51,C310)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SUMIFS(RAB!$F$14:$F$51,RAB!$C$14:$C$51,C311)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SUMIFS(RAB!$F$14:$F$51,RAB!$C$14:$C$51,C312)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SUMIFS(RAB!$F$14:$F$51,RAB!$C$14:$C$51,C313)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SUMIFS(RAB!$F$14:$F$51,RAB!$C$14:$C$51,C314)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SUMIFS(RAB!$F$14:$F$51,RAB!$C$14:$C$51,C315)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SUMIFS(RAB!$F$14:$F$51,RAB!$C$14:$C$51,C316)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SUMIFS(RAB!$F$14:$F$51,RAB!$C$14:$C$51,C317)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SUMIFS(RAB!$F$14:$F$51,RAB!$C$14:$C$51,C318)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SUMIFS(RAB!$F$14:$F$51,RAB!$C$14:$C$51,C319)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SUMIFS(RAB!$F$14:$F$51,RAB!$C$14:$C$51,C320)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SUMIFS(RAB!$F$14:$F$51,RAB!$C$14:$C$51,C321)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SUMIFS(RAB!$F$14:$F$51,RAB!$C$14:$C$51,C322)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SUMIFS(RAB!$F$14:$F$51,RAB!$C$14:$C$51,C323)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SUMIFS(RAB!$F$14:$F$51,RAB!$C$14:$C$51,C324)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SUMIFS(RAB!$F$14:$F$51,RAB!$C$14:$C$51,C325)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SUMIFS(RAB!$F$14:$F$51,RAB!$C$14:$C$51,C326)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SUMIFS(RAB!$F$14:$F$51,RAB!$C$14:$C$51,C327)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SUMIFS(RAB!$F$14:$F$51,RAB!$C$14:$C$51,C328)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SUMIFS(RAB!$F$14:$F$51,RAB!$C$14:$C$51,C329)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SUMIFS(RAB!$F$14:$F$51,RAB!$C$14:$C$51,C330)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SUMIFS(RAB!$F$14:$F$51,RAB!$C$14:$C$51,C331)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SUMIFS(RAB!$F$14:$F$51,RAB!$C$14:$C$51,C332)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SUMIFS(RAB!$F$14:$F$51,RAB!$C$14:$C$51,C333)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SUMIFS(RAB!$F$14:$F$51,RAB!$C$14:$C$51,C334)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SUMIFS(RAB!$F$14:$F$51,RAB!$C$14:$C$51,C335)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SUMIFS(RAB!$F$14:$F$51,RAB!$C$14:$C$51,C336)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SUMIFS(RAB!$F$14:$F$51,RAB!$C$14:$C$51,C337)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SUMIFS(RAB!$F$14:$F$51,RAB!$C$14:$C$51,C338)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SUMIFS(RAB!$F$14:$F$51,RAB!$C$14:$C$51,C339)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SUMIFS(RAB!$F$14:$F$51,RAB!$C$14:$C$51,C340)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SUMIFS(RAB!$F$14:$F$51,RAB!$C$14:$C$51,C341)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SUMIFS(RAB!$F$14:$F$51,RAB!$C$14:$C$51,C342)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SUMIFS(RAB!$F$14:$F$51,RAB!$C$14:$C$51,C343)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SUMIFS(RAB!$F$14:$F$51,RAB!$C$14:$C$51,C344)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SUMIFS(RAB!$F$14:$F$51,RAB!$C$14:$C$51,C345)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SUMIFS(RAB!$F$14:$F$51,RAB!$C$14:$C$51,C346)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SUMIFS(RAB!$F$14:$F$51,RAB!$C$14:$C$51,C347)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SUMIFS(RAB!$F$14:$F$51,RAB!$C$14:$C$51,C348)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SUMIFS(RAB!$F$14:$F$51,RAB!$C$14:$C$51,C349)</f>
        <v>35</v>
      </c>
      <c r="E349" s="24">
        <f t="shared" ca="1" si="22"/>
        <v>1</v>
      </c>
      <c r="F349" s="24">
        <f ca="1">IF(D349=0,0,SUM($E$223:E349))</f>
        <v>3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SUMIFS(RAB!$F$14:$F$51,RAB!$C$14:$C$51,C350)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SUMIFS(RAB!$F$14:$F$51,RAB!$C$14:$C$51,C351)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SUMIFS(RAB!$F$14:$F$51,RAB!$C$14:$C$51,C352)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SUMIFS(RAB!$F$14:$F$51,RAB!$C$14:$C$51,C353)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SUMIFS(RAB!$F$14:$F$51,RAB!$C$14:$C$51,C354)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SUMIFS(RAB!$F$14:$F$51,RAB!$C$14:$C$51,C355)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SUMIFS(RAB!$F$14:$F$51,RAB!$C$14:$C$51,C356)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SUMIFS(RAB!$F$14:$F$51,RAB!$C$14:$C$51,C357)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SUMIFS(RAB!$F$14:$F$51,RAB!$C$14:$C$51,C358)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SUMIFS(RAB!$F$14:$F$51,RAB!$C$14:$C$51,C359)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SUMIFS(RAB!$F$14:$F$51,RAB!$C$14:$C$51,C360)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SUMIFS(RAB!$F$14:$F$51,RAB!$C$14:$C$51,C361)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SUMIFS(RAB!$F$14:$F$51,RAB!$C$14:$C$51,C362)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SUMIFS(RAB!$F$14:$F$51,RAB!$C$14:$C$51,C363)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SUMIFS(RAB!$F$14:$F$51,RAB!$C$14:$C$51,C364)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SUMIFS(RAB!$F$14:$F$51,RAB!$C$14:$C$51,C365)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SUMIFS(RAB!$F$14:$F$51,RAB!$C$14:$C$51,C366)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SUMIFS(RAB!$F$14:$F$51,RAB!$C$14:$C$51,C367)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SUMIFS(RAB!$F$14:$F$51,RAB!$C$14:$C$51,C368)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SUMIFS(RAB!$F$14:$F$51,RAB!$C$14:$C$51,C369)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SUMIFS(RAB!$F$14:$F$51,RAB!$C$14:$C$51,C370)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SUMIFS(RAB!$F$14:$F$51,RAB!$C$14:$C$51,C371)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SUMIFS(RAB!$F$14:$F$51,RAB!$C$14:$C$51,C372)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SUMIFS(RAB!$F$14:$F$51,RAB!$C$14:$C$51,C373)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7" priority="5" operator="equal">
      <formula>0</formula>
    </cfRule>
  </conditionalFormatting>
  <conditionalFormatting sqref="C16:C165">
    <cfRule type="cellIs" dxfId="36" priority="4" stopIfTrue="1" operator="equal">
      <formula>0</formula>
    </cfRule>
  </conditionalFormatting>
  <conditionalFormatting sqref="C16:E165">
    <cfRule type="cellIs" dxfId="35" priority="1" operator="equal">
      <formula>0</formula>
    </cfRule>
  </conditionalFormatting>
  <conditionalFormatting sqref="D224:F373">
    <cfRule type="cellIs" dxfId="34" priority="8" operator="equal">
      <formula>0</formula>
    </cfRule>
  </conditionalFormatting>
  <conditionalFormatting sqref="E1:E3 G1:G115 E6:E15 H12:I12 N13 F14:F15 H14:K115 E166:K166 G166:G223 E167:F167 H167:K167">
    <cfRule type="cellIs" dxfId="33" priority="43" stopIfTrue="1" operator="equal">
      <formula>0</formula>
    </cfRule>
  </conditionalFormatting>
  <conditionalFormatting sqref="E171:E65536">
    <cfRule type="cellIs" dxfId="32" priority="9" stopIfTrue="1" operator="equal">
      <formula>0</formula>
    </cfRule>
  </conditionalFormatting>
  <conditionalFormatting sqref="G224">
    <cfRule type="cellIs" dxfId="31" priority="10" operator="equal">
      <formula>0</formula>
    </cfRule>
  </conditionalFormatting>
  <conditionalFormatting sqref="G225:G65536">
    <cfRule type="cellIs" dxfId="30" priority="14" stopIfTrue="1" operator="equal">
      <formula>0</formula>
    </cfRule>
  </conditionalFormatting>
  <conditionalFormatting sqref="R14:T166 G116:K165">
    <cfRule type="cellIs" dxfId="2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0"/>
    </row>
    <row r="4" spans="4:4" ht="57" customHeight="1">
      <c r="D4" s="450">
        <v>3</v>
      </c>
    </row>
    <row r="5" spans="4:4" ht="57" customHeight="1">
      <c r="D5" s="45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0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3" t="s">
        <v>41</v>
      </c>
      <c r="C2" s="54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4" t="s">
        <v>23</v>
      </c>
      <c r="C4" s="545" t="s">
        <v>1012</v>
      </c>
      <c r="D4" s="545" t="s">
        <v>42</v>
      </c>
      <c r="E4" s="544" t="s">
        <v>43</v>
      </c>
      <c r="F4" s="108" t="s">
        <v>1609</v>
      </c>
      <c r="G4" s="108" t="s">
        <v>1608</v>
      </c>
      <c r="H4" s="54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4"/>
      <c r="C5" s="545"/>
      <c r="D5" s="545"/>
      <c r="E5" s="544"/>
      <c r="F5" s="93"/>
      <c r="G5" s="93"/>
      <c r="H5" s="542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3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3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4">
        <v>2740</v>
      </c>
      <c r="G1433" s="47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5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5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5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5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5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8" priority="138" operator="equal">
      <formula>0</formula>
    </cfRule>
  </conditionalFormatting>
  <conditionalFormatting sqref="B8:C135">
    <cfRule type="cellIs" dxfId="27" priority="51" operator="equal">
      <formula>0</formula>
    </cfRule>
  </conditionalFormatting>
  <conditionalFormatting sqref="B150:G1493">
    <cfRule type="cellIs" dxfId="26" priority="1" operator="equal">
      <formula>0</formula>
    </cfRule>
  </conditionalFormatting>
  <conditionalFormatting sqref="C143:G149">
    <cfRule type="cellIs" dxfId="25" priority="5" operator="equal">
      <formula>0</formula>
    </cfRule>
  </conditionalFormatting>
  <conditionalFormatting sqref="D9:G142">
    <cfRule type="cellIs" dxfId="24" priority="11" operator="equal">
      <formula>0</formula>
    </cfRule>
  </conditionalFormatting>
  <conditionalFormatting sqref="D1:IV5 A1:C7 D6:K6 H1455:IV1457 H1458:XFD1485 H1486:H1493 I1486:XFD1494 A1494:H1494 A1495:XFD65536">
    <cfRule type="cellIs" dxfId="23" priority="163" operator="equal">
      <formula>0</formula>
    </cfRule>
  </conditionalFormatting>
  <conditionalFormatting sqref="D7:IV8 C136:C142 B136:B149">
    <cfRule type="cellIs" dxfId="22" priority="62" operator="equal">
      <formula>0</formula>
    </cfRule>
  </conditionalFormatting>
  <conditionalFormatting sqref="H9:H1418">
    <cfRule type="cellIs" dxfId="21" priority="129" operator="equal">
      <formula>0</formula>
    </cfRule>
  </conditionalFormatting>
  <conditionalFormatting sqref="H1419:I1454">
    <cfRule type="cellIs" dxfId="20" priority="128" operator="equal">
      <formula>0</formula>
    </cfRule>
  </conditionalFormatting>
  <conditionalFormatting sqref="I108:I1418">
    <cfRule type="cellIs" dxfId="19" priority="125" operator="equal">
      <formula>0</formula>
    </cfRule>
  </conditionalFormatting>
  <conditionalFormatting sqref="J108:IV1454">
    <cfRule type="cellIs" dxfId="18" priority="139" operator="equal">
      <formula>0</formula>
    </cfRule>
  </conditionalFormatting>
  <conditionalFormatting sqref="M6:IV6">
    <cfRule type="cellIs" dxfId="1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topLeftCell="A16" zoomScale="55" zoomScaleNormal="55" zoomScaleSheetLayoutView="85" workbookViewId="0">
      <selection activeCell="O24" sqref="O24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7" t="s">
        <v>1454</v>
      </c>
      <c r="C2" s="577"/>
      <c r="D2" s="577"/>
      <c r="E2" s="577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82" t="s">
        <v>1532</v>
      </c>
      <c r="C4" s="583"/>
      <c r="D4" s="583"/>
      <c r="E4" s="584"/>
      <c r="F4" s="432"/>
      <c r="G4" s="432"/>
      <c r="H4" s="433"/>
      <c r="I4" s="546" t="s">
        <v>1533</v>
      </c>
      <c r="J4" s="547"/>
      <c r="K4" s="547"/>
      <c r="L4" s="548"/>
    </row>
    <row r="5" spans="1:12" ht="34.5" customHeight="1">
      <c r="A5" s="204"/>
      <c r="B5" s="435" t="s">
        <v>1379</v>
      </c>
      <c r="C5" s="274" t="s">
        <v>9</v>
      </c>
      <c r="D5" s="578" t="str">
        <f>DATA!D14</f>
        <v>KANTOR DEPT AGAMA</v>
      </c>
      <c r="E5" s="579"/>
      <c r="F5" s="208"/>
      <c r="G5" s="208"/>
      <c r="I5" s="436" t="s">
        <v>1379</v>
      </c>
      <c r="J5" s="274" t="s">
        <v>9</v>
      </c>
      <c r="K5" s="549" t="str">
        <f>D5</f>
        <v>KANTOR DEPT AGAMA</v>
      </c>
      <c r="L5" s="550"/>
    </row>
    <row r="6" spans="1:12" ht="31.5" customHeight="1">
      <c r="A6" s="204"/>
      <c r="B6" s="435" t="s">
        <v>1529</v>
      </c>
      <c r="C6" s="274" t="s">
        <v>9</v>
      </c>
      <c r="D6" s="587">
        <f>DATA!D17*1000</f>
        <v>11000</v>
      </c>
      <c r="E6" s="588"/>
      <c r="F6" s="208"/>
      <c r="G6" s="208"/>
      <c r="I6" s="436" t="s">
        <v>1530</v>
      </c>
      <c r="J6" s="274" t="s">
        <v>9</v>
      </c>
      <c r="K6" s="551">
        <f>DATA!D20*1000</f>
        <v>16500</v>
      </c>
      <c r="L6" s="552"/>
    </row>
    <row r="7" spans="1:12" ht="30.75" customHeight="1">
      <c r="A7" s="204"/>
      <c r="B7" s="435" t="s">
        <v>1441</v>
      </c>
      <c r="C7" s="274" t="s">
        <v>9</v>
      </c>
      <c r="D7" s="585">
        <f>DATA!D18</f>
        <v>1</v>
      </c>
      <c r="E7" s="586"/>
      <c r="F7" s="434" t="s">
        <v>1453</v>
      </c>
      <c r="I7" s="436" t="s">
        <v>1441</v>
      </c>
      <c r="J7" s="274" t="s">
        <v>9</v>
      </c>
      <c r="K7" s="553">
        <f>DATA!D21</f>
        <v>3</v>
      </c>
      <c r="L7" s="554"/>
    </row>
    <row r="8" spans="1:12" ht="51" customHeight="1">
      <c r="A8" s="204"/>
      <c r="B8" s="435" t="s">
        <v>1442</v>
      </c>
      <c r="C8" s="274" t="s">
        <v>9</v>
      </c>
      <c r="D8" s="585">
        <f>DATA!D19</f>
        <v>220</v>
      </c>
      <c r="E8" s="586"/>
      <c r="F8" s="434" t="s">
        <v>1453</v>
      </c>
      <c r="G8" s="429">
        <v>220</v>
      </c>
      <c r="I8" s="436" t="s">
        <v>1442</v>
      </c>
      <c r="J8" s="274" t="s">
        <v>9</v>
      </c>
      <c r="K8" s="553">
        <f>DATA!D22</f>
        <v>380</v>
      </c>
      <c r="L8" s="554"/>
    </row>
    <row r="9" spans="1:12" ht="30" customHeight="1" thickBot="1">
      <c r="A9" s="204"/>
      <c r="B9" s="441" t="s">
        <v>1541</v>
      </c>
      <c r="C9" s="431" t="s">
        <v>9</v>
      </c>
      <c r="D9" s="580">
        <f>IF(D7=1,D6/(380/3^0.5),(D6/(380*3^0.5)))</f>
        <v>50.138312850678027</v>
      </c>
      <c r="E9" s="581"/>
      <c r="F9" s="207"/>
      <c r="G9" s="430">
        <v>380</v>
      </c>
      <c r="I9" s="442" t="s">
        <v>1541</v>
      </c>
      <c r="J9" s="431" t="s">
        <v>9</v>
      </c>
      <c r="K9" s="557">
        <f>IF(K7=1,K6/(380/3^0.5),(K6/(380*3^0.5)))</f>
        <v>25.069156425339017</v>
      </c>
      <c r="L9" s="558"/>
    </row>
    <row r="10" spans="1:12" ht="24.75" customHeight="1">
      <c r="B10" s="443"/>
      <c r="C10" s="440"/>
      <c r="D10" s="444"/>
      <c r="E10" s="444"/>
      <c r="F10" s="207"/>
      <c r="G10" s="430"/>
      <c r="I10" s="443"/>
      <c r="J10" s="440"/>
      <c r="K10" s="444"/>
      <c r="L10" s="444"/>
    </row>
    <row r="11" spans="1:12" ht="16.5" thickBot="1">
      <c r="B11" s="437" t="s">
        <v>1542</v>
      </c>
      <c r="I11" s="437" t="s">
        <v>1536</v>
      </c>
    </row>
    <row r="12" spans="1:12" ht="34.5" customHeight="1" thickBot="1">
      <c r="A12" s="204"/>
      <c r="B12" s="465" t="s">
        <v>1534</v>
      </c>
      <c r="C12" s="459" t="s">
        <v>9</v>
      </c>
      <c r="D12" s="555" t="s">
        <v>1618</v>
      </c>
      <c r="E12" s="556"/>
      <c r="F12" s="208"/>
      <c r="G12" s="208"/>
      <c r="I12" s="458" t="s">
        <v>1534</v>
      </c>
      <c r="J12" s="459" t="s">
        <v>9</v>
      </c>
      <c r="K12" s="555" t="s">
        <v>1624</v>
      </c>
      <c r="L12" s="556"/>
    </row>
    <row r="13" spans="1:12" ht="31.5" customHeight="1">
      <c r="A13" s="204"/>
      <c r="B13" s="466" t="s">
        <v>1380</v>
      </c>
      <c r="C13" s="446" t="s">
        <v>9</v>
      </c>
      <c r="D13" s="555" t="s">
        <v>1618</v>
      </c>
      <c r="E13" s="556"/>
      <c r="F13" s="208"/>
      <c r="G13" s="208"/>
      <c r="I13" s="460" t="s">
        <v>1380</v>
      </c>
      <c r="J13" s="446" t="s">
        <v>9</v>
      </c>
      <c r="K13" s="555" t="s">
        <v>1625</v>
      </c>
      <c r="L13" s="556"/>
    </row>
    <row r="14" spans="1:12" ht="30.75" customHeight="1">
      <c r="A14" s="204"/>
      <c r="B14" s="466" t="s">
        <v>1535</v>
      </c>
      <c r="C14" s="446" t="s">
        <v>9</v>
      </c>
      <c r="D14" s="559">
        <v>50</v>
      </c>
      <c r="E14" s="560"/>
      <c r="F14" s="434" t="s">
        <v>1453</v>
      </c>
      <c r="G14" s="438">
        <v>50</v>
      </c>
      <c r="I14" s="460" t="s">
        <v>1535</v>
      </c>
      <c r="J14" s="446" t="s">
        <v>9</v>
      </c>
      <c r="K14" s="561">
        <v>200</v>
      </c>
      <c r="L14" s="562"/>
    </row>
    <row r="15" spans="1:12" ht="57" customHeight="1">
      <c r="A15" s="204"/>
      <c r="B15" s="466" t="s">
        <v>1441</v>
      </c>
      <c r="C15" s="446" t="s">
        <v>9</v>
      </c>
      <c r="D15" s="452">
        <v>3</v>
      </c>
      <c r="E15" s="461"/>
      <c r="F15" s="434" t="s">
        <v>1453</v>
      </c>
      <c r="G15" s="438">
        <v>100</v>
      </c>
      <c r="I15" s="460" t="s">
        <v>1441</v>
      </c>
      <c r="J15" s="446" t="s">
        <v>9</v>
      </c>
      <c r="K15" s="452">
        <v>3</v>
      </c>
      <c r="L15" s="461"/>
    </row>
    <row r="16" spans="1:12" ht="44.25" customHeight="1">
      <c r="A16" s="204"/>
      <c r="B16" s="466" t="s">
        <v>1545</v>
      </c>
      <c r="C16" s="446"/>
      <c r="D16" s="563">
        <v>50</v>
      </c>
      <c r="E16" s="564"/>
      <c r="F16" s="434"/>
      <c r="G16" s="438">
        <v>160</v>
      </c>
      <c r="I16" s="460" t="s">
        <v>1537</v>
      </c>
      <c r="J16" s="446" t="s">
        <v>9</v>
      </c>
      <c r="K16" s="567">
        <f>K9</f>
        <v>25.069156425339017</v>
      </c>
      <c r="L16" s="568"/>
    </row>
    <row r="17" spans="1:12" ht="34.5" customHeight="1">
      <c r="A17" s="204"/>
      <c r="B17" s="466" t="s">
        <v>1538</v>
      </c>
      <c r="C17" s="446" t="s">
        <v>9</v>
      </c>
      <c r="D17" s="565">
        <f>IF(D15=1,D14/(20/3^0.5),(D14/(20*3^0.5)))</f>
        <v>1.4433756729740645</v>
      </c>
      <c r="E17" s="566"/>
      <c r="F17" s="434" t="s">
        <v>1453</v>
      </c>
      <c r="G17" s="439">
        <v>200</v>
      </c>
      <c r="I17" s="460" t="s">
        <v>1538</v>
      </c>
      <c r="J17" s="446" t="s">
        <v>9</v>
      </c>
      <c r="K17" s="571">
        <f>IF(K15=1,K14/(20/3^0.5),(K14/(20*3^0.5)))</f>
        <v>5.7735026918962582</v>
      </c>
      <c r="L17" s="572"/>
    </row>
    <row r="18" spans="1:12" ht="34.5" customHeight="1">
      <c r="A18" s="204"/>
      <c r="B18" s="466" t="s">
        <v>1539</v>
      </c>
      <c r="C18" s="446" t="s">
        <v>9</v>
      </c>
      <c r="D18" s="565">
        <f>IF(D15=1,D14/(380/3^0.5),(D14/(380*3^0.5)))*1000</f>
        <v>75.96714068284551</v>
      </c>
      <c r="E18" s="566"/>
      <c r="F18" s="434" t="s">
        <v>1453</v>
      </c>
      <c r="G18" s="439">
        <v>250</v>
      </c>
      <c r="I18" s="460" t="s">
        <v>1539</v>
      </c>
      <c r="J18" s="446" t="s">
        <v>9</v>
      </c>
      <c r="K18" s="571">
        <f>IF(K15=1,K14/(380/3^0.5),(K14/(380*3^0.5)))*1000</f>
        <v>303.86856273138204</v>
      </c>
      <c r="L18" s="572"/>
    </row>
    <row r="19" spans="1:12" ht="30" customHeight="1">
      <c r="A19" s="204"/>
      <c r="B19" s="467" t="s">
        <v>1531</v>
      </c>
      <c r="C19" s="445" t="s">
        <v>9</v>
      </c>
      <c r="D19" s="565">
        <f>IF(D15=1,D14/(380/3^0.5),(D14/(380*3^0.5)))</f>
        <v>7.5967140682845505E-2</v>
      </c>
      <c r="E19" s="566"/>
      <c r="F19" s="207"/>
      <c r="G19" s="430"/>
      <c r="I19" s="462" t="s">
        <v>1531</v>
      </c>
      <c r="J19" s="445" t="s">
        <v>9</v>
      </c>
      <c r="K19" s="571">
        <f>IF(K15=1,K14/(380/3^0.5),(K14/(380*3^0.5)))</f>
        <v>0.30386856273138202</v>
      </c>
      <c r="L19" s="572"/>
    </row>
    <row r="20" spans="1:12" ht="30" customHeight="1" thickBot="1">
      <c r="A20" s="204"/>
      <c r="B20" s="468" t="s">
        <v>1540</v>
      </c>
      <c r="C20" s="464" t="s">
        <v>9</v>
      </c>
      <c r="D20" s="589">
        <f>D16/D18</f>
        <v>0.65817930687617321</v>
      </c>
      <c r="E20" s="590"/>
      <c r="F20" s="207"/>
      <c r="G20" s="430"/>
      <c r="I20" s="463" t="s">
        <v>1531</v>
      </c>
      <c r="J20" s="464" t="s">
        <v>9</v>
      </c>
      <c r="K20" s="569">
        <f>K16/K18</f>
        <v>8.249999999999999E-2</v>
      </c>
      <c r="L20" s="570"/>
    </row>
    <row r="21" spans="1:12" ht="9.75" customHeight="1">
      <c r="A21" s="204"/>
      <c r="B21" s="453" t="s">
        <v>1540</v>
      </c>
      <c r="C21" s="454" t="s">
        <v>9</v>
      </c>
      <c r="D21" s="576">
        <v>1</v>
      </c>
      <c r="E21" s="576"/>
      <c r="F21" s="455"/>
      <c r="G21" s="456"/>
      <c r="H21" s="457"/>
      <c r="I21" s="453" t="s">
        <v>1531</v>
      </c>
      <c r="J21" s="454" t="s">
        <v>9</v>
      </c>
      <c r="K21" s="576">
        <v>1</v>
      </c>
      <c r="L21" s="576"/>
    </row>
    <row r="22" spans="1:12" ht="6.75" customHeight="1">
      <c r="B22" s="443"/>
      <c r="C22" s="440"/>
      <c r="D22" s="451"/>
      <c r="E22" s="451"/>
      <c r="F22" s="207"/>
      <c r="G22" s="430"/>
      <c r="J22" s="440"/>
      <c r="K22" s="451"/>
      <c r="L22" s="451"/>
    </row>
    <row r="23" spans="1:12" ht="15.75" thickBot="1"/>
    <row r="24" spans="1:12" ht="200.25" customHeight="1" thickBot="1">
      <c r="B24" s="573"/>
      <c r="C24" s="574"/>
      <c r="D24" s="574"/>
      <c r="E24" s="575"/>
      <c r="I24" s="573"/>
      <c r="J24" s="574"/>
      <c r="K24" s="574"/>
      <c r="L24" s="575"/>
    </row>
    <row r="26" spans="1:12">
      <c r="D26" s="448"/>
    </row>
    <row r="27" spans="1:12">
      <c r="D27" s="44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6" priority="5" stopIfTrue="1" operator="greaterThan">
      <formula>0.89</formula>
    </cfRule>
    <cfRule type="cellIs" dxfId="1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zoomScaleNormal="100" workbookViewId="0">
      <selection activeCell="K11" sqref="K11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91"/>
      <c r="C1" s="591"/>
      <c r="D1" s="591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6">
        <v>1084.1250458865841</v>
      </c>
      <c r="F5" s="472" t="s">
        <v>1611</v>
      </c>
      <c r="K5" s="471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2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5.5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5329500</v>
      </c>
    </row>
    <row r="10" spans="2:11" ht="20.100000000000001" customHeight="1">
      <c r="B10" s="288" t="s">
        <v>1446</v>
      </c>
      <c r="C10" s="289" t="s">
        <v>9</v>
      </c>
      <c r="D10" s="295">
        <f ca="1">RAB!K57</f>
        <v>7497135.3600000003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149942.7072</v>
      </c>
    </row>
    <row r="12" spans="2:11" ht="9" customHeight="1">
      <c r="B12" s="592"/>
      <c r="C12" s="592"/>
      <c r="D12" s="592"/>
    </row>
    <row r="13" spans="2:11" ht="15.75" customHeight="1">
      <c r="B13" s="296"/>
      <c r="C13" s="296"/>
      <c r="D13" s="296"/>
    </row>
    <row r="14" spans="2:11" ht="33.75" customHeight="1">
      <c r="B14" s="405" t="s">
        <v>1379</v>
      </c>
      <c r="C14" s="406" t="s">
        <v>9</v>
      </c>
      <c r="D14" s="411" t="s">
        <v>1628</v>
      </c>
      <c r="E14" s="297" t="s">
        <v>1453</v>
      </c>
    </row>
    <row r="15" spans="2:11" ht="20.100000000000001" customHeight="1">
      <c r="B15" s="407" t="s">
        <v>1447</v>
      </c>
      <c r="C15" s="408" t="s">
        <v>9</v>
      </c>
      <c r="D15" s="412" t="s">
        <v>1619</v>
      </c>
      <c r="E15" s="297" t="s">
        <v>1453</v>
      </c>
    </row>
    <row r="16" spans="2:11" ht="20.100000000000001" customHeight="1">
      <c r="B16" s="407" t="s">
        <v>1448</v>
      </c>
      <c r="C16" s="408" t="s">
        <v>9</v>
      </c>
      <c r="D16" s="412" t="s">
        <v>1451</v>
      </c>
      <c r="E16" s="297" t="s">
        <v>1453</v>
      </c>
    </row>
    <row r="17" spans="2:5" ht="20.100000000000001" customHeight="1">
      <c r="B17" s="407" t="s">
        <v>1449</v>
      </c>
      <c r="C17" s="408" t="s">
        <v>9</v>
      </c>
      <c r="D17" s="413">
        <v>11</v>
      </c>
      <c r="E17" s="297" t="s">
        <v>1453</v>
      </c>
    </row>
    <row r="18" spans="2:5" ht="20.100000000000001" hidden="1" customHeight="1">
      <c r="B18" s="407" t="s">
        <v>1543</v>
      </c>
      <c r="C18" s="408"/>
      <c r="D18" s="413">
        <f>IF((D17&lt;=11),1,3)</f>
        <v>1</v>
      </c>
      <c r="E18" s="297"/>
    </row>
    <row r="19" spans="2:5" ht="20.100000000000001" hidden="1" customHeight="1">
      <c r="B19" s="407" t="s">
        <v>1544</v>
      </c>
      <c r="C19" s="408"/>
      <c r="D19" s="413">
        <f>IF((D17&lt;=11),220,380)</f>
        <v>220</v>
      </c>
      <c r="E19" s="297"/>
    </row>
    <row r="20" spans="2:5" ht="20.100000000000001" customHeight="1">
      <c r="B20" s="407" t="s">
        <v>1450</v>
      </c>
      <c r="C20" s="408" t="s">
        <v>9</v>
      </c>
      <c r="D20" s="413">
        <v>16.5</v>
      </c>
      <c r="E20" s="297" t="s">
        <v>1453</v>
      </c>
    </row>
    <row r="21" spans="2:5" ht="20.100000000000001" hidden="1" customHeight="1">
      <c r="B21" s="407" t="s">
        <v>1543</v>
      </c>
      <c r="C21" s="408"/>
      <c r="D21" s="413">
        <f>IF((D20&lt;=11),1,3)</f>
        <v>3</v>
      </c>
      <c r="E21" s="297"/>
    </row>
    <row r="22" spans="2:5" ht="20.100000000000001" hidden="1" customHeight="1">
      <c r="B22" s="407" t="s">
        <v>1544</v>
      </c>
      <c r="C22" s="408"/>
      <c r="D22" s="413">
        <f>IF((D20&lt;=11),220,380)</f>
        <v>380</v>
      </c>
      <c r="E22" s="297"/>
    </row>
    <row r="23" spans="2:5" ht="20.100000000000001" customHeight="1">
      <c r="B23" s="407" t="s">
        <v>1353</v>
      </c>
      <c r="C23" s="408" t="s">
        <v>9</v>
      </c>
      <c r="D23" s="412">
        <v>1444.7</v>
      </c>
      <c r="E23" s="297" t="s">
        <v>1453</v>
      </c>
    </row>
    <row r="24" spans="2:5" ht="20.100000000000001" customHeight="1">
      <c r="B24" s="407" t="s">
        <v>1354</v>
      </c>
      <c r="C24" s="408" t="s">
        <v>9</v>
      </c>
      <c r="D24" s="412">
        <v>1444.7</v>
      </c>
      <c r="E24" s="297" t="s">
        <v>1453</v>
      </c>
    </row>
    <row r="25" spans="2:5" ht="20.100000000000001" customHeight="1">
      <c r="B25" s="407" t="s">
        <v>1452</v>
      </c>
      <c r="C25" s="408" t="s">
        <v>9</v>
      </c>
      <c r="D25" s="413">
        <v>969</v>
      </c>
      <c r="E25" s="297" t="s">
        <v>1453</v>
      </c>
    </row>
    <row r="26" spans="2:5" ht="20.100000000000001" customHeight="1">
      <c r="B26" s="409" t="s">
        <v>1355</v>
      </c>
      <c r="C26" s="410" t="s">
        <v>9</v>
      </c>
      <c r="D26" s="414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F7" sqref="F7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599" t="s">
        <v>1357</v>
      </c>
      <c r="C3" s="599"/>
      <c r="D3" s="599"/>
      <c r="E3" s="599"/>
      <c r="F3" s="302" t="str">
        <f>DATA!D14</f>
        <v>KANTOR DEPT AGAMA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593" t="s">
        <v>1349</v>
      </c>
      <c r="C5" s="593" t="s">
        <v>1358</v>
      </c>
      <c r="D5" s="598" t="s">
        <v>1359</v>
      </c>
      <c r="E5" s="598" t="s">
        <v>1360</v>
      </c>
      <c r="F5" s="593" t="s">
        <v>1361</v>
      </c>
      <c r="G5" s="593"/>
      <c r="H5" s="593"/>
      <c r="I5" s="593"/>
      <c r="J5" s="593"/>
      <c r="K5" s="593" t="s">
        <v>1362</v>
      </c>
      <c r="L5" s="593"/>
      <c r="M5" s="304"/>
      <c r="N5" s="596" t="s">
        <v>1363</v>
      </c>
      <c r="O5" s="598" t="s">
        <v>1364</v>
      </c>
      <c r="P5" s="598" t="s">
        <v>1365</v>
      </c>
      <c r="Q5" s="598" t="s">
        <v>1366</v>
      </c>
      <c r="R5" s="305"/>
      <c r="S5" s="306"/>
      <c r="T5" s="594" t="s">
        <v>1367</v>
      </c>
      <c r="U5" s="307"/>
    </row>
    <row r="6" spans="1:21" ht="20.100000000000001" customHeight="1">
      <c r="B6" s="593"/>
      <c r="C6" s="593"/>
      <c r="D6" s="593"/>
      <c r="E6" s="593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597"/>
      <c r="O6" s="593"/>
      <c r="P6" s="593"/>
      <c r="Q6" s="593"/>
      <c r="R6" s="305"/>
      <c r="S6" s="306"/>
      <c r="T6" s="593"/>
      <c r="U6" s="309"/>
    </row>
    <row r="7" spans="1:21" ht="20.100000000000001" customHeight="1">
      <c r="A7" s="310">
        <v>0</v>
      </c>
      <c r="B7" s="311">
        <v>2023</v>
      </c>
      <c r="C7" s="469">
        <f>DATA!D8*DATA!D26*8</f>
        <v>1760</v>
      </c>
      <c r="D7" s="313">
        <f>C7*4/24</f>
        <v>293.33333333333331</v>
      </c>
      <c r="E7" s="313">
        <f>C7-D7</f>
        <v>1466.6666666666667</v>
      </c>
      <c r="F7" s="314">
        <f ca="1">DATA!D10/1000000</f>
        <v>7.4971353600000006</v>
      </c>
      <c r="G7" s="315">
        <f ca="1">DATA!$D$11/1000000</f>
        <v>0.1499427072</v>
      </c>
      <c r="H7" s="315">
        <f>C7*DATA!$D$5/1000000</f>
        <v>1.908060080760388</v>
      </c>
      <c r="I7" s="315">
        <f>(C7*DATA!$D$5*DATA!$D$7)/1000000</f>
        <v>4.2931351817108727E-2</v>
      </c>
      <c r="J7" s="313">
        <f ca="1">SUM(F7:I7)</f>
        <v>9.5980694997774965</v>
      </c>
      <c r="K7" s="316">
        <f>DATA!D9/1000000</f>
        <v>5.3295000000000003</v>
      </c>
      <c r="L7" s="313">
        <f>((D7*DATA!$D$23)/1000000)+((E7*DATA!$D$24)/1000000)</f>
        <v>2.542672</v>
      </c>
      <c r="M7" s="313">
        <f>K7+L7</f>
        <v>7.8721720000000008</v>
      </c>
      <c r="N7" s="313">
        <f ca="1">M7-J7</f>
        <v>-1.7258974997774956</v>
      </c>
      <c r="O7" s="311">
        <v>1</v>
      </c>
      <c r="P7" s="313">
        <f ca="1">O7*N7</f>
        <v>-1.7258974997774956</v>
      </c>
      <c r="Q7" s="313">
        <f ca="1">P7</f>
        <v>-1.7258974997774956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2640</v>
      </c>
      <c r="D8" s="313">
        <f>C8*4/24</f>
        <v>440</v>
      </c>
      <c r="E8" s="313">
        <f t="shared" ref="E8:E32" si="0">C8-D8</f>
        <v>2200</v>
      </c>
      <c r="F8" s="311"/>
      <c r="G8" s="315">
        <f ca="1">DATA!$D$11/1000000</f>
        <v>0.1499427072</v>
      </c>
      <c r="H8" s="315">
        <f>C8*DATA!$D$5/1000000</f>
        <v>2.8620901211405818</v>
      </c>
      <c r="I8" s="315">
        <f>(C8*DATA!$D$5*DATA!$D$7)/1000000</f>
        <v>6.4397027725663095E-2</v>
      </c>
      <c r="J8" s="313">
        <f t="shared" ref="J8:J32" ca="1" si="1">SUM(F8:I8)</f>
        <v>3.0764298560662451</v>
      </c>
      <c r="K8" s="318"/>
      <c r="L8" s="313">
        <f>((D8*DATA!$D$23)/1000000)+((E8*DATA!$D$24)/1000000)</f>
        <v>3.8140079999999998</v>
      </c>
      <c r="M8" s="313">
        <f t="shared" ref="M8:M32" si="2">K8+L8</f>
        <v>3.8140079999999998</v>
      </c>
      <c r="N8" s="313">
        <f ca="1">M8-J8</f>
        <v>0.73757814393375476</v>
      </c>
      <c r="O8" s="312">
        <f>1/(1+'[92]Asumsi I'!$C$3)^(KKF!A8)</f>
        <v>0.89285714285714279</v>
      </c>
      <c r="P8" s="313">
        <f ca="1">O8*N8</f>
        <v>0.65855191422656667</v>
      </c>
      <c r="Q8" s="313">
        <f ca="1">Q7+P8</f>
        <v>-1.0673455855509291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2640</v>
      </c>
      <c r="D9" s="313">
        <f t="shared" ref="D9:D32" si="5">C9*4/24</f>
        <v>440</v>
      </c>
      <c r="E9" s="313">
        <f t="shared" si="0"/>
        <v>2200</v>
      </c>
      <c r="F9" s="311"/>
      <c r="G9" s="315">
        <f ca="1">DATA!$D$11/1000000</f>
        <v>0.1499427072</v>
      </c>
      <c r="H9" s="315">
        <f>C9*DATA!$D$5/1000000</f>
        <v>2.8620901211405818</v>
      </c>
      <c r="I9" s="315">
        <f>(C9*DATA!$D$5*DATA!$D$7)/1000000</f>
        <v>6.4397027725663095E-2</v>
      </c>
      <c r="J9" s="313">
        <f t="shared" ca="1" si="1"/>
        <v>3.0764298560662451</v>
      </c>
      <c r="K9" s="313"/>
      <c r="L9" s="313">
        <f>((D9*DATA!$D$23)/1000000)+((E9*DATA!$D$24)/1000000)</f>
        <v>3.8140079999999998</v>
      </c>
      <c r="M9" s="313">
        <f t="shared" si="2"/>
        <v>3.8140079999999998</v>
      </c>
      <c r="N9" s="313">
        <f t="shared" ref="N9:N32" ca="1" si="6">M9-J9</f>
        <v>0.73757814393375476</v>
      </c>
      <c r="O9" s="319">
        <f>1/(1+'[92]Asumsi I'!$C$3)^(KKF!A9)</f>
        <v>0.79719387755102034</v>
      </c>
      <c r="P9" s="313">
        <f t="shared" ref="P9:P32" ca="1" si="7">O9*N9</f>
        <v>0.58799278055943449</v>
      </c>
      <c r="Q9" s="313">
        <f ca="1">Q8+P9</f>
        <v>-0.47935280499149457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2640</v>
      </c>
      <c r="D10" s="313">
        <f t="shared" si="5"/>
        <v>440</v>
      </c>
      <c r="E10" s="313">
        <f t="shared" si="0"/>
        <v>2200</v>
      </c>
      <c r="F10" s="311"/>
      <c r="G10" s="315">
        <f ca="1">DATA!$D$11/1000000</f>
        <v>0.1499427072</v>
      </c>
      <c r="H10" s="315">
        <f>C10*DATA!$D$5/1000000</f>
        <v>2.8620901211405818</v>
      </c>
      <c r="I10" s="315">
        <f>(C10*DATA!$D$5*DATA!$D$7)/1000000</f>
        <v>6.4397027725663095E-2</v>
      </c>
      <c r="J10" s="313">
        <f t="shared" ca="1" si="1"/>
        <v>3.0764298560662451</v>
      </c>
      <c r="K10" s="311"/>
      <c r="L10" s="313">
        <f>((D10*DATA!$D$23)/1000000)+((E10*DATA!$D$24)/1000000)</f>
        <v>3.8140079999999998</v>
      </c>
      <c r="M10" s="313">
        <f t="shared" si="2"/>
        <v>3.8140079999999998</v>
      </c>
      <c r="N10" s="313">
        <f t="shared" ca="1" si="6"/>
        <v>0.73757814393375476</v>
      </c>
      <c r="O10" s="312">
        <f>1/(1+'[92]Asumsi I'!$C$3)^(KKF!A10)</f>
        <v>0.71178024781341087</v>
      </c>
      <c r="P10" s="313">
        <f t="shared" ca="1" si="7"/>
        <v>0.52499355407092363</v>
      </c>
      <c r="Q10" s="313">
        <f t="shared" ref="Q10:Q30" ca="1" si="9">Q9+P10</f>
        <v>4.5640749079429055E-2</v>
      </c>
      <c r="S10" s="301" t="str">
        <f t="shared" ca="1" si="3"/>
        <v/>
      </c>
      <c r="T10" s="317">
        <f t="shared" ref="T10:T32" ca="1" si="10">IF(Q8&gt;=0,"",IF(Q10&lt;0,"",IF(Q10=0,A10,(A10-(Q10/N10)))))</f>
        <v>2.9381207951255015</v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2640</v>
      </c>
      <c r="D11" s="313">
        <f t="shared" si="5"/>
        <v>440</v>
      </c>
      <c r="E11" s="313">
        <f t="shared" si="0"/>
        <v>2200</v>
      </c>
      <c r="F11" s="311"/>
      <c r="G11" s="315">
        <f ca="1">DATA!$D$11/1000000</f>
        <v>0.1499427072</v>
      </c>
      <c r="H11" s="315">
        <f>C11*DATA!$D$5/1000000</f>
        <v>2.8620901211405818</v>
      </c>
      <c r="I11" s="315">
        <f>(C11*DATA!$D$5*DATA!$D$7)/1000000</f>
        <v>6.4397027725663095E-2</v>
      </c>
      <c r="J11" s="313">
        <f t="shared" ca="1" si="1"/>
        <v>3.0764298560662451</v>
      </c>
      <c r="K11" s="311"/>
      <c r="L11" s="313">
        <f>((D11*DATA!$D$23)/1000000)+((E11*DATA!$D$24)/1000000)</f>
        <v>3.8140079999999998</v>
      </c>
      <c r="M11" s="313">
        <f t="shared" si="2"/>
        <v>3.8140079999999998</v>
      </c>
      <c r="N11" s="313">
        <f t="shared" ca="1" si="6"/>
        <v>0.73757814393375476</v>
      </c>
      <c r="O11" s="312">
        <f>1/(1+'[92]Asumsi I'!$C$3)^(KKF!A11)</f>
        <v>0.63551807840483121</v>
      </c>
      <c r="P11" s="313">
        <f t="shared" ca="1" si="7"/>
        <v>0.46874424470618181</v>
      </c>
      <c r="Q11" s="313">
        <f t="shared" ca="1" si="9"/>
        <v>0.51438499378561087</v>
      </c>
      <c r="S11" s="301" t="str">
        <f t="shared" ca="1" si="3"/>
        <v/>
      </c>
      <c r="T11" s="317">
        <f t="shared" ca="1" si="10"/>
        <v>3.3026027167206706</v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2640</v>
      </c>
      <c r="D12" s="313">
        <f t="shared" si="5"/>
        <v>440</v>
      </c>
      <c r="E12" s="313">
        <f t="shared" si="0"/>
        <v>2200</v>
      </c>
      <c r="F12" s="311"/>
      <c r="G12" s="315">
        <f ca="1">DATA!$D$11/1000000</f>
        <v>0.1499427072</v>
      </c>
      <c r="H12" s="315">
        <f>C12*DATA!$D$5/1000000</f>
        <v>2.8620901211405818</v>
      </c>
      <c r="I12" s="315">
        <f>(C12*DATA!$D$5*DATA!$D$7)/1000000</f>
        <v>6.4397027725663095E-2</v>
      </c>
      <c r="J12" s="313">
        <f t="shared" ca="1" si="1"/>
        <v>3.0764298560662451</v>
      </c>
      <c r="K12" s="311"/>
      <c r="L12" s="313">
        <f>((D12*DATA!$D$23)/1000000)+((E12*DATA!$D$24)/1000000)</f>
        <v>3.8140079999999998</v>
      </c>
      <c r="M12" s="313">
        <f t="shared" si="2"/>
        <v>3.8140079999999998</v>
      </c>
      <c r="N12" s="313">
        <f t="shared" ca="1" si="6"/>
        <v>0.73757814393375476</v>
      </c>
      <c r="O12" s="312">
        <f>1/(1+'[92]Asumsi I'!$C$3)^(KKF!A12)</f>
        <v>0.56742685571859919</v>
      </c>
      <c r="P12" s="313">
        <f t="shared" ca="1" si="7"/>
        <v>0.41852164705909084</v>
      </c>
      <c r="Q12" s="313">
        <f t="shared" ca="1" si="9"/>
        <v>0.93290664084470176</v>
      </c>
      <c r="S12" s="301" t="str">
        <f t="shared" ca="1" si="3"/>
        <v/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2640</v>
      </c>
      <c r="D13" s="313">
        <f t="shared" si="5"/>
        <v>440</v>
      </c>
      <c r="E13" s="313">
        <f t="shared" si="0"/>
        <v>2200</v>
      </c>
      <c r="F13" s="311"/>
      <c r="G13" s="315">
        <f ca="1">DATA!$D$11/1000000</f>
        <v>0.1499427072</v>
      </c>
      <c r="H13" s="315">
        <f>C13*DATA!$D$5/1000000</f>
        <v>2.8620901211405818</v>
      </c>
      <c r="I13" s="315">
        <f>(C13*DATA!$D$5*DATA!$D$7)/1000000</f>
        <v>6.4397027725663095E-2</v>
      </c>
      <c r="J13" s="313">
        <f t="shared" ca="1" si="1"/>
        <v>3.0764298560662451</v>
      </c>
      <c r="K13" s="311"/>
      <c r="L13" s="313">
        <f>((D13*DATA!$D$23)/1000000)+((E13*DATA!$D$24)/1000000)</f>
        <v>3.8140079999999998</v>
      </c>
      <c r="M13" s="313">
        <f t="shared" si="2"/>
        <v>3.8140079999999998</v>
      </c>
      <c r="N13" s="313">
        <f t="shared" ca="1" si="6"/>
        <v>0.73757814393375476</v>
      </c>
      <c r="O13" s="312">
        <f>1/(1+'[92]Asumsi I'!$C$3)^(KKF!A13)</f>
        <v>0.50663112117732068</v>
      </c>
      <c r="P13" s="313">
        <f t="shared" ca="1" si="7"/>
        <v>0.37368004201704536</v>
      </c>
      <c r="Q13" s="313">
        <f t="shared" ca="1" si="9"/>
        <v>1.3065866828617472</v>
      </c>
      <c r="S13" s="301" t="str">
        <f t="shared" ca="1" si="3"/>
        <v/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2640</v>
      </c>
      <c r="D14" s="313">
        <f t="shared" si="5"/>
        <v>440</v>
      </c>
      <c r="E14" s="313">
        <f t="shared" si="0"/>
        <v>2200</v>
      </c>
      <c r="F14" s="311"/>
      <c r="G14" s="315">
        <f ca="1">DATA!$D$11/1000000</f>
        <v>0.1499427072</v>
      </c>
      <c r="H14" s="315">
        <f>C14*DATA!$D$5/1000000</f>
        <v>2.8620901211405818</v>
      </c>
      <c r="I14" s="315">
        <f>(C14*DATA!$D$5*DATA!$D$7)/1000000</f>
        <v>6.4397027725663095E-2</v>
      </c>
      <c r="J14" s="313">
        <f t="shared" ca="1" si="1"/>
        <v>3.0764298560662451</v>
      </c>
      <c r="K14" s="311"/>
      <c r="L14" s="313">
        <f>((D14*DATA!$D$23)/1000000)+((E14*DATA!$D$24)/1000000)</f>
        <v>3.8140079999999998</v>
      </c>
      <c r="M14" s="313">
        <f t="shared" si="2"/>
        <v>3.8140079999999998</v>
      </c>
      <c r="N14" s="313">
        <f t="shared" ca="1" si="6"/>
        <v>0.73757814393375476</v>
      </c>
      <c r="O14" s="312">
        <f>1/(1+'[92]Asumsi I'!$C$3)^(KKF!A14)</f>
        <v>0.45234921533689343</v>
      </c>
      <c r="P14" s="313">
        <f t="shared" ca="1" si="7"/>
        <v>0.33364289465807623</v>
      </c>
      <c r="Q14" s="313">
        <f t="shared" ca="1" si="9"/>
        <v>1.6402295775198235</v>
      </c>
      <c r="S14" s="301" t="str">
        <f t="shared" ca="1" si="3"/>
        <v/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2640</v>
      </c>
      <c r="D15" s="313">
        <f t="shared" si="5"/>
        <v>440</v>
      </c>
      <c r="E15" s="313">
        <f t="shared" si="0"/>
        <v>2200</v>
      </c>
      <c r="F15" s="311"/>
      <c r="G15" s="315">
        <f ca="1">DATA!$D$11/1000000</f>
        <v>0.1499427072</v>
      </c>
      <c r="H15" s="315">
        <f>C15*DATA!$D$5/1000000</f>
        <v>2.8620901211405818</v>
      </c>
      <c r="I15" s="315">
        <f>(C15*DATA!$D$5*DATA!$D$7)/1000000</f>
        <v>6.4397027725663095E-2</v>
      </c>
      <c r="J15" s="313">
        <f t="shared" ca="1" si="1"/>
        <v>3.0764298560662451</v>
      </c>
      <c r="K15" s="311"/>
      <c r="L15" s="313">
        <f>((D15*DATA!$D$23)/1000000)+((E15*DATA!$D$24)/1000000)</f>
        <v>3.8140079999999998</v>
      </c>
      <c r="M15" s="313">
        <f t="shared" si="2"/>
        <v>3.8140079999999998</v>
      </c>
      <c r="N15" s="313">
        <f t="shared" ca="1" si="6"/>
        <v>0.73757814393375476</v>
      </c>
      <c r="O15" s="312">
        <f>1/(1+'[92]Asumsi I'!$C$3)^(KKF!A15)</f>
        <v>0.4038832279793691</v>
      </c>
      <c r="P15" s="313">
        <f t="shared" ca="1" si="7"/>
        <v>0.29789544165899656</v>
      </c>
      <c r="Q15" s="313">
        <f t="shared" ca="1" si="9"/>
        <v>1.93812501917882</v>
      </c>
      <c r="S15" s="301" t="str">
        <f t="shared" ca="1" si="3"/>
        <v/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2640</v>
      </c>
      <c r="D16" s="313">
        <f t="shared" si="5"/>
        <v>440</v>
      </c>
      <c r="E16" s="313">
        <f t="shared" si="0"/>
        <v>2200</v>
      </c>
      <c r="F16" s="311"/>
      <c r="G16" s="315">
        <f ca="1">DATA!$D$11/1000000</f>
        <v>0.1499427072</v>
      </c>
      <c r="H16" s="315">
        <f>C16*DATA!$D$5/1000000</f>
        <v>2.8620901211405818</v>
      </c>
      <c r="I16" s="315">
        <f>(C16*DATA!$D$5*DATA!$D$7)/1000000</f>
        <v>6.4397027725663095E-2</v>
      </c>
      <c r="J16" s="313">
        <f t="shared" ca="1" si="1"/>
        <v>3.0764298560662451</v>
      </c>
      <c r="K16" s="311"/>
      <c r="L16" s="313">
        <f>((D16*DATA!$D$23)/1000000)+((E16*DATA!$D$24)/1000000)</f>
        <v>3.8140079999999998</v>
      </c>
      <c r="M16" s="313">
        <f t="shared" si="2"/>
        <v>3.8140079999999998</v>
      </c>
      <c r="N16" s="313">
        <f t="shared" ca="1" si="6"/>
        <v>0.73757814393375476</v>
      </c>
      <c r="O16" s="312">
        <f>1/(1+'[92]Asumsi I'!$C$3)^(KKF!A16)</f>
        <v>0.36061002498157957</v>
      </c>
      <c r="P16" s="313">
        <f t="shared" ca="1" si="7"/>
        <v>0.2659780729098184</v>
      </c>
      <c r="Q16" s="313">
        <f t="shared" ca="1" si="9"/>
        <v>2.2041030920886384</v>
      </c>
      <c r="S16" s="301" t="str">
        <f t="shared" ca="1" si="3"/>
        <v/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2640</v>
      </c>
      <c r="D17" s="313">
        <f t="shared" si="5"/>
        <v>440</v>
      </c>
      <c r="E17" s="313">
        <f t="shared" si="0"/>
        <v>2200</v>
      </c>
      <c r="F17" s="311"/>
      <c r="G17" s="315">
        <f ca="1">DATA!$D$11/1000000</f>
        <v>0.1499427072</v>
      </c>
      <c r="H17" s="315">
        <f>C17*DATA!$D$5/1000000</f>
        <v>2.8620901211405818</v>
      </c>
      <c r="I17" s="315">
        <f>(C17*DATA!$D$5*DATA!$D$7)/1000000</f>
        <v>6.4397027725663095E-2</v>
      </c>
      <c r="J17" s="313">
        <f t="shared" ca="1" si="1"/>
        <v>3.0764298560662451</v>
      </c>
      <c r="K17" s="311"/>
      <c r="L17" s="313">
        <f>((D17*DATA!$D$23)/1000000)+((E17*DATA!$D$24)/1000000)</f>
        <v>3.8140079999999998</v>
      </c>
      <c r="M17" s="313">
        <f t="shared" si="2"/>
        <v>3.8140079999999998</v>
      </c>
      <c r="N17" s="313">
        <f t="shared" ca="1" si="6"/>
        <v>0.73757814393375476</v>
      </c>
      <c r="O17" s="312">
        <f>1/(1+'[92]Asumsi I'!$C$3)^(KKF!A17)</f>
        <v>0.32197323659069599</v>
      </c>
      <c r="P17" s="313">
        <f t="shared" ca="1" si="7"/>
        <v>0.23748042224090923</v>
      </c>
      <c r="Q17" s="313">
        <f t="shared" ca="1" si="9"/>
        <v>2.4415835143295475</v>
      </c>
      <c r="S17" s="301" t="str">
        <f t="shared" ca="1" si="3"/>
        <v/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2640</v>
      </c>
      <c r="D18" s="313">
        <f t="shared" si="5"/>
        <v>440</v>
      </c>
      <c r="E18" s="313">
        <f t="shared" si="0"/>
        <v>2200</v>
      </c>
      <c r="F18" s="311"/>
      <c r="G18" s="315">
        <f ca="1">DATA!$D$11/1000000</f>
        <v>0.1499427072</v>
      </c>
      <c r="H18" s="315">
        <f>C18*DATA!$D$5/1000000</f>
        <v>2.8620901211405818</v>
      </c>
      <c r="I18" s="315">
        <f>(C18*DATA!$D$5*DATA!$D$7)/1000000</f>
        <v>6.4397027725663095E-2</v>
      </c>
      <c r="J18" s="313">
        <f t="shared" ca="1" si="1"/>
        <v>3.0764298560662451</v>
      </c>
      <c r="K18" s="311"/>
      <c r="L18" s="313">
        <f>((D18*DATA!$D$23)/1000000)+((E18*DATA!$D$24)/1000000)</f>
        <v>3.8140079999999998</v>
      </c>
      <c r="M18" s="313">
        <f t="shared" si="2"/>
        <v>3.8140079999999998</v>
      </c>
      <c r="N18" s="313">
        <f t="shared" ca="1" si="6"/>
        <v>0.73757814393375476</v>
      </c>
      <c r="O18" s="312">
        <f>1/(1+'[92]Asumsi I'!$C$3)^(KKF!A18)</f>
        <v>0.28747610409883567</v>
      </c>
      <c r="P18" s="313">
        <f t="shared" ca="1" si="7"/>
        <v>0.21203609128652609</v>
      </c>
      <c r="Q18" s="313">
        <f t="shared" ca="1" si="9"/>
        <v>2.6536196056160737</v>
      </c>
      <c r="S18" s="301" t="str">
        <f t="shared" ca="1" si="3"/>
        <v/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2640</v>
      </c>
      <c r="D19" s="313">
        <f t="shared" si="5"/>
        <v>440</v>
      </c>
      <c r="E19" s="313">
        <f t="shared" si="0"/>
        <v>2200</v>
      </c>
      <c r="F19" s="311"/>
      <c r="G19" s="315">
        <f ca="1">DATA!$D$11/1000000</f>
        <v>0.1499427072</v>
      </c>
      <c r="H19" s="315">
        <f>C19*DATA!$D$5/1000000</f>
        <v>2.8620901211405818</v>
      </c>
      <c r="I19" s="315">
        <f>(C19*DATA!$D$5*DATA!$D$7)/1000000</f>
        <v>6.4397027725663095E-2</v>
      </c>
      <c r="J19" s="313">
        <f t="shared" ca="1" si="1"/>
        <v>3.0764298560662451</v>
      </c>
      <c r="K19" s="311"/>
      <c r="L19" s="313">
        <f>((D19*DATA!$D$23)/1000000)+((E19*DATA!$D$24)/1000000)</f>
        <v>3.8140079999999998</v>
      </c>
      <c r="M19" s="313">
        <f t="shared" si="2"/>
        <v>3.8140079999999998</v>
      </c>
      <c r="N19" s="313">
        <f t="shared" ca="1" si="6"/>
        <v>0.73757814393375476</v>
      </c>
      <c r="O19" s="312">
        <f>1/(1+'[92]Asumsi I'!$C$3)^(KKF!A19)</f>
        <v>0.25667509294538904</v>
      </c>
      <c r="P19" s="313">
        <f t="shared" ca="1" si="7"/>
        <v>0.18931793864868404</v>
      </c>
      <c r="Q19" s="313">
        <f t="shared" ca="1" si="9"/>
        <v>2.8429375442647578</v>
      </c>
      <c r="S19" s="301" t="str">
        <f t="shared" ca="1" si="3"/>
        <v/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2640</v>
      </c>
      <c r="D20" s="313">
        <f t="shared" si="5"/>
        <v>440</v>
      </c>
      <c r="E20" s="313">
        <f t="shared" si="0"/>
        <v>2200</v>
      </c>
      <c r="F20" s="311"/>
      <c r="G20" s="315">
        <f ca="1">DATA!$D$11/1000000</f>
        <v>0.1499427072</v>
      </c>
      <c r="H20" s="315">
        <f>C20*DATA!$D$5/1000000</f>
        <v>2.8620901211405818</v>
      </c>
      <c r="I20" s="315">
        <f>(C20*DATA!$D$5*DATA!$D$7)/1000000</f>
        <v>6.4397027725663095E-2</v>
      </c>
      <c r="J20" s="313">
        <f t="shared" ca="1" si="1"/>
        <v>3.0764298560662451</v>
      </c>
      <c r="K20" s="311"/>
      <c r="L20" s="313">
        <f>((D20*DATA!$D$23)/1000000)+((E20*DATA!$D$24)/1000000)</f>
        <v>3.8140079999999998</v>
      </c>
      <c r="M20" s="313">
        <f t="shared" si="2"/>
        <v>3.8140079999999998</v>
      </c>
      <c r="N20" s="313">
        <f t="shared" ca="1" si="6"/>
        <v>0.73757814393375476</v>
      </c>
      <c r="O20" s="312">
        <f>1/(1+'[92]Asumsi I'!$C$3)^(KKF!A20)</f>
        <v>0.22917419012981158</v>
      </c>
      <c r="P20" s="313">
        <f t="shared" ca="1" si="7"/>
        <v>0.16903387379346785</v>
      </c>
      <c r="Q20" s="313">
        <f t="shared" ca="1" si="9"/>
        <v>3.0119714180582258</v>
      </c>
      <c r="S20" s="301" t="str">
        <f t="shared" ca="1" si="3"/>
        <v/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2640</v>
      </c>
      <c r="D21" s="313">
        <f t="shared" si="5"/>
        <v>440</v>
      </c>
      <c r="E21" s="313">
        <f t="shared" si="0"/>
        <v>2200</v>
      </c>
      <c r="F21" s="311"/>
      <c r="G21" s="315">
        <f ca="1">DATA!$D$11/1000000</f>
        <v>0.1499427072</v>
      </c>
      <c r="H21" s="315">
        <f>C21*DATA!$D$5/1000000</f>
        <v>2.8620901211405818</v>
      </c>
      <c r="I21" s="315">
        <f>(C21*DATA!$D$5*DATA!$D$7)/1000000</f>
        <v>6.4397027725663095E-2</v>
      </c>
      <c r="J21" s="313">
        <f t="shared" ca="1" si="1"/>
        <v>3.0764298560662451</v>
      </c>
      <c r="K21" s="311"/>
      <c r="L21" s="313">
        <f>((D21*DATA!$D$23)/1000000)+((E21*DATA!$D$24)/1000000)</f>
        <v>3.8140079999999998</v>
      </c>
      <c r="M21" s="313">
        <f t="shared" si="2"/>
        <v>3.8140079999999998</v>
      </c>
      <c r="N21" s="313">
        <f t="shared" ca="1" si="6"/>
        <v>0.73757814393375476</v>
      </c>
      <c r="O21" s="312">
        <f>1/(1+'[92]Asumsi I'!$C$3)^(KKF!A21)</f>
        <v>0.20461981261590317</v>
      </c>
      <c r="P21" s="313">
        <f t="shared" ca="1" si="7"/>
        <v>0.15092310160131056</v>
      </c>
      <c r="Q21" s="313">
        <f t="shared" ca="1" si="9"/>
        <v>3.1628945196595364</v>
      </c>
      <c r="S21" s="301" t="str">
        <f t="shared" ca="1" si="3"/>
        <v/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2640</v>
      </c>
      <c r="D22" s="313">
        <f t="shared" si="5"/>
        <v>440</v>
      </c>
      <c r="E22" s="313">
        <f t="shared" si="0"/>
        <v>2200</v>
      </c>
      <c r="F22" s="311"/>
      <c r="G22" s="315">
        <f ca="1">DATA!$D$11/1000000</f>
        <v>0.1499427072</v>
      </c>
      <c r="H22" s="315">
        <f>C22*DATA!$D$5/1000000</f>
        <v>2.8620901211405818</v>
      </c>
      <c r="I22" s="315">
        <f>(C22*DATA!$D$5*DATA!$D$7)/1000000</f>
        <v>6.4397027725663095E-2</v>
      </c>
      <c r="J22" s="313">
        <f t="shared" ca="1" si="1"/>
        <v>3.0764298560662451</v>
      </c>
      <c r="K22" s="311"/>
      <c r="L22" s="313">
        <f>((D22*DATA!$D$23)/1000000)+((E22*DATA!$D$24)/1000000)</f>
        <v>3.8140079999999998</v>
      </c>
      <c r="M22" s="313">
        <f t="shared" si="2"/>
        <v>3.8140079999999998</v>
      </c>
      <c r="N22" s="313">
        <f t="shared" ca="1" si="6"/>
        <v>0.73757814393375476</v>
      </c>
      <c r="O22" s="312">
        <f>1/(1+'[92]Asumsi I'!$C$3)^(KKF!A22)</f>
        <v>0.18269626126419927</v>
      </c>
      <c r="P22" s="313">
        <f t="shared" ca="1" si="7"/>
        <v>0.13475276928688443</v>
      </c>
      <c r="Q22" s="313">
        <f t="shared" ca="1" si="9"/>
        <v>3.297647288946421</v>
      </c>
      <c r="S22" s="301" t="str">
        <f t="shared" ca="1" si="3"/>
        <v/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2640</v>
      </c>
      <c r="D23" s="313">
        <f t="shared" si="5"/>
        <v>440</v>
      </c>
      <c r="E23" s="313">
        <f t="shared" si="0"/>
        <v>2200</v>
      </c>
      <c r="F23" s="311"/>
      <c r="G23" s="315">
        <f ca="1">DATA!$D$11/1000000</f>
        <v>0.1499427072</v>
      </c>
      <c r="H23" s="315">
        <f>C23*DATA!$D$5/1000000</f>
        <v>2.8620901211405818</v>
      </c>
      <c r="I23" s="315">
        <f>(C23*DATA!$D$5*DATA!$D$7)/1000000</f>
        <v>6.4397027725663095E-2</v>
      </c>
      <c r="J23" s="313">
        <f t="shared" ca="1" si="1"/>
        <v>3.0764298560662451</v>
      </c>
      <c r="K23" s="311"/>
      <c r="L23" s="313">
        <f>((D23*DATA!$D$23)/1000000)+((E23*DATA!$D$24)/1000000)</f>
        <v>3.8140079999999998</v>
      </c>
      <c r="M23" s="313">
        <f t="shared" si="2"/>
        <v>3.8140079999999998</v>
      </c>
      <c r="N23" s="313">
        <f t="shared" ca="1" si="6"/>
        <v>0.73757814393375476</v>
      </c>
      <c r="O23" s="312">
        <f>1/(1+'[92]Asumsi I'!$C$3)^(KKF!A23)</f>
        <v>0.16312166184303503</v>
      </c>
      <c r="P23" s="313">
        <f t="shared" ca="1" si="7"/>
        <v>0.12031497257757537</v>
      </c>
      <c r="Q23" s="313">
        <f t="shared" ca="1" si="9"/>
        <v>3.4179622615239964</v>
      </c>
      <c r="S23" s="301" t="str">
        <f t="shared" ca="1" si="3"/>
        <v/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2640</v>
      </c>
      <c r="D24" s="313">
        <f t="shared" si="5"/>
        <v>440</v>
      </c>
      <c r="E24" s="313">
        <f t="shared" si="0"/>
        <v>2200</v>
      </c>
      <c r="F24" s="311"/>
      <c r="G24" s="315">
        <f ca="1">DATA!$D$11/1000000</f>
        <v>0.1499427072</v>
      </c>
      <c r="H24" s="315">
        <f>C24*DATA!$D$5/1000000</f>
        <v>2.8620901211405818</v>
      </c>
      <c r="I24" s="315">
        <f>(C24*DATA!$D$5*DATA!$D$7)/1000000</f>
        <v>6.4397027725663095E-2</v>
      </c>
      <c r="J24" s="313">
        <f t="shared" ca="1" si="1"/>
        <v>3.0764298560662451</v>
      </c>
      <c r="K24" s="311"/>
      <c r="L24" s="313">
        <f>((D24*DATA!$D$23)/1000000)+((E24*DATA!$D$24)/1000000)</f>
        <v>3.8140079999999998</v>
      </c>
      <c r="M24" s="313">
        <f t="shared" si="2"/>
        <v>3.8140079999999998</v>
      </c>
      <c r="N24" s="313">
        <f t="shared" ca="1" si="6"/>
        <v>0.73757814393375476</v>
      </c>
      <c r="O24" s="312">
        <f>1/(1+'[92]Asumsi I'!$C$3)^(KKF!A24)</f>
        <v>0.14564434093128129</v>
      </c>
      <c r="P24" s="313">
        <f t="shared" ca="1" si="7"/>
        <v>0.10742408265854944</v>
      </c>
      <c r="Q24" s="313">
        <f t="shared" ca="1" si="9"/>
        <v>3.5253863441825457</v>
      </c>
      <c r="S24" s="301" t="str">
        <f t="shared" ca="1" si="3"/>
        <v/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2640</v>
      </c>
      <c r="D25" s="313">
        <f t="shared" si="5"/>
        <v>440</v>
      </c>
      <c r="E25" s="313">
        <f t="shared" si="0"/>
        <v>2200</v>
      </c>
      <c r="F25" s="311"/>
      <c r="G25" s="315">
        <f ca="1">DATA!$D$11/1000000</f>
        <v>0.1499427072</v>
      </c>
      <c r="H25" s="315">
        <f>C25*DATA!$D$5/1000000</f>
        <v>2.8620901211405818</v>
      </c>
      <c r="I25" s="315">
        <f>(C25*DATA!$D$5*DATA!$D$7)/1000000</f>
        <v>6.4397027725663095E-2</v>
      </c>
      <c r="J25" s="313">
        <f t="shared" ca="1" si="1"/>
        <v>3.0764298560662451</v>
      </c>
      <c r="K25" s="311"/>
      <c r="L25" s="313">
        <f>((D25*DATA!$D$23)/1000000)+((E25*DATA!$D$24)/1000000)</f>
        <v>3.8140079999999998</v>
      </c>
      <c r="M25" s="313">
        <f t="shared" si="2"/>
        <v>3.8140079999999998</v>
      </c>
      <c r="N25" s="313">
        <f t="shared" ca="1" si="6"/>
        <v>0.73757814393375476</v>
      </c>
      <c r="O25" s="312">
        <f>1/(1+'[92]Asumsi I'!$C$3)^(KKF!A25)</f>
        <v>0.13003959011721541</v>
      </c>
      <c r="P25" s="313">
        <f t="shared" ca="1" si="7"/>
        <v>9.5914359516561978E-2</v>
      </c>
      <c r="Q25" s="313">
        <f t="shared" ca="1" si="9"/>
        <v>3.6213007036991076</v>
      </c>
      <c r="S25" s="301" t="str">
        <f t="shared" ca="1" si="3"/>
        <v/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2640</v>
      </c>
      <c r="D26" s="313">
        <f t="shared" si="5"/>
        <v>440</v>
      </c>
      <c r="E26" s="313">
        <f t="shared" si="0"/>
        <v>2200</v>
      </c>
      <c r="F26" s="311"/>
      <c r="G26" s="315">
        <f ca="1">DATA!$D$11/1000000</f>
        <v>0.1499427072</v>
      </c>
      <c r="H26" s="315">
        <f>C26*DATA!$D$5/1000000</f>
        <v>2.8620901211405818</v>
      </c>
      <c r="I26" s="315">
        <f>(C26*DATA!$D$5*DATA!$D$7)/1000000</f>
        <v>6.4397027725663095E-2</v>
      </c>
      <c r="J26" s="313">
        <f t="shared" ca="1" si="1"/>
        <v>3.0764298560662451</v>
      </c>
      <c r="K26" s="311"/>
      <c r="L26" s="313">
        <f>((D26*DATA!$D$23)/1000000)+((E26*DATA!$D$24)/1000000)</f>
        <v>3.8140079999999998</v>
      </c>
      <c r="M26" s="313">
        <f t="shared" si="2"/>
        <v>3.8140079999999998</v>
      </c>
      <c r="N26" s="313">
        <f t="shared" ca="1" si="6"/>
        <v>0.73757814393375476</v>
      </c>
      <c r="O26" s="312">
        <f>1/(1+'[92]Asumsi I'!$C$3)^(KKF!A26)</f>
        <v>0.1161067768903709</v>
      </c>
      <c r="P26" s="313">
        <f t="shared" ca="1" si="7"/>
        <v>8.5637820996930333E-2</v>
      </c>
      <c r="Q26" s="313">
        <f t="shared" ca="1" si="9"/>
        <v>3.7069385246960378</v>
      </c>
      <c r="S26" s="301" t="str">
        <f t="shared" ca="1" si="3"/>
        <v/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2640</v>
      </c>
      <c r="D27" s="313">
        <f t="shared" si="5"/>
        <v>440</v>
      </c>
      <c r="E27" s="313">
        <f t="shared" si="0"/>
        <v>2200</v>
      </c>
      <c r="F27" s="311"/>
      <c r="G27" s="315">
        <f ca="1">DATA!$D$11/1000000</f>
        <v>0.1499427072</v>
      </c>
      <c r="H27" s="315">
        <f>C27*DATA!$D$5/1000000</f>
        <v>2.8620901211405818</v>
      </c>
      <c r="I27" s="315">
        <f>(C27*DATA!$D$5*DATA!$D$7)/1000000</f>
        <v>6.4397027725663095E-2</v>
      </c>
      <c r="J27" s="313">
        <f t="shared" ca="1" si="1"/>
        <v>3.0764298560662451</v>
      </c>
      <c r="K27" s="311"/>
      <c r="L27" s="313">
        <f>((D27*DATA!$D$23)/1000000)+((E27*DATA!$D$24)/1000000)</f>
        <v>3.8140079999999998</v>
      </c>
      <c r="M27" s="313">
        <f t="shared" si="2"/>
        <v>3.8140079999999998</v>
      </c>
      <c r="N27" s="313">
        <f t="shared" ca="1" si="6"/>
        <v>0.73757814393375476</v>
      </c>
      <c r="O27" s="312">
        <f>1/(1+'[92]Asumsi I'!$C$3)^(KKF!A27)</f>
        <v>0.1036667650806883</v>
      </c>
      <c r="P27" s="313">
        <f t="shared" ca="1" si="7"/>
        <v>7.6462340175830659E-2</v>
      </c>
      <c r="Q27" s="313">
        <f t="shared" ca="1" si="9"/>
        <v>3.7834008648718687</v>
      </c>
      <c r="S27" s="301" t="str">
        <f t="shared" ca="1" si="3"/>
        <v/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2640</v>
      </c>
      <c r="D28" s="313">
        <f t="shared" si="5"/>
        <v>440</v>
      </c>
      <c r="E28" s="313">
        <f t="shared" si="0"/>
        <v>2200</v>
      </c>
      <c r="F28" s="311"/>
      <c r="G28" s="315">
        <f ca="1">DATA!$D$11/1000000</f>
        <v>0.1499427072</v>
      </c>
      <c r="H28" s="315">
        <f>C28*DATA!$D$5/1000000</f>
        <v>2.8620901211405818</v>
      </c>
      <c r="I28" s="315">
        <f>(C28*DATA!$D$5*DATA!$D$7)/1000000</f>
        <v>6.4397027725663095E-2</v>
      </c>
      <c r="J28" s="313">
        <f t="shared" ca="1" si="1"/>
        <v>3.0764298560662451</v>
      </c>
      <c r="K28" s="311"/>
      <c r="L28" s="313">
        <f>((D28*DATA!$D$23)/1000000)+((E28*DATA!$D$24)/1000000)</f>
        <v>3.8140079999999998</v>
      </c>
      <c r="M28" s="313">
        <f t="shared" si="2"/>
        <v>3.8140079999999998</v>
      </c>
      <c r="N28" s="313">
        <f t="shared" ca="1" si="6"/>
        <v>0.73757814393375476</v>
      </c>
      <c r="O28" s="312">
        <f>1/(1+'[92]Asumsi I'!$C$3)^(KKF!A28)</f>
        <v>9.2559611679185971E-2</v>
      </c>
      <c r="P28" s="313">
        <f t="shared" ca="1" si="7"/>
        <v>6.8269946585563082E-2</v>
      </c>
      <c r="Q28" s="313">
        <f t="shared" ca="1" si="9"/>
        <v>3.8516708114574318</v>
      </c>
      <c r="S28" s="301" t="str">
        <f t="shared" ca="1" si="3"/>
        <v/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2640</v>
      </c>
      <c r="D29" s="313">
        <f t="shared" si="5"/>
        <v>440</v>
      </c>
      <c r="E29" s="313">
        <f t="shared" si="0"/>
        <v>2200</v>
      </c>
      <c r="F29" s="311"/>
      <c r="G29" s="315">
        <f ca="1">DATA!$D$11/1000000</f>
        <v>0.1499427072</v>
      </c>
      <c r="H29" s="315">
        <f>C29*DATA!$D$5/1000000</f>
        <v>2.8620901211405818</v>
      </c>
      <c r="I29" s="315">
        <f>(C29*DATA!$D$5*DATA!$D$7)/1000000</f>
        <v>6.4397027725663095E-2</v>
      </c>
      <c r="J29" s="313">
        <f t="shared" ca="1" si="1"/>
        <v>3.0764298560662451</v>
      </c>
      <c r="K29" s="311"/>
      <c r="L29" s="313">
        <f>((D29*DATA!$D$23)/1000000)+((E29*DATA!$D$24)/1000000)</f>
        <v>3.8140079999999998</v>
      </c>
      <c r="M29" s="313">
        <f t="shared" si="2"/>
        <v>3.8140079999999998</v>
      </c>
      <c r="N29" s="313">
        <f t="shared" ca="1" si="6"/>
        <v>0.73757814393375476</v>
      </c>
      <c r="O29" s="312">
        <f>1/(1+'[92]Asumsi I'!$C$3)^(KKF!A29)</f>
        <v>8.2642510427844609E-2</v>
      </c>
      <c r="P29" s="313">
        <f t="shared" ca="1" si="7"/>
        <v>6.0955309451395601E-2</v>
      </c>
      <c r="Q29" s="313">
        <f t="shared" ca="1" si="9"/>
        <v>3.9126261209088273</v>
      </c>
      <c r="S29" s="301" t="str">
        <f t="shared" ca="1" si="3"/>
        <v/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2640</v>
      </c>
      <c r="D30" s="313">
        <f t="shared" si="5"/>
        <v>440</v>
      </c>
      <c r="E30" s="313">
        <f t="shared" si="0"/>
        <v>2200</v>
      </c>
      <c r="F30" s="311"/>
      <c r="G30" s="315">
        <f ca="1">DATA!$D$11/1000000</f>
        <v>0.1499427072</v>
      </c>
      <c r="H30" s="315">
        <f>C30*DATA!$D$5/1000000</f>
        <v>2.8620901211405818</v>
      </c>
      <c r="I30" s="315">
        <f>(C30*DATA!$D$5*DATA!$D$7)/1000000</f>
        <v>6.4397027725663095E-2</v>
      </c>
      <c r="J30" s="313">
        <f t="shared" ca="1" si="1"/>
        <v>3.0764298560662451</v>
      </c>
      <c r="K30" s="311"/>
      <c r="L30" s="313">
        <f>((D30*DATA!$D$23)/1000000)+((E30*DATA!$D$24)/1000000)</f>
        <v>3.8140079999999998</v>
      </c>
      <c r="M30" s="313">
        <f t="shared" si="2"/>
        <v>3.8140079999999998</v>
      </c>
      <c r="N30" s="313">
        <f t="shared" ca="1" si="6"/>
        <v>0.73757814393375476</v>
      </c>
      <c r="O30" s="312">
        <f>1/(1+'[92]Asumsi I'!$C$3)^(KKF!A30)</f>
        <v>7.3787955739146982E-2</v>
      </c>
      <c r="P30" s="313">
        <f t="shared" ca="1" si="7"/>
        <v>5.4424383438746081E-2</v>
      </c>
      <c r="Q30" s="313">
        <f t="shared" ca="1" si="9"/>
        <v>3.9670505043475734</v>
      </c>
      <c r="S30" s="301" t="str">
        <f t="shared" ca="1" si="3"/>
        <v/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2640</v>
      </c>
      <c r="D31" s="313">
        <f t="shared" si="5"/>
        <v>440</v>
      </c>
      <c r="E31" s="313">
        <f t="shared" si="0"/>
        <v>2200</v>
      </c>
      <c r="F31" s="311"/>
      <c r="G31" s="315">
        <f ca="1">DATA!$D$11/1000000</f>
        <v>0.1499427072</v>
      </c>
      <c r="H31" s="315">
        <f>C31*DATA!$D$5/1000000</f>
        <v>2.8620901211405818</v>
      </c>
      <c r="I31" s="315">
        <f>(C31*DATA!$D$5*DATA!$D$7)/1000000</f>
        <v>6.4397027725663095E-2</v>
      </c>
      <c r="J31" s="313">
        <f t="shared" ca="1" si="1"/>
        <v>3.0764298560662451</v>
      </c>
      <c r="K31" s="311"/>
      <c r="L31" s="313">
        <f>((D31*DATA!$D$23)/1000000)+((E31*DATA!$D$24)/1000000)</f>
        <v>3.8140079999999998</v>
      </c>
      <c r="M31" s="313">
        <f t="shared" si="2"/>
        <v>3.8140079999999998</v>
      </c>
      <c r="N31" s="313">
        <f t="shared" ca="1" si="6"/>
        <v>0.73757814393375476</v>
      </c>
      <c r="O31" s="312">
        <f>1/(1+'[92]Asumsi I'!$C$3)^(KKF!A31)</f>
        <v>6.5882103338524081E-2</v>
      </c>
      <c r="P31" s="313">
        <f t="shared" ca="1" si="7"/>
        <v>4.859319949888042E-2</v>
      </c>
      <c r="Q31" s="313">
        <f ca="1">Q30+P31</f>
        <v>4.0156437038464539</v>
      </c>
      <c r="S31" s="301" t="str">
        <f t="shared" ca="1" si="3"/>
        <v/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2640</v>
      </c>
      <c r="D32" s="313">
        <f t="shared" si="5"/>
        <v>440</v>
      </c>
      <c r="E32" s="313">
        <f t="shared" si="0"/>
        <v>2200</v>
      </c>
      <c r="F32" s="311"/>
      <c r="G32" s="315">
        <f ca="1">DATA!$D$11/1000000</f>
        <v>0.1499427072</v>
      </c>
      <c r="H32" s="315">
        <f>C32*DATA!$D$5/1000000</f>
        <v>2.8620901211405818</v>
      </c>
      <c r="I32" s="315">
        <f>(C32*DATA!$D$5*DATA!$D$7)/1000000</f>
        <v>6.4397027725663095E-2</v>
      </c>
      <c r="J32" s="313">
        <f t="shared" ca="1" si="1"/>
        <v>3.0764298560662451</v>
      </c>
      <c r="K32" s="311"/>
      <c r="L32" s="313">
        <f>((D32*DATA!$D$23)/1000000)+((E32*DATA!$D$24)/1000000)</f>
        <v>3.8140079999999998</v>
      </c>
      <c r="M32" s="313">
        <f t="shared" si="2"/>
        <v>3.8140079999999998</v>
      </c>
      <c r="N32" s="313">
        <f t="shared" ca="1" si="6"/>
        <v>0.73757814393375476</v>
      </c>
      <c r="O32" s="312">
        <f>1/(1+'[92]Asumsi I'!$C$3)^(KKF!A32)</f>
        <v>5.8823306552253637E-2</v>
      </c>
      <c r="P32" s="313">
        <f t="shared" ca="1" si="7"/>
        <v>4.3386785266857512E-2</v>
      </c>
      <c r="Q32" s="313">
        <f ca="1">Q31+P32</f>
        <v>4.0590304891133115</v>
      </c>
      <c r="S32" s="301" t="str">
        <f t="shared" ca="1" si="3"/>
        <v/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595" t="s">
        <v>1374</v>
      </c>
      <c r="G33" s="595"/>
      <c r="H33" s="595"/>
      <c r="I33" s="321"/>
      <c r="J33" s="322">
        <f ca="1">SUM(J7:J32)</f>
        <v>86.508815901433621</v>
      </c>
      <c r="K33" s="595" t="s">
        <v>1375</v>
      </c>
      <c r="L33" s="595"/>
      <c r="M33" s="322">
        <f>SUM(M7:M32)</f>
        <v>103.22237200000002</v>
      </c>
      <c r="N33" s="320"/>
      <c r="O33" s="320"/>
      <c r="P33" s="323"/>
      <c r="Q33" s="323"/>
      <c r="S33" s="301">
        <f ca="1">COUNTIF(S7:S32,"a")</f>
        <v>3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13.012952700289805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>
        <f ca="1">AVERAGE(T7:T32)</f>
        <v>3.1203617559230858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1.1932006111100801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3.6241343652797404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>
        <f ca="1">IRR(N7:N32,DATA!D4)</f>
        <v>0.42730058085974476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conditionalFormatting sqref="Q7:Q32">
    <cfRule type="cellIs" dxfId="12" priority="3" operator="lessThan">
      <formula>0</formula>
    </cfRule>
    <cfRule type="cellIs" dxfId="11" priority="4" operator="lessThan">
      <formula>0</formula>
    </cfRule>
    <cfRule type="cellIs" dxfId="10" priority="5" operator="lessThan">
      <formula>-6395.81</formula>
    </cfRule>
    <cfRule type="cellIs" dxfId="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72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G7" sqref="G7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9" customWidth="1"/>
    <col min="4" max="4" width="13.7109375" style="399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18" t="s">
        <v>1036</v>
      </c>
      <c r="P3" s="618"/>
      <c r="Q3" s="343"/>
      <c r="T3" s="341"/>
      <c r="U3" s="342" t="s">
        <v>1041</v>
      </c>
      <c r="V3" s="341"/>
    </row>
    <row r="4" spans="1:22" ht="15.75" customHeight="1">
      <c r="B4" s="619" t="s">
        <v>1023</v>
      </c>
      <c r="C4" s="619"/>
      <c r="D4" s="619"/>
      <c r="E4" s="619"/>
      <c r="F4" s="619"/>
      <c r="G4" s="619"/>
      <c r="H4" s="619"/>
      <c r="I4" s="619"/>
      <c r="J4" s="619"/>
      <c r="K4" s="619"/>
      <c r="O4" s="618"/>
      <c r="P4" s="618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602" t="str">
        <f>DATA!D14</f>
        <v>KANTOR DEPT AGAMA</v>
      </c>
      <c r="H6" s="602"/>
      <c r="I6" s="602"/>
      <c r="J6" s="602"/>
      <c r="K6" s="602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/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1548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21" t="s">
        <v>0</v>
      </c>
      <c r="C11" s="623" t="s">
        <v>1</v>
      </c>
      <c r="D11" s="612" t="s">
        <v>42</v>
      </c>
      <c r="E11" s="612" t="s">
        <v>43</v>
      </c>
      <c r="F11" s="612" t="s">
        <v>2</v>
      </c>
      <c r="G11" s="626" t="s">
        <v>41</v>
      </c>
      <c r="H11" s="612" t="s">
        <v>3</v>
      </c>
      <c r="I11" s="612"/>
      <c r="J11" s="612"/>
      <c r="K11" s="613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22"/>
      <c r="C12" s="624"/>
      <c r="D12" s="616"/>
      <c r="E12" s="616"/>
      <c r="F12" s="616"/>
      <c r="G12" s="627"/>
      <c r="H12" s="614" t="s">
        <v>46</v>
      </c>
      <c r="I12" s="614" t="s">
        <v>5</v>
      </c>
      <c r="J12" s="616" t="s">
        <v>47</v>
      </c>
      <c r="K12" s="617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22"/>
      <c r="C13" s="625"/>
      <c r="D13" s="616"/>
      <c r="E13" s="616"/>
      <c r="F13" s="616"/>
      <c r="G13" s="628"/>
      <c r="H13" s="615"/>
      <c r="I13" s="615"/>
      <c r="J13" s="616"/>
      <c r="K13" s="617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2" t="s">
        <v>480</v>
      </c>
      <c r="C14" s="483" t="s">
        <v>1612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0" customFormat="1" ht="15.75" customHeight="1">
      <c r="A15" s="333"/>
      <c r="B15" s="482"/>
      <c r="C15" s="483"/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:H20" ca="1" si="4">IF(OR(D15="MDU",D15="MDU-KD"),(IF($O$3="RAB NON MDU","PLN KD",G15*F15)),0)</f>
        <v>0</v>
      </c>
      <c r="I15" s="356">
        <f t="shared" ref="I15:I20" ca="1" si="5">IF(D15="HDW",G15*F15,0)</f>
        <v>0</v>
      </c>
      <c r="J15" s="356">
        <f t="shared" ref="J15:J20" ca="1" si="6">IF(D15="JASA",G15*F15,0)</f>
        <v>0</v>
      </c>
      <c r="K15" s="357">
        <f t="shared" ref="K15:K20" ca="1" si="7">SUM(H15:J15)</f>
        <v>0</v>
      </c>
      <c r="L15" s="339"/>
      <c r="M15" s="339"/>
      <c r="N15" s="339"/>
      <c r="O15" s="358"/>
      <c r="P15" s="358"/>
      <c r="Q15" s="341"/>
      <c r="R15" s="333"/>
      <c r="S15" s="359"/>
      <c r="T15" s="338"/>
      <c r="U15" s="338"/>
      <c r="V15" s="338"/>
    </row>
    <row r="16" spans="1:22" s="360" customFormat="1" ht="15.75" customHeight="1">
      <c r="A16" s="333"/>
      <c r="B16" s="482"/>
      <c r="C16" s="109" t="s">
        <v>101</v>
      </c>
      <c r="D16" s="353" t="str">
        <f ca="1">IF(ISERROR(OFFSET('HARGA SATUAN'!$D$6,MATCH(RAB!C16,'HARGA SATUAN'!$C$7:$C$1492,0),0)),"",OFFSET('HARGA SATUAN'!$D$6,MATCH(RAB!C16,'HARGA SATUAN'!$C$7:$C$1492,0),0))</f>
        <v>HDW</v>
      </c>
      <c r="E16" s="354" t="str">
        <f ca="1">IF(B16="+","Unit",IF(ISERROR(OFFSET('HARGA SATUAN'!$E$6,MATCH(RAB!C16,'HARGA SATUAN'!$C$7:$C$1492,0),0)),"",OFFSET('HARGA SATUAN'!$E$6,MATCH(RAB!C16,'HARGA SATUAN'!$C$7:$C$1492,0),0)))</f>
        <v>Btg</v>
      </c>
      <c r="F16" s="361"/>
      <c r="G16" s="355">
        <f ca="1">IF(ISERROR(OFFSET('HARGA SATUAN'!$I$6,MATCH(RAB!C16,'HARGA SATUAN'!$C$7:$C$1492,0),0)),0,OFFSET('HARGA SATUAN'!$I$6,MATCH(RAB!C16,'HARGA SATUAN'!$C$7:$C$1492,0),0))</f>
        <v>3382600</v>
      </c>
      <c r="H16" s="356">
        <f t="shared" ca="1" si="4"/>
        <v>0</v>
      </c>
      <c r="I16" s="356">
        <f t="shared" ca="1" si="5"/>
        <v>0</v>
      </c>
      <c r="J16" s="356">
        <f t="shared" ca="1" si="6"/>
        <v>0</v>
      </c>
      <c r="K16" s="357">
        <f t="shared" ca="1" si="7"/>
        <v>0</v>
      </c>
      <c r="L16" s="339"/>
      <c r="M16" s="339"/>
      <c r="N16" s="339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 t="e">
        <f>IF(AND(C17=0,#REF!=0,#REF!=0),"BLANKS",1)</f>
        <v>#REF!</v>
      </c>
      <c r="B17" s="484"/>
      <c r="C17" s="109"/>
      <c r="D17" s="353" t="str">
        <f ca="1">IF(ISERROR(OFFSET('HARGA SATUAN'!$D$6,MATCH(RAB!C17,'HARGA SATUAN'!$C$7:$C$1492,0),0)),"",OFFSET('HARGA SATUAN'!$D$6,MATCH(RAB!C17,'HARGA SATUAN'!$C$7:$C$1492,0),0))</f>
        <v/>
      </c>
      <c r="E17" s="354" t="str">
        <f ca="1">IF(B17="+","Unit",IF(ISERROR(OFFSET('HARGA SATUAN'!$E$6,MATCH(RAB!C17,'HARGA SATUAN'!$C$7:$C$1492,0),0)),"",OFFSET('HARGA SATUAN'!$E$6,MATCH(RAB!C17,'HARGA SATUAN'!$C$7:$C$1492,0),0)))</f>
        <v/>
      </c>
      <c r="F17" s="361"/>
      <c r="G17" s="355">
        <f ca="1">IF(ISERROR(OFFSET('HARGA SATUAN'!$I$6,MATCH(RAB!C17,'HARGA SATUAN'!$C$7:$C$1492,0),0)),0,OFFSET('HARGA SATUAN'!$I$6,MATCH(RAB!C17,'HARGA SATUAN'!$C$7:$C$1492,0),0))</f>
        <v>0</v>
      </c>
      <c r="H17" s="356">
        <f t="shared" ca="1" si="4"/>
        <v>0</v>
      </c>
      <c r="I17" s="356">
        <f t="shared" ca="1" si="5"/>
        <v>0</v>
      </c>
      <c r="J17" s="356">
        <f t="shared" ca="1" si="6"/>
        <v>0</v>
      </c>
      <c r="K17" s="357">
        <f t="shared" ca="1" si="7"/>
        <v>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 t="e">
        <f>IF(AND(C18=0,#REF!=0,#REF!=0),"BLANKS",1)</f>
        <v>#REF!</v>
      </c>
      <c r="B18" s="482" t="s">
        <v>505</v>
      </c>
      <c r="C18" s="483" t="s">
        <v>1613</v>
      </c>
      <c r="D18" s="353" t="str">
        <f ca="1">IF(ISERROR(OFFSET('HARGA SATUAN'!$D$6,MATCH(RAB!C18,'HARGA SATUAN'!$C$7:$C$1492,0),0)),"",OFFSET('HARGA SATUAN'!$D$6,MATCH(RAB!C18,'HARGA SATUAN'!$C$7:$C$1492,0),0))</f>
        <v/>
      </c>
      <c r="E18" s="354" t="str">
        <f ca="1">IF(B18="+","Unit",IF(ISERROR(OFFSET('HARGA SATUAN'!$E$6,MATCH(RAB!C18,'HARGA SATUAN'!$C$7:$C$1492,0),0)),"",OFFSET('HARGA SATUAN'!$E$6,MATCH(RAB!C18,'HARGA SATUAN'!$C$7:$C$1492,0),0)))</f>
        <v/>
      </c>
      <c r="F18" s="361"/>
      <c r="G18" s="355">
        <f ca="1">IF(ISERROR(OFFSET('HARGA SATUAN'!$I$6,MATCH(RAB!C18,'HARGA SATUAN'!$C$7:$C$1492,0),0)),0,OFFSET('HARGA SATUAN'!$I$6,MATCH(RAB!C18,'HARGA SATUAN'!$C$7:$C$1492,0),0))</f>
        <v>0</v>
      </c>
      <c r="H18" s="356">
        <f t="shared" ca="1" si="4"/>
        <v>0</v>
      </c>
      <c r="I18" s="356">
        <f t="shared" ca="1" si="5"/>
        <v>0</v>
      </c>
      <c r="J18" s="356">
        <f t="shared" ca="1" si="6"/>
        <v>0</v>
      </c>
      <c r="K18" s="357">
        <f t="shared" ca="1" si="7"/>
        <v>0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89"/>
      <c r="C19" s="490"/>
      <c r="D19" s="353" t="str">
        <f ca="1">IF(ISERROR(OFFSET('HARGA SATUAN'!$D$6,MATCH(RAB!C19,'HARGA SATUAN'!$C$7:$C$1492,0),0)),"",OFFSET('HARGA SATUAN'!$D$6,MATCH(RAB!C19,'HARGA SATUAN'!$C$7:$C$1492,0),0))</f>
        <v/>
      </c>
      <c r="E19" s="354" t="str">
        <f ca="1">IF(B19="+","Unit",IF(ISERROR(OFFSET('HARGA SATUAN'!$E$6,MATCH(RAB!C19,'HARGA SATUAN'!$C$7:$C$1492,0),0)),"",OFFSET('HARGA SATUAN'!$E$6,MATCH(RAB!C19,'HARGA SATUAN'!$C$7:$C$1492,0),0)))</f>
        <v/>
      </c>
      <c r="F19" s="361"/>
      <c r="G19" s="355">
        <f ca="1">IF(ISERROR(OFFSET('HARGA SATUAN'!$I$6,MATCH(RAB!C19,'HARGA SATUAN'!$C$7:$C$1492,0),0)),0,OFFSET('HARGA SATUAN'!$I$6,MATCH(RAB!C19,'HARGA SATUAN'!$C$7:$C$1492,0),0))</f>
        <v>0</v>
      </c>
      <c r="H19" s="356">
        <f t="shared" ca="1" si="4"/>
        <v>0</v>
      </c>
      <c r="I19" s="356">
        <f t="shared" ca="1" si="5"/>
        <v>0</v>
      </c>
      <c r="J19" s="356">
        <f t="shared" ca="1" si="6"/>
        <v>0</v>
      </c>
      <c r="K19" s="357">
        <f t="shared" ca="1" si="7"/>
        <v>0</v>
      </c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3" customFormat="1">
      <c r="A20" s="333"/>
      <c r="B20" s="485" t="s">
        <v>524</v>
      </c>
      <c r="C20" s="486" t="s">
        <v>1617</v>
      </c>
      <c r="D20" s="353" t="str">
        <f ca="1">IF(ISERROR(OFFSET('HARGA SATUAN'!$D$6,MATCH(RAB!C20,'HARGA SATUAN'!$C$7:$C$1492,0),0)),"",OFFSET('HARGA SATUAN'!$D$6,MATCH(RAB!C20,'HARGA SATUAN'!$C$7:$C$1492,0),0))</f>
        <v/>
      </c>
      <c r="E20" s="354" t="str">
        <f ca="1">IF(B20="+","Unit",IF(ISERROR(OFFSET('HARGA SATUAN'!$E$6,MATCH(RAB!C20,'HARGA SATUAN'!$C$7:$C$1492,0),0)),"",OFFSET('HARGA SATUAN'!$E$6,MATCH(RAB!C20,'HARGA SATUAN'!$C$7:$C$1492,0),0)))</f>
        <v/>
      </c>
      <c r="F20" s="361"/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ca="1" si="4"/>
        <v>0</v>
      </c>
      <c r="I20" s="356">
        <f t="shared" ca="1" si="5"/>
        <v>0</v>
      </c>
      <c r="J20" s="356">
        <f t="shared" ca="1" si="6"/>
        <v>0</v>
      </c>
      <c r="K20" s="357">
        <f t="shared" ca="1" si="7"/>
        <v>0</v>
      </c>
      <c r="L20" s="362"/>
      <c r="M20" s="362"/>
      <c r="N20" s="362"/>
      <c r="O20" s="358"/>
      <c r="P20" s="358"/>
      <c r="Q20" s="341"/>
      <c r="R20" s="333"/>
      <c r="S20" s="359"/>
      <c r="T20" s="338"/>
      <c r="U20" s="338"/>
      <c r="V20" s="338"/>
    </row>
    <row r="21" spans="1:22" s="363" customFormat="1">
      <c r="A21" s="333"/>
      <c r="B21" s="485"/>
      <c r="C21" s="486"/>
      <c r="D21" s="353"/>
      <c r="E21" s="354"/>
      <c r="F21" s="361"/>
      <c r="G21" s="355"/>
      <c r="H21" s="356"/>
      <c r="I21" s="356"/>
      <c r="J21" s="356"/>
      <c r="K21" s="357"/>
      <c r="L21" s="362"/>
      <c r="M21" s="362"/>
      <c r="N21" s="362"/>
      <c r="O21" s="358"/>
      <c r="P21" s="358"/>
      <c r="Q21" s="341"/>
      <c r="R21" s="333"/>
      <c r="S21" s="359"/>
      <c r="T21" s="338"/>
      <c r="U21" s="338"/>
      <c r="V21" s="338"/>
    </row>
    <row r="22" spans="1:22" s="363" customFormat="1">
      <c r="A22" s="333"/>
      <c r="B22" s="485" t="s">
        <v>526</v>
      </c>
      <c r="C22" s="486" t="s">
        <v>618</v>
      </c>
      <c r="D22" s="353" t="str">
        <f ca="1">IF(ISERROR(OFFSET('HARGA SATUAN'!$D$6,MATCH(RAB!C22,'HARGA SATUAN'!$C$7:$C$1492,0),0)),"",OFFSET('HARGA SATUAN'!$D$6,MATCH(RAB!C22,'HARGA SATUAN'!$C$7:$C$1492,0),0))</f>
        <v/>
      </c>
      <c r="E22" s="354">
        <f ca="1">IF(B22="+","Unit",IF(ISERROR(OFFSET('HARGA SATUAN'!$E$6,MATCH(RAB!C22,'HARGA SATUAN'!$C$7:$C$1492,0),0)),"",OFFSET('HARGA SATUAN'!$E$6,MATCH(RAB!C22,'HARGA SATUAN'!$C$7:$C$1492,0),0)))</f>
        <v>0</v>
      </c>
      <c r="F22" s="361"/>
      <c r="G22" s="355">
        <f ca="1">IF(ISERROR(OFFSET('HARGA SATUAN'!$I$6,MATCH(RAB!C22,'HARGA SATUAN'!$C$7:$C$1492,0),0)),0,OFFSET('HARGA SATUAN'!$I$6,MATCH(RAB!C22,'HARGA SATUAN'!$C$7:$C$1492,0),0))</f>
        <v>0</v>
      </c>
      <c r="H22" s="356">
        <f t="shared" ref="H22" ca="1" si="8">IF(OR(D22="MDU",D22="MDU-KD"),(IF($O$3="RAB NON MDU","PLN KD",G22*F22)),0)</f>
        <v>0</v>
      </c>
      <c r="I22" s="356">
        <f t="shared" ref="I22" ca="1" si="9">IF(D22="HDW",G22*F22,0)</f>
        <v>0</v>
      </c>
      <c r="J22" s="356">
        <f t="shared" ref="J22" ca="1" si="10">IF(D22="JASA",G22*F22,0)</f>
        <v>0</v>
      </c>
      <c r="K22" s="357">
        <f t="shared" ref="K22" ca="1" si="11">SUM(H22:J22)</f>
        <v>0</v>
      </c>
      <c r="L22" s="362"/>
      <c r="M22" s="362"/>
      <c r="N22" s="362"/>
      <c r="O22" s="358"/>
      <c r="P22" s="358"/>
      <c r="Q22" s="341"/>
      <c r="R22" s="333"/>
      <c r="S22" s="359"/>
      <c r="T22" s="338"/>
      <c r="U22" s="338"/>
      <c r="V22" s="338"/>
    </row>
    <row r="23" spans="1:22" s="363" customFormat="1">
      <c r="A23" s="333"/>
      <c r="B23" s="485"/>
      <c r="C23" s="486"/>
      <c r="D23" s="353" t="str">
        <f ca="1">IF(ISERROR(OFFSET('HARGA SATUAN'!$D$6,MATCH(RAB!C23,'HARGA SATUAN'!$C$7:$C$1492,0),0)),"",OFFSET('HARGA SATUAN'!$D$6,MATCH(RAB!C23,'HARGA SATUAN'!$C$7:$C$1492,0),0))</f>
        <v/>
      </c>
      <c r="E23" s="354" t="str">
        <f ca="1">IF(B23="+","Unit",IF(ISERROR(OFFSET('HARGA SATUAN'!$E$6,MATCH(RAB!C23,'HARGA SATUAN'!$C$7:$C$1492,0),0)),"",OFFSET('HARGA SATUAN'!$E$6,MATCH(RAB!C23,'HARGA SATUAN'!$C$7:$C$1492,0),0)))</f>
        <v/>
      </c>
      <c r="F23" s="361"/>
      <c r="G23" s="355">
        <f ca="1">IF(ISERROR(OFFSET('HARGA SATUAN'!$I$6,MATCH(RAB!C23,'HARGA SATUAN'!$C$7:$C$1492,0),0)),0,OFFSET('HARGA SATUAN'!$I$6,MATCH(RAB!C23,'HARGA SATUAN'!$C$7:$C$1492,0),0))</f>
        <v>0</v>
      </c>
      <c r="H23" s="356">
        <f t="shared" ref="H23" ca="1" si="12">IF(OR(D23="MDU",D23="MDU-KD"),(IF($O$3="RAB NON MDU","PLN KD",G23*F23)),0)</f>
        <v>0</v>
      </c>
      <c r="I23" s="356">
        <f t="shared" ref="I23" ca="1" si="13">IF(D23="HDW",G23*F23,0)</f>
        <v>0</v>
      </c>
      <c r="J23" s="356">
        <f t="shared" ref="J23" ca="1" si="14">IF(D23="JASA",G23*F23,0)</f>
        <v>0</v>
      </c>
      <c r="K23" s="357">
        <f t="shared" ref="K23" ca="1" si="15">SUM(H23:J23)</f>
        <v>0</v>
      </c>
      <c r="L23" s="362"/>
      <c r="M23" s="362"/>
      <c r="N23" s="362"/>
      <c r="O23" s="358"/>
      <c r="P23" s="358"/>
      <c r="Q23" s="341"/>
      <c r="R23" s="333"/>
      <c r="S23" s="359"/>
      <c r="T23" s="338"/>
      <c r="U23" s="338"/>
      <c r="V23" s="338"/>
    </row>
    <row r="24" spans="1:22" s="363" customFormat="1">
      <c r="A24" s="333"/>
      <c r="B24" s="495" t="s">
        <v>1035</v>
      </c>
      <c r="C24" s="496" t="s">
        <v>1615</v>
      </c>
      <c r="D24" s="353" t="str">
        <f ca="1">IF(ISERROR(OFFSET('HARGA SATUAN'!$D$6,MATCH(RAB!C24,'HARGA SATUAN'!$C$7:$C$1492,0),0)),"",OFFSET('HARGA SATUAN'!$D$6,MATCH(RAB!C24,'HARGA SATUAN'!$C$7:$C$1492,0),0))</f>
        <v/>
      </c>
      <c r="E24" s="354" t="str">
        <f ca="1">IF(B24="+","Unit",IF(ISERROR(OFFSET('HARGA SATUAN'!$E$6,MATCH(RAB!C24,'HARGA SATUAN'!$C$7:$C$1492,0),0)),"",OFFSET('HARGA SATUAN'!$E$6,MATCH(RAB!C24,'HARGA SATUAN'!$C$7:$C$1492,0),0)))</f>
        <v>Unit</v>
      </c>
      <c r="F24" s="493">
        <v>2</v>
      </c>
      <c r="G24" s="355">
        <f ca="1">IF(ISERROR(OFFSET('HARGA SATUAN'!$I$6,MATCH(RAB!C24,'HARGA SATUAN'!$C$7:$C$1492,0),0)),0,OFFSET('HARGA SATUAN'!$I$6,MATCH(RAB!C24,'HARGA SATUAN'!$C$7:$C$1492,0),0))</f>
        <v>0</v>
      </c>
      <c r="H24" s="356">
        <f t="shared" ref="H24:H29" ca="1" si="16">IF(OR(D24="MDU",D24="MDU-KD"),(IF($O$3="RAB NON MDU","PLN KD",G24*F24)),0)</f>
        <v>0</v>
      </c>
      <c r="I24" s="356">
        <f t="shared" ref="I24:I29" ca="1" si="17">IF(D24="HDW",G24*F24,0)</f>
        <v>0</v>
      </c>
      <c r="J24" s="356">
        <f t="shared" ref="J24:J29" ca="1" si="18">IF(D24="JASA",G24*F24,0)</f>
        <v>0</v>
      </c>
      <c r="K24" s="357">
        <f t="shared" ref="K24:K29" ca="1" si="19">SUM(H24:J24)</f>
        <v>0</v>
      </c>
      <c r="L24" s="362"/>
      <c r="M24" s="362"/>
      <c r="N24" s="362"/>
      <c r="O24" s="358"/>
      <c r="P24" s="358"/>
      <c r="Q24" s="341"/>
      <c r="R24" s="333"/>
      <c r="S24" s="359"/>
      <c r="T24" s="338"/>
      <c r="U24" s="338"/>
      <c r="V24" s="338"/>
    </row>
    <row r="25" spans="1:22" s="363" customFormat="1">
      <c r="A25" s="333"/>
      <c r="B25" s="495">
        <v>1</v>
      </c>
      <c r="C25" s="496" t="s">
        <v>595</v>
      </c>
      <c r="D25" s="353" t="str">
        <f ca="1">IF(ISERROR(OFFSET('HARGA SATUAN'!$D$6,MATCH(RAB!C25,'HARGA SATUAN'!$C$7:$C$1492,0),0)),"",OFFSET('HARGA SATUAN'!$D$6,MATCH(RAB!C25,'HARGA SATUAN'!$C$7:$C$1492,0),0))</f>
        <v>HDW</v>
      </c>
      <c r="E25" s="354" t="str">
        <f ca="1">IF(B25="+","Unit",IF(ISERROR(OFFSET('HARGA SATUAN'!$E$6,MATCH(RAB!C25,'HARGA SATUAN'!$C$7:$C$1492,0),0)),"",OFFSET('HARGA SATUAN'!$E$6,MATCH(RAB!C25,'HARGA SATUAN'!$C$7:$C$1492,0),0)))</f>
        <v>Bh</v>
      </c>
      <c r="F25" s="493">
        <f>F24*1</f>
        <v>2</v>
      </c>
      <c r="G25" s="355">
        <f ca="1">IF(ISERROR(OFFSET('HARGA SATUAN'!$I$6,MATCH(RAB!C25,'HARGA SATUAN'!$C$7:$C$1492,0),0)),0,OFFSET('HARGA SATUAN'!$I$6,MATCH(RAB!C25,'HARGA SATUAN'!$C$7:$C$1492,0),0))</f>
        <v>78500</v>
      </c>
      <c r="H25" s="356">
        <f t="shared" ca="1" si="16"/>
        <v>0</v>
      </c>
      <c r="I25" s="356">
        <f t="shared" ca="1" si="17"/>
        <v>157000</v>
      </c>
      <c r="J25" s="356">
        <f t="shared" ca="1" si="18"/>
        <v>0</v>
      </c>
      <c r="K25" s="357">
        <f t="shared" ca="1" si="19"/>
        <v>157000</v>
      </c>
      <c r="L25" s="362"/>
      <c r="M25" s="362"/>
      <c r="N25" s="362"/>
      <c r="O25" s="358"/>
      <c r="P25" s="358"/>
      <c r="Q25" s="341"/>
      <c r="R25" s="333"/>
      <c r="S25" s="359"/>
      <c r="T25" s="338"/>
      <c r="U25" s="338"/>
      <c r="V25" s="338"/>
    </row>
    <row r="26" spans="1:22" s="363" customFormat="1">
      <c r="A26" s="333"/>
      <c r="B26" s="495">
        <v>2</v>
      </c>
      <c r="C26" s="496" t="s">
        <v>229</v>
      </c>
      <c r="D26" s="353" t="str">
        <f ca="1">IF(ISERROR(OFFSET('HARGA SATUAN'!$D$6,MATCH(RAB!C26,'HARGA SATUAN'!$C$7:$C$1492,0),0)),"",OFFSET('HARGA SATUAN'!$D$6,MATCH(RAB!C26,'HARGA SATUAN'!$C$7:$C$1492,0),0))</f>
        <v>HDW</v>
      </c>
      <c r="E26" s="354" t="str">
        <f ca="1">IF(B26="+","Unit",IF(ISERROR(OFFSET('HARGA SATUAN'!$E$6,MATCH(RAB!C26,'HARGA SATUAN'!$C$7:$C$1492,0),0)),"",OFFSET('HARGA SATUAN'!$E$6,MATCH(RAB!C26,'HARGA SATUAN'!$C$7:$C$1492,0),0)))</f>
        <v>Bh</v>
      </c>
      <c r="F26" s="493">
        <f>F24*1</f>
        <v>2</v>
      </c>
      <c r="G26" s="355">
        <f ca="1">IF(ISERROR(OFFSET('HARGA SATUAN'!$I$6,MATCH(RAB!C26,'HARGA SATUAN'!$C$7:$C$1492,0),0)),0,OFFSET('HARGA SATUAN'!$I$6,MATCH(RAB!C26,'HARGA SATUAN'!$C$7:$C$1492,0),0))</f>
        <v>4212</v>
      </c>
      <c r="H26" s="356">
        <f t="shared" ca="1" si="16"/>
        <v>0</v>
      </c>
      <c r="I26" s="356">
        <f t="shared" ca="1" si="17"/>
        <v>8424</v>
      </c>
      <c r="J26" s="356">
        <f t="shared" ca="1" si="18"/>
        <v>0</v>
      </c>
      <c r="K26" s="357">
        <f t="shared" ca="1" si="19"/>
        <v>8424</v>
      </c>
      <c r="L26" s="362"/>
      <c r="M26" s="362"/>
      <c r="N26" s="362"/>
      <c r="O26" s="358"/>
      <c r="P26" s="358"/>
      <c r="Q26" s="341"/>
      <c r="R26" s="333"/>
      <c r="S26" s="359"/>
      <c r="T26" s="338"/>
      <c r="U26" s="338"/>
      <c r="V26" s="338"/>
    </row>
    <row r="27" spans="1:22" s="363" customFormat="1">
      <c r="A27" s="333"/>
      <c r="B27" s="495">
        <v>3</v>
      </c>
      <c r="C27" s="496" t="s">
        <v>266</v>
      </c>
      <c r="D27" s="353" t="str">
        <f ca="1">IF(ISERROR(OFFSET('HARGA SATUAN'!$D$6,MATCH(RAB!C27,'HARGA SATUAN'!$C$7:$C$1492,0),0)),"",OFFSET('HARGA SATUAN'!$D$6,MATCH(RAB!C27,'HARGA SATUAN'!$C$7:$C$1492,0),0))</f>
        <v>HDW</v>
      </c>
      <c r="E27" s="354" t="str">
        <f ca="1">IF(B27="+","Unit",IF(ISERROR(OFFSET('HARGA SATUAN'!$E$6,MATCH(RAB!C27,'HARGA SATUAN'!$C$7:$C$1492,0),0)),"",OFFSET('HARGA SATUAN'!$E$6,MATCH(RAB!C27,'HARGA SATUAN'!$C$7:$C$1492,0),0)))</f>
        <v>Mtr</v>
      </c>
      <c r="F27" s="493">
        <f>F24*1</f>
        <v>2</v>
      </c>
      <c r="G27" s="355">
        <f ca="1">IF(ISERROR(OFFSET('HARGA SATUAN'!$I$6,MATCH(RAB!C27,'HARGA SATUAN'!$C$7:$C$1492,0),0)),0,OFFSET('HARGA SATUAN'!$I$6,MATCH(RAB!C27,'HARGA SATUAN'!$C$7:$C$1492,0),0))</f>
        <v>23310</v>
      </c>
      <c r="H27" s="356">
        <f t="shared" ca="1" si="16"/>
        <v>0</v>
      </c>
      <c r="I27" s="356">
        <f t="shared" ca="1" si="17"/>
        <v>46620</v>
      </c>
      <c r="J27" s="356">
        <f t="shared" ca="1" si="18"/>
        <v>0</v>
      </c>
      <c r="K27" s="357">
        <f t="shared" ca="1" si="19"/>
        <v>46620</v>
      </c>
      <c r="L27" s="362"/>
      <c r="M27" s="362"/>
      <c r="N27" s="362"/>
      <c r="O27" s="358"/>
      <c r="P27" s="358"/>
      <c r="Q27" s="341"/>
      <c r="R27" s="333"/>
      <c r="S27" s="359"/>
      <c r="T27" s="338"/>
      <c r="U27" s="338"/>
      <c r="V27" s="338"/>
    </row>
    <row r="28" spans="1:22" s="363" customFormat="1">
      <c r="A28" s="333"/>
      <c r="B28" s="495">
        <v>4</v>
      </c>
      <c r="C28" s="496" t="s">
        <v>35</v>
      </c>
      <c r="D28" s="353" t="str">
        <f ca="1">IF(ISERROR(OFFSET('HARGA SATUAN'!$D$6,MATCH(RAB!C28,'HARGA SATUAN'!$C$7:$C$1492,0),0)),"",OFFSET('HARGA SATUAN'!$D$6,MATCH(RAB!C28,'HARGA SATUAN'!$C$7:$C$1492,0),0))</f>
        <v>HDW</v>
      </c>
      <c r="E28" s="354" t="str">
        <f ca="1">IF(B28="+","Unit",IF(ISERROR(OFFSET('HARGA SATUAN'!$E$6,MATCH(RAB!C28,'HARGA SATUAN'!$C$7:$C$1492,0),0)),"",OFFSET('HARGA SATUAN'!$E$6,MATCH(RAB!C28,'HARGA SATUAN'!$C$7:$C$1492,0),0)))</f>
        <v>Bh</v>
      </c>
      <c r="F28" s="493">
        <f>F24*1</f>
        <v>2</v>
      </c>
      <c r="G28" s="355">
        <f ca="1">IF(ISERROR(OFFSET('HARGA SATUAN'!$I$6,MATCH(RAB!C28,'HARGA SATUAN'!$C$7:$C$1492,0),0)),0,OFFSET('HARGA SATUAN'!$I$6,MATCH(RAB!C28,'HARGA SATUAN'!$C$7:$C$1492,0),0))</f>
        <v>2300</v>
      </c>
      <c r="H28" s="356">
        <f t="shared" ca="1" si="16"/>
        <v>0</v>
      </c>
      <c r="I28" s="356">
        <f t="shared" ca="1" si="17"/>
        <v>4600</v>
      </c>
      <c r="J28" s="356">
        <f t="shared" ca="1" si="18"/>
        <v>0</v>
      </c>
      <c r="K28" s="357">
        <f t="shared" ca="1" si="19"/>
        <v>4600</v>
      </c>
      <c r="L28" s="362"/>
      <c r="M28" s="362"/>
      <c r="N28" s="362"/>
      <c r="O28" s="358"/>
      <c r="P28" s="358"/>
      <c r="Q28" s="341"/>
      <c r="R28" s="333"/>
      <c r="S28" s="359"/>
      <c r="T28" s="338"/>
      <c r="U28" s="338"/>
      <c r="V28" s="338"/>
    </row>
    <row r="29" spans="1:22" s="363" customFormat="1">
      <c r="A29" s="333"/>
      <c r="B29" s="495">
        <v>5</v>
      </c>
      <c r="C29" s="496" t="s">
        <v>630</v>
      </c>
      <c r="D29" s="353" t="str">
        <f ca="1">IF(ISERROR(OFFSET('HARGA SATUAN'!$D$6,MATCH(RAB!C29,'HARGA SATUAN'!$C$7:$C$1492,0),0)),"",OFFSET('HARGA SATUAN'!$D$6,MATCH(RAB!C29,'HARGA SATUAN'!$C$7:$C$1492,0),0))</f>
        <v>JASA</v>
      </c>
      <c r="E29" s="354" t="str">
        <f ca="1">IF(B29="+","Unit",IF(ISERROR(OFFSET('HARGA SATUAN'!$E$6,MATCH(RAB!C29,'HARGA SATUAN'!$C$7:$C$1492,0),0)),"",OFFSET('HARGA SATUAN'!$E$6,MATCH(RAB!C29,'HARGA SATUAN'!$C$7:$C$1492,0),0)))</f>
        <v>Unit</v>
      </c>
      <c r="F29" s="493">
        <f>F24*1</f>
        <v>2</v>
      </c>
      <c r="G29" s="355">
        <f ca="1">IF(ISERROR(OFFSET('HARGA SATUAN'!$I$6,MATCH(RAB!C29,'HARGA SATUAN'!$C$7:$C$1492,0),0)),0,OFFSET('HARGA SATUAN'!$I$6,MATCH(RAB!C29,'HARGA SATUAN'!$C$7:$C$1492,0),0))</f>
        <v>35700</v>
      </c>
      <c r="H29" s="356">
        <f t="shared" ca="1" si="16"/>
        <v>0</v>
      </c>
      <c r="I29" s="356">
        <f t="shared" ca="1" si="17"/>
        <v>0</v>
      </c>
      <c r="J29" s="356">
        <f t="shared" ca="1" si="18"/>
        <v>71400</v>
      </c>
      <c r="K29" s="357">
        <f t="shared" ca="1" si="19"/>
        <v>71400</v>
      </c>
      <c r="L29" s="362"/>
      <c r="M29" s="362"/>
      <c r="N29" s="362"/>
      <c r="O29" s="358"/>
      <c r="P29" s="358"/>
      <c r="Q29" s="341"/>
      <c r="R29" s="333"/>
      <c r="S29" s="359"/>
      <c r="T29" s="338"/>
      <c r="U29" s="338"/>
      <c r="V29" s="338"/>
    </row>
    <row r="30" spans="1:22" s="363" customFormat="1">
      <c r="A30" s="333"/>
      <c r="B30" s="489"/>
      <c r="C30" s="490"/>
      <c r="D30" s="353" t="str">
        <f ca="1">IF(ISERROR(OFFSET('HARGA SATUAN'!$D$6,MATCH(RAB!C30,'HARGA SATUAN'!$C$7:$C$1492,0),0)),"",OFFSET('HARGA SATUAN'!$D$6,MATCH(RAB!C30,'HARGA SATUAN'!$C$7:$C$1492,0),0))</f>
        <v/>
      </c>
      <c r="E30" s="354" t="str">
        <f ca="1">IF(B30="+","Unit",IF(ISERROR(OFFSET('HARGA SATUAN'!$E$6,MATCH(RAB!C30,'HARGA SATUAN'!$C$7:$C$1492,0),0)),"",OFFSET('HARGA SATUAN'!$E$6,MATCH(RAB!C30,'HARGA SATUAN'!$C$7:$C$1492,0),0)))</f>
        <v/>
      </c>
      <c r="F30" s="477"/>
      <c r="G30" s="355">
        <f ca="1">IF(ISERROR(OFFSET('HARGA SATUAN'!$I$6,MATCH(RAB!C30,'HARGA SATUAN'!$C$7:$C$1492,0),0)),0,OFFSET('HARGA SATUAN'!$I$6,MATCH(RAB!C30,'HARGA SATUAN'!$C$7:$C$1492,0),0))</f>
        <v>0</v>
      </c>
      <c r="H30" s="356">
        <f t="shared" ref="H30" ca="1" si="20">IF(OR(D30="MDU",D30="MDU-KD"),(IF($O$3="RAB NON MDU","PLN KD",G30*F30)),0)</f>
        <v>0</v>
      </c>
      <c r="I30" s="356">
        <f t="shared" ref="I30" ca="1" si="21">IF(D30="HDW",G30*F30,0)</f>
        <v>0</v>
      </c>
      <c r="J30" s="356">
        <f t="shared" ref="J30" ca="1" si="22">IF(D30="JASA",G30*F30,0)</f>
        <v>0</v>
      </c>
      <c r="K30" s="357">
        <f t="shared" ref="K30" ca="1" si="23">SUM(H30:J30)</f>
        <v>0</v>
      </c>
      <c r="L30" s="362"/>
      <c r="M30" s="362"/>
      <c r="N30" s="362"/>
      <c r="O30" s="358"/>
      <c r="P30" s="358"/>
      <c r="Q30" s="341"/>
      <c r="R30" s="333"/>
      <c r="S30" s="359"/>
      <c r="T30" s="338"/>
      <c r="U30" s="338"/>
      <c r="V30" s="338"/>
    </row>
    <row r="31" spans="1:22" s="363" customFormat="1">
      <c r="A31" s="333"/>
      <c r="B31" s="489">
        <v>1</v>
      </c>
      <c r="C31" s="109" t="s">
        <v>78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Mtr</v>
      </c>
      <c r="F31" s="477">
        <v>20</v>
      </c>
      <c r="G31" s="355">
        <f ca="1">IF(ISERROR(OFFSET('HARGA SATUAN'!$I$6,MATCH(RAB!C31,'HARGA SATUAN'!$C$7:$C$1492,0),0)),0,OFFSET('HARGA SATUAN'!$I$6,MATCH(RAB!C31,'HARGA SATUAN'!$C$7:$C$1492,0),0))</f>
        <v>23600</v>
      </c>
      <c r="H31" s="356">
        <f t="shared" ref="H31:H32" ca="1" si="24">IF(OR(D31="MDU",D31="MDU-KD"),(IF($O$3="RAB NON MDU","PLN KD",G31*F31)),0)</f>
        <v>0</v>
      </c>
      <c r="I31" s="356">
        <f t="shared" ref="I31:I32" ca="1" si="25">IF(D31="HDW",G31*F31,0)</f>
        <v>472000</v>
      </c>
      <c r="J31" s="356">
        <f t="shared" ref="J31:J32" ca="1" si="26">IF(D31="JASA",G31*F31,0)</f>
        <v>0</v>
      </c>
      <c r="K31" s="357">
        <f t="shared" ref="K31:K32" ca="1" si="27">SUM(H31:J31)</f>
        <v>472000</v>
      </c>
      <c r="L31" s="362"/>
      <c r="M31" s="362"/>
      <c r="N31" s="362"/>
      <c r="O31" s="358"/>
      <c r="P31" s="358"/>
      <c r="Q31" s="341"/>
      <c r="R31" s="333"/>
      <c r="S31" s="359"/>
      <c r="T31" s="338"/>
      <c r="U31" s="338"/>
      <c r="V31" s="338"/>
    </row>
    <row r="32" spans="1:22" s="363" customFormat="1">
      <c r="A32" s="333"/>
      <c r="B32" s="489">
        <v>2</v>
      </c>
      <c r="C32" s="109" t="s">
        <v>346</v>
      </c>
      <c r="D32" s="353" t="str">
        <f ca="1">IF(ISERROR(OFFSET('HARGA SATUAN'!$D$6,MATCH(RAB!C32,'HARGA SATUAN'!$C$7:$C$1492,0),0)),"",OFFSET('HARGA SATUAN'!$D$6,MATCH(RAB!C32,'HARGA SATUAN'!$C$7:$C$1492,0),0))</f>
        <v>JASA</v>
      </c>
      <c r="E32" s="354" t="str">
        <f ca="1">IF(B32="+","Unit",IF(ISERROR(OFFSET('HARGA SATUAN'!$E$6,MATCH(RAB!C32,'HARGA SATUAN'!$C$7:$C$1492,0),0)),"",OFFSET('HARGA SATUAN'!$E$6,MATCH(RAB!C32,'HARGA SATUAN'!$C$7:$C$1492,0),0)))</f>
        <v>Per 50 m</v>
      </c>
      <c r="F32" s="477">
        <f>F31/50</f>
        <v>0.4</v>
      </c>
      <c r="G32" s="355">
        <f ca="1">IF(ISERROR(OFFSET('HARGA SATUAN'!$I$6,MATCH(RAB!C32,'HARGA SATUAN'!$C$7:$C$1492,0),0)),0,OFFSET('HARGA SATUAN'!$I$6,MATCH(RAB!C32,'HARGA SATUAN'!$C$7:$C$1492,0),0))</f>
        <v>223500</v>
      </c>
      <c r="H32" s="356">
        <f t="shared" ca="1" si="24"/>
        <v>0</v>
      </c>
      <c r="I32" s="356">
        <f t="shared" ca="1" si="25"/>
        <v>0</v>
      </c>
      <c r="J32" s="356">
        <f t="shared" ca="1" si="26"/>
        <v>89400</v>
      </c>
      <c r="K32" s="357">
        <f t="shared" ca="1" si="27"/>
        <v>89400</v>
      </c>
      <c r="L32" s="362"/>
      <c r="M32" s="362"/>
      <c r="N32" s="362"/>
      <c r="O32" s="358"/>
      <c r="P32" s="358"/>
      <c r="Q32" s="341"/>
      <c r="R32" s="333"/>
      <c r="S32" s="359"/>
      <c r="T32" s="338"/>
      <c r="U32" s="338"/>
      <c r="V32" s="338"/>
    </row>
    <row r="33" spans="1:17" s="360" customFormat="1">
      <c r="A33" s="333"/>
      <c r="B33" s="489"/>
      <c r="C33" s="490"/>
      <c r="D33" s="353" t="str">
        <f ca="1">IF(ISERROR(OFFSET('HARGA SATUAN'!$D$6,MATCH(RAB!C33,'HARGA SATUAN'!$C$7:$C$1492,0),0)),"",OFFSET('HARGA SATUAN'!$D$6,MATCH(RAB!C33,'HARGA SATUAN'!$C$7:$C$1492,0),0))</f>
        <v/>
      </c>
      <c r="E33" s="354" t="str">
        <f ca="1">IF(B33="+","Unit",IF(ISERROR(OFFSET('HARGA SATUAN'!$E$6,MATCH(RAB!C33,'HARGA SATUAN'!$C$7:$C$1492,0),0)),"",OFFSET('HARGA SATUAN'!$E$6,MATCH(RAB!C33,'HARGA SATUAN'!$C$7:$C$1492,0),0)))</f>
        <v/>
      </c>
      <c r="F33" s="493"/>
      <c r="G33" s="355">
        <f ca="1">IF(ISERROR(OFFSET('HARGA SATUAN'!$I$6,MATCH(RAB!C33,'HARGA SATUAN'!$C$7:$C$1492,0),0)),0,OFFSET('HARGA SATUAN'!$I$6,MATCH(RAB!C33,'HARGA SATUAN'!$C$7:$C$1492,0),0))</f>
        <v>0</v>
      </c>
      <c r="H33" s="356">
        <f t="shared" ref="H33:H37" ca="1" si="28">IF(OR(D33="MDU",D33="MDU-KD"),(IF($O$3="RAB NON MDU","PLN KD",G33*F33)),0)</f>
        <v>0</v>
      </c>
      <c r="I33" s="356">
        <f t="shared" ref="I33:I37" ca="1" si="29">IF(D33="HDW",G33*F33,0)</f>
        <v>0</v>
      </c>
      <c r="J33" s="356">
        <f t="shared" ref="J33:J37" ca="1" si="30">IF(D33="JASA",G33*F33,0)</f>
        <v>0</v>
      </c>
      <c r="K33" s="357">
        <f t="shared" ref="K33:K37" ca="1" si="31">SUM(H33:J33)</f>
        <v>0</v>
      </c>
      <c r="L33" s="339"/>
      <c r="M33" s="339"/>
      <c r="N33" s="362"/>
      <c r="O33" s="341"/>
      <c r="P33" s="387"/>
      <c r="Q33" s="341"/>
    </row>
    <row r="34" spans="1:17" s="360" customFormat="1">
      <c r="A34" s="333"/>
      <c r="B34" s="482" t="s">
        <v>530</v>
      </c>
      <c r="C34" s="483" t="s">
        <v>1614</v>
      </c>
      <c r="D34" s="353" t="str">
        <f ca="1">IF(ISERROR(OFFSET('HARGA SATUAN'!$D$6,MATCH(RAB!C34,'HARGA SATUAN'!$C$7:$C$1492,0),0)),"",OFFSET('HARGA SATUAN'!$D$6,MATCH(RAB!C34,'HARGA SATUAN'!$C$7:$C$1492,0),0))</f>
        <v/>
      </c>
      <c r="E34" s="354" t="str">
        <f ca="1">IF(B34="+","Unit",IF(ISERROR(OFFSET('HARGA SATUAN'!$E$6,MATCH(RAB!C34,'HARGA SATUAN'!$C$7:$C$1492,0),0)),"",OFFSET('HARGA SATUAN'!$E$6,MATCH(RAB!C34,'HARGA SATUAN'!$C$7:$C$1492,0),0)))</f>
        <v/>
      </c>
      <c r="F34" s="492"/>
      <c r="G34" s="355">
        <f ca="1">IF(ISERROR(OFFSET('HARGA SATUAN'!$I$6,MATCH(RAB!C34,'HARGA SATUAN'!$C$7:$C$1492,0),0)),0,OFFSET('HARGA SATUAN'!$I$6,MATCH(RAB!C34,'HARGA SATUAN'!$C$7:$C$1492,0),0))</f>
        <v>0</v>
      </c>
      <c r="H34" s="356">
        <f t="shared" ca="1" si="28"/>
        <v>0</v>
      </c>
      <c r="I34" s="356">
        <f t="shared" ca="1" si="29"/>
        <v>0</v>
      </c>
      <c r="J34" s="356">
        <f t="shared" ca="1" si="30"/>
        <v>0</v>
      </c>
      <c r="K34" s="357">
        <f t="shared" ca="1" si="31"/>
        <v>0</v>
      </c>
      <c r="L34" s="339"/>
      <c r="M34" s="339"/>
      <c r="N34" s="362"/>
      <c r="O34" s="341"/>
      <c r="P34" s="387"/>
      <c r="Q34" s="341"/>
    </row>
    <row r="35" spans="1:17" s="360" customFormat="1">
      <c r="A35" s="333"/>
      <c r="B35" s="482"/>
      <c r="C35" s="483"/>
      <c r="D35" s="353" t="str">
        <f ca="1">IF(ISERROR(OFFSET('HARGA SATUAN'!$D$6,MATCH(RAB!C35,'HARGA SATUAN'!$C$7:$C$1492,0),0)),"",OFFSET('HARGA SATUAN'!$D$6,MATCH(RAB!C35,'HARGA SATUAN'!$C$7:$C$1492,0),0))</f>
        <v/>
      </c>
      <c r="E35" s="354" t="str">
        <f ca="1">IF(B35="+","Unit",IF(ISERROR(OFFSET('HARGA SATUAN'!$E$6,MATCH(RAB!C35,'HARGA SATUAN'!$C$7:$C$1492,0),0)),"",OFFSET('HARGA SATUAN'!$E$6,MATCH(RAB!C35,'HARGA SATUAN'!$C$7:$C$1492,0),0)))</f>
        <v/>
      </c>
      <c r="F35" s="492"/>
      <c r="G35" s="355">
        <f ca="1">IF(ISERROR(OFFSET('HARGA SATUAN'!$I$6,MATCH(RAB!C35,'HARGA SATUAN'!$C$7:$C$1492,0),0)),0,OFFSET('HARGA SATUAN'!$I$6,MATCH(RAB!C35,'HARGA SATUAN'!$C$7:$C$1492,0),0))</f>
        <v>0</v>
      </c>
      <c r="H35" s="356">
        <f t="shared" ca="1" si="28"/>
        <v>0</v>
      </c>
      <c r="I35" s="356">
        <f t="shared" ca="1" si="29"/>
        <v>0</v>
      </c>
      <c r="J35" s="356">
        <f t="shared" ca="1" si="30"/>
        <v>0</v>
      </c>
      <c r="K35" s="357">
        <f t="shared" ca="1" si="31"/>
        <v>0</v>
      </c>
      <c r="L35" s="339"/>
      <c r="M35" s="339"/>
      <c r="N35" s="362"/>
      <c r="O35" s="341"/>
      <c r="P35" s="387"/>
      <c r="Q35" s="341"/>
    </row>
    <row r="36" spans="1:17" s="360" customFormat="1">
      <c r="A36" s="333"/>
      <c r="B36" s="487" t="s">
        <v>1035</v>
      </c>
      <c r="C36" s="488" t="s">
        <v>1626</v>
      </c>
      <c r="D36" s="353" t="str">
        <f ca="1">IF(ISERROR(OFFSET('HARGA SATUAN'!$D$6,MATCH(RAB!C36,'HARGA SATUAN'!$C$7:$C$1492,0),0)),"",OFFSET('HARGA SATUAN'!$D$6,MATCH(RAB!C36,'HARGA SATUAN'!$C$7:$C$1492,0),0))</f>
        <v/>
      </c>
      <c r="E36" s="354" t="str">
        <f ca="1">IF(B36="+","Unit",IF(ISERROR(OFFSET('HARGA SATUAN'!$E$6,MATCH(RAB!C36,'HARGA SATUAN'!$C$7:$C$1492,0),0)),"",OFFSET('HARGA SATUAN'!$E$6,MATCH(RAB!C36,'HARGA SATUAN'!$C$7:$C$1492,0),0)))</f>
        <v>Unit</v>
      </c>
      <c r="F36" s="503">
        <v>1</v>
      </c>
      <c r="G36" s="355">
        <f ca="1">IF(ISERROR(OFFSET('HARGA SATUAN'!$I$6,MATCH(RAB!C36,'HARGA SATUAN'!$C$7:$C$1492,0),0)),0,OFFSET('HARGA SATUAN'!$I$6,MATCH(RAB!C36,'HARGA SATUAN'!$C$7:$C$1492,0),0))</f>
        <v>0</v>
      </c>
      <c r="H36" s="356">
        <f t="shared" ca="1" si="28"/>
        <v>0</v>
      </c>
      <c r="I36" s="356">
        <f t="shared" ca="1" si="29"/>
        <v>0</v>
      </c>
      <c r="J36" s="356">
        <f t="shared" ca="1" si="30"/>
        <v>0</v>
      </c>
      <c r="K36" s="357">
        <f t="shared" ca="1" si="31"/>
        <v>0</v>
      </c>
      <c r="L36" s="339"/>
      <c r="M36" s="339"/>
      <c r="N36" s="362"/>
      <c r="O36" s="341"/>
      <c r="P36" s="387"/>
      <c r="Q36" s="341"/>
    </row>
    <row r="37" spans="1:17" s="360" customFormat="1" ht="30">
      <c r="A37" s="333"/>
      <c r="B37" s="501">
        <v>1</v>
      </c>
      <c r="C37" s="109" t="s">
        <v>1197</v>
      </c>
      <c r="D37" s="353" t="str">
        <f ca="1">IF(ISERROR(OFFSET('HARGA SATUAN'!$D$6,MATCH(RAB!C37,'HARGA SATUAN'!$C$7:$C$1492,0),0)),"",OFFSET('HARGA SATUAN'!$D$6,MATCH(RAB!C37,'HARGA SATUAN'!$C$7:$C$1492,0),0))</f>
        <v>MDU-KD</v>
      </c>
      <c r="E37" s="354" t="str">
        <f ca="1">IF(B37="+","Unit",IF(ISERROR(OFFSET('HARGA SATUAN'!$E$6,MATCH(RAB!C37,'HARGA SATUAN'!$C$7:$C$1492,0),0)),"",OFFSET('HARGA SATUAN'!$E$6,MATCH(RAB!C37,'HARGA SATUAN'!$C$7:$C$1492,0),0)))</f>
        <v>Bh</v>
      </c>
      <c r="F37" s="503">
        <f>F36*1</f>
        <v>1</v>
      </c>
      <c r="G37" s="355">
        <f ca="1">IF(ISERROR(OFFSET('HARGA SATUAN'!$I$6,MATCH(RAB!C37,'HARGA SATUAN'!$C$7:$C$1492,0),0)),0,OFFSET('HARGA SATUAN'!$I$6,MATCH(RAB!C37,'HARGA SATUAN'!$C$7:$C$1492,0),0))</f>
        <v>1427400</v>
      </c>
      <c r="H37" s="356">
        <f t="shared" ca="1" si="28"/>
        <v>1427400</v>
      </c>
      <c r="I37" s="356">
        <f t="shared" ca="1" si="29"/>
        <v>0</v>
      </c>
      <c r="J37" s="356">
        <f t="shared" ca="1" si="30"/>
        <v>0</v>
      </c>
      <c r="K37" s="357">
        <f t="shared" ca="1" si="31"/>
        <v>1427400</v>
      </c>
      <c r="L37" s="339"/>
      <c r="M37" s="339"/>
      <c r="N37" s="362"/>
      <c r="O37" s="341"/>
      <c r="P37" s="387"/>
      <c r="Q37" s="341"/>
    </row>
    <row r="38" spans="1:17" s="360" customFormat="1">
      <c r="A38" s="333"/>
      <c r="B38" s="501">
        <v>2</v>
      </c>
      <c r="C38" s="502" t="s">
        <v>510</v>
      </c>
      <c r="D38" s="353" t="str">
        <f ca="1">IF(ISERROR(OFFSET('HARGA SATUAN'!$D$6,MATCH(RAB!C38,'HARGA SATUAN'!$C$7:$C$1492,0),0)),"",OFFSET('HARGA SATUAN'!$D$6,MATCH(RAB!C38,'HARGA SATUAN'!$C$7:$C$1492,0),0))</f>
        <v>MDU-KD</v>
      </c>
      <c r="E38" s="354" t="str">
        <f ca="1">IF(B38="+","Unit",IF(ISERROR(OFFSET('HARGA SATUAN'!$E$6,MATCH(RAB!C38,'HARGA SATUAN'!$C$7:$C$1492,0),0)),"",OFFSET('HARGA SATUAN'!$E$6,MATCH(RAB!C38,'HARGA SATUAN'!$C$7:$C$1492,0),0)))</f>
        <v>Unit</v>
      </c>
      <c r="F38" s="503">
        <f>F36*1</f>
        <v>1</v>
      </c>
      <c r="G38" s="355">
        <f ca="1">IF(ISERROR(OFFSET('HARGA SATUAN'!$I$6,MATCH(RAB!C38,'HARGA SATUAN'!$C$7:$C$1492,0),0)),0,OFFSET('HARGA SATUAN'!$I$6,MATCH(RAB!C38,'HARGA SATUAN'!$C$7:$C$1492,0),0))</f>
        <v>3564900</v>
      </c>
      <c r="H38" s="356">
        <f t="shared" ref="H38:H39" ca="1" si="32">IF(OR(D38="MDU",D38="MDU-KD"),(IF($O$3="RAB NON MDU","PLN KD",G38*F38)),0)</f>
        <v>3564900</v>
      </c>
      <c r="I38" s="356">
        <f t="shared" ref="I38:I39" ca="1" si="33">IF(D38="HDW",G38*F38,0)</f>
        <v>0</v>
      </c>
      <c r="J38" s="356">
        <f t="shared" ref="J38:J39" ca="1" si="34">IF(D38="JASA",G38*F38,0)</f>
        <v>0</v>
      </c>
      <c r="K38" s="357">
        <f t="shared" ref="K38:K39" ca="1" si="35">SUM(H38:J38)</f>
        <v>3564900</v>
      </c>
      <c r="L38" s="339"/>
      <c r="M38" s="339"/>
      <c r="N38" s="362"/>
      <c r="O38" s="341"/>
      <c r="P38" s="387"/>
      <c r="Q38" s="341"/>
    </row>
    <row r="39" spans="1:17" s="360" customFormat="1">
      <c r="A39" s="333"/>
      <c r="B39" s="501">
        <v>3</v>
      </c>
      <c r="C39" s="502" t="s">
        <v>77</v>
      </c>
      <c r="D39" s="353" t="str">
        <f ca="1">IF(ISERROR(OFFSET('HARGA SATUAN'!$D$6,MATCH(RAB!C39,'HARGA SATUAN'!$C$7:$C$1492,0),0)),"",OFFSET('HARGA SATUAN'!$D$6,MATCH(RAB!C39,'HARGA SATUAN'!$C$7:$C$1492,0),0))</f>
        <v>MDU-KD</v>
      </c>
      <c r="E39" s="354" t="str">
        <f ca="1">IF(B39="+","Unit",IF(ISERROR(OFFSET('HARGA SATUAN'!$E$6,MATCH(RAB!C39,'HARGA SATUAN'!$C$7:$C$1492,0),0)),"",OFFSET('HARGA SATUAN'!$E$6,MATCH(RAB!C39,'HARGA SATUAN'!$C$7:$C$1492,0),0)))</f>
        <v>Mtr</v>
      </c>
      <c r="F39" s="503">
        <f>F36*35</f>
        <v>35</v>
      </c>
      <c r="G39" s="355">
        <f ca="1">IF(ISERROR(OFFSET('HARGA SATUAN'!$I$6,MATCH(RAB!C39,'HARGA SATUAN'!$C$7:$C$1492,0),0)),0,OFFSET('HARGA SATUAN'!$I$6,MATCH(RAB!C39,'HARGA SATUAN'!$C$7:$C$1492,0),0))</f>
        <v>13500</v>
      </c>
      <c r="H39" s="356">
        <f t="shared" ca="1" si="32"/>
        <v>472500</v>
      </c>
      <c r="I39" s="356">
        <f t="shared" ca="1" si="33"/>
        <v>0</v>
      </c>
      <c r="J39" s="356">
        <f t="shared" ca="1" si="34"/>
        <v>0</v>
      </c>
      <c r="K39" s="357">
        <f t="shared" ca="1" si="35"/>
        <v>472500</v>
      </c>
      <c r="L39" s="339"/>
      <c r="M39" s="339"/>
      <c r="N39" s="362"/>
      <c r="O39" s="341"/>
      <c r="P39" s="387"/>
      <c r="Q39" s="341"/>
    </row>
    <row r="40" spans="1:17">
      <c r="B40" s="501">
        <v>4</v>
      </c>
      <c r="C40" s="502" t="s">
        <v>799</v>
      </c>
      <c r="D40" s="353" t="str">
        <f ca="1">IF(ISERROR(OFFSET('HARGA SATUAN'!$D$6,MATCH(RAB!C40,'HARGA SATUAN'!$C$7:$C$1492,0),0)),"",OFFSET('HARGA SATUAN'!$D$6,MATCH(RAB!C40,'HARGA SATUAN'!$C$7:$C$1492,0),0))</f>
        <v>JASA</v>
      </c>
      <c r="E40" s="354" t="str">
        <f ca="1">IF(B40="+","Unit",IF(ISERROR(OFFSET('HARGA SATUAN'!$E$6,MATCH(RAB!C40,'HARGA SATUAN'!$C$7:$C$1492,0),0)),"",OFFSET('HARGA SATUAN'!$E$6,MATCH(RAB!C40,'HARGA SATUAN'!$C$7:$C$1492,0),0)))</f>
        <v>Unit</v>
      </c>
      <c r="F40" s="503">
        <f>F36*1</f>
        <v>1</v>
      </c>
      <c r="G40" s="355">
        <f ca="1">IF(ISERROR(OFFSET('HARGA SATUAN'!$I$6,MATCH(RAB!C40,'HARGA SATUAN'!$C$7:$C$1492,0),0)),0,OFFSET('HARGA SATUAN'!$I$6,MATCH(RAB!C40,'HARGA SATUAN'!$C$7:$C$1492,0),0))</f>
        <v>106400</v>
      </c>
      <c r="H40" s="356">
        <f t="shared" ref="H40:H41" ca="1" si="36">IF(OR(D40="MDU",D40="MDU-KD"),(IF($O$3="RAB NON MDU","PLN KD",G40*F40)),0)</f>
        <v>0</v>
      </c>
      <c r="I40" s="356">
        <f t="shared" ref="I40:I41" ca="1" si="37">IF(D40="HDW",G40*F40,0)</f>
        <v>0</v>
      </c>
      <c r="J40" s="356">
        <f t="shared" ref="J40:J41" ca="1" si="38">IF(D40="JASA",G40*F40,0)</f>
        <v>106400</v>
      </c>
      <c r="K40" s="357">
        <f t="shared" ref="K40:K41" ca="1" si="39">SUM(H40:J40)</f>
        <v>106400</v>
      </c>
    </row>
    <row r="41" spans="1:17">
      <c r="B41" s="364"/>
      <c r="C41" s="491"/>
      <c r="D41" s="353" t="str">
        <f ca="1">IF(ISERROR(OFFSET('HARGA SATUAN'!$D$6,MATCH(RAB!C41,'HARGA SATUAN'!$C$7:$C$1492,0),0)),"",OFFSET('HARGA SATUAN'!$D$6,MATCH(RAB!C41,'HARGA SATUAN'!$C$7:$C$1492,0),0))</f>
        <v/>
      </c>
      <c r="E41" s="354" t="str">
        <f ca="1">IF(B41="+","Unit",IF(ISERROR(OFFSET('HARGA SATUAN'!$E$6,MATCH(RAB!C41,'HARGA SATUAN'!$C$7:$C$1492,0),0)),"",OFFSET('HARGA SATUAN'!$E$6,MATCH(RAB!C41,'HARGA SATUAN'!$C$7:$C$1492,0),0)))</f>
        <v/>
      </c>
      <c r="F41" s="361"/>
      <c r="G41" s="355">
        <f ca="1">IF(ISERROR(OFFSET('HARGA SATUAN'!$I$6,MATCH(RAB!C41,'HARGA SATUAN'!$C$7:$C$1492,0),0)),0,OFFSET('HARGA SATUAN'!$I$6,MATCH(RAB!C41,'HARGA SATUAN'!$C$7:$C$1492,0),0))</f>
        <v>0</v>
      </c>
      <c r="H41" s="356">
        <f t="shared" ca="1" si="36"/>
        <v>0</v>
      </c>
      <c r="I41" s="356">
        <f t="shared" ca="1" si="37"/>
        <v>0</v>
      </c>
      <c r="J41" s="356">
        <f t="shared" ca="1" si="38"/>
        <v>0</v>
      </c>
      <c r="K41" s="357">
        <f t="shared" ca="1" si="39"/>
        <v>0</v>
      </c>
    </row>
    <row r="42" spans="1:17">
      <c r="B42" s="497" t="s">
        <v>1035</v>
      </c>
      <c r="C42" s="498" t="s">
        <v>1616</v>
      </c>
      <c r="D42" s="353" t="str">
        <f ca="1">IF(ISERROR(OFFSET('HARGA SATUAN'!$D$6,MATCH(RAB!C42,'HARGA SATUAN'!$C$7:$C$1492,0),0)),"",OFFSET('HARGA SATUAN'!$D$6,MATCH(RAB!C42,'HARGA SATUAN'!$C$7:$C$1492,0),0))</f>
        <v/>
      </c>
      <c r="E42" s="354" t="str">
        <f ca="1">IF(B42="+","Unit",IF(ISERROR(OFFSET('HARGA SATUAN'!$E$6,MATCH(RAB!C42,'HARGA SATUAN'!$C$7:$C$1492,0),0)),"",OFFSET('HARGA SATUAN'!$E$6,MATCH(RAB!C42,'HARGA SATUAN'!$C$7:$C$1492,0),0)))</f>
        <v>Unit</v>
      </c>
      <c r="F42" s="499">
        <v>1</v>
      </c>
      <c r="G42" s="355">
        <f ca="1">IF(ISERROR(OFFSET('HARGA SATUAN'!$I$6,MATCH(RAB!C42,'HARGA SATUAN'!$C$7:$C$1492,0),0)),0,OFFSET('HARGA SATUAN'!$I$6,MATCH(RAB!C42,'HARGA SATUAN'!$C$7:$C$1492,0),0))</f>
        <v>0</v>
      </c>
      <c r="H42" s="356">
        <f t="shared" ref="H42:H49" ca="1" si="40">IF(OR(D42="MDU",D42="MDU-KD"),(IF($O$3="RAB NON MDU","PLN KD",G42*F42)),0)</f>
        <v>0</v>
      </c>
      <c r="I42" s="356">
        <f t="shared" ref="I42:I49" ca="1" si="41">IF(D42="HDW",G42*F42,0)</f>
        <v>0</v>
      </c>
      <c r="J42" s="356">
        <f t="shared" ref="J42:J49" ca="1" si="42">IF(D42="JASA",G42*F42,0)</f>
        <v>0</v>
      </c>
      <c r="K42" s="357">
        <f t="shared" ref="K42:K49" ca="1" si="43">SUM(H42:J42)</f>
        <v>0</v>
      </c>
    </row>
    <row r="43" spans="1:17">
      <c r="B43" s="497">
        <v>1</v>
      </c>
      <c r="C43" s="498" t="s">
        <v>115</v>
      </c>
      <c r="D43" s="353" t="str">
        <f ca="1">IF(ISERROR(OFFSET('HARGA SATUAN'!$D$6,MATCH(RAB!C43,'HARGA SATUAN'!$C$7:$C$1492,0),0)),"",OFFSET('HARGA SATUAN'!$D$6,MATCH(RAB!C43,'HARGA SATUAN'!$C$7:$C$1492,0),0))</f>
        <v>HDW</v>
      </c>
      <c r="E43" s="354" t="str">
        <f ca="1">IF(B43="+","Unit",IF(ISERROR(OFFSET('HARGA SATUAN'!$E$6,MATCH(RAB!C43,'HARGA SATUAN'!$C$7:$C$1492,0),0)),"",OFFSET('HARGA SATUAN'!$E$6,MATCH(RAB!C43,'HARGA SATUAN'!$C$7:$C$1492,0),0)))</f>
        <v>Set</v>
      </c>
      <c r="F43" s="499">
        <f>F42*1</f>
        <v>1</v>
      </c>
      <c r="G43" s="355">
        <f ca="1">IF(ISERROR(OFFSET('HARGA SATUAN'!$I$6,MATCH(RAB!C43,'HARGA SATUAN'!$C$7:$C$1492,0),0)),0,OFFSET('HARGA SATUAN'!$I$6,MATCH(RAB!C43,'HARGA SATUAN'!$C$7:$C$1492,0),0))</f>
        <v>11500</v>
      </c>
      <c r="H43" s="356">
        <f t="shared" ca="1" si="40"/>
        <v>0</v>
      </c>
      <c r="I43" s="356">
        <f t="shared" ca="1" si="41"/>
        <v>11500</v>
      </c>
      <c r="J43" s="356">
        <f t="shared" ca="1" si="42"/>
        <v>0</v>
      </c>
      <c r="K43" s="357">
        <f t="shared" ca="1" si="43"/>
        <v>11500</v>
      </c>
    </row>
    <row r="44" spans="1:17">
      <c r="B44" s="497">
        <v>2</v>
      </c>
      <c r="C44" s="498" t="s">
        <v>145</v>
      </c>
      <c r="D44" s="353" t="str">
        <f ca="1">IF(ISERROR(OFFSET('HARGA SATUAN'!$D$6,MATCH(RAB!C44,'HARGA SATUAN'!$C$7:$C$1492,0),0)),"",OFFSET('HARGA SATUAN'!$D$6,MATCH(RAB!C44,'HARGA SATUAN'!$C$7:$C$1492,0),0))</f>
        <v>HDW</v>
      </c>
      <c r="E44" s="354" t="str">
        <f ca="1">IF(B44="+","Unit",IF(ISERROR(OFFSET('HARGA SATUAN'!$E$6,MATCH(RAB!C44,'HARGA SATUAN'!$C$7:$C$1492,0),0)),"",OFFSET('HARGA SATUAN'!$E$6,MATCH(RAB!C44,'HARGA SATUAN'!$C$7:$C$1492,0),0)))</f>
        <v>Set</v>
      </c>
      <c r="F44" s="499">
        <f>F42*1</f>
        <v>1</v>
      </c>
      <c r="G44" s="355">
        <f ca="1">IF(ISERROR(OFFSET('HARGA SATUAN'!$I$6,MATCH(RAB!C44,'HARGA SATUAN'!$C$7:$C$1492,0),0)),0,OFFSET('HARGA SATUAN'!$I$6,MATCH(RAB!C44,'HARGA SATUAN'!$C$7:$C$1492,0),0))</f>
        <v>6200</v>
      </c>
      <c r="H44" s="356">
        <f t="shared" ca="1" si="40"/>
        <v>0</v>
      </c>
      <c r="I44" s="356">
        <f t="shared" ca="1" si="41"/>
        <v>6200</v>
      </c>
      <c r="J44" s="356">
        <f t="shared" ca="1" si="42"/>
        <v>0</v>
      </c>
      <c r="K44" s="357">
        <f t="shared" ca="1" si="43"/>
        <v>6200</v>
      </c>
    </row>
    <row r="45" spans="1:17">
      <c r="B45" s="497">
        <v>3</v>
      </c>
      <c r="C45" s="498" t="s">
        <v>587</v>
      </c>
      <c r="D45" s="353" t="str">
        <f ca="1">IF(ISERROR(OFFSET('HARGA SATUAN'!$D$6,MATCH(RAB!C45,'HARGA SATUAN'!$C$7:$C$1492,0),0)),"",OFFSET('HARGA SATUAN'!$D$6,MATCH(RAB!C45,'HARGA SATUAN'!$C$7:$C$1492,0),0))</f>
        <v>HDW</v>
      </c>
      <c r="E45" s="354" t="str">
        <f ca="1">IF(B45="+","Unit",IF(ISERROR(OFFSET('HARGA SATUAN'!$E$6,MATCH(RAB!C45,'HARGA SATUAN'!$C$7:$C$1492,0),0)),"",OFFSET('HARGA SATUAN'!$E$6,MATCH(RAB!C45,'HARGA SATUAN'!$C$7:$C$1492,0),0)))</f>
        <v>Btg</v>
      </c>
      <c r="F45" s="499">
        <f>F42*1</f>
        <v>1</v>
      </c>
      <c r="G45" s="355">
        <f ca="1">IF(ISERROR(OFFSET('HARGA SATUAN'!$I$6,MATCH(RAB!C45,'HARGA SATUAN'!$C$7:$C$1492,0),0)),0,OFFSET('HARGA SATUAN'!$I$6,MATCH(RAB!C45,'HARGA SATUAN'!$C$7:$C$1492,0),0))</f>
        <v>45796</v>
      </c>
      <c r="H45" s="356">
        <f t="shared" ca="1" si="40"/>
        <v>0</v>
      </c>
      <c r="I45" s="356">
        <f t="shared" ca="1" si="41"/>
        <v>45796</v>
      </c>
      <c r="J45" s="356">
        <f t="shared" ca="1" si="42"/>
        <v>0</v>
      </c>
      <c r="K45" s="357">
        <f t="shared" ca="1" si="43"/>
        <v>45796</v>
      </c>
    </row>
    <row r="46" spans="1:17">
      <c r="B46" s="497">
        <v>4</v>
      </c>
      <c r="C46" s="498" t="s">
        <v>118</v>
      </c>
      <c r="D46" s="353" t="str">
        <f ca="1">IF(ISERROR(OFFSET('HARGA SATUAN'!$D$6,MATCH(RAB!C46,'HARGA SATUAN'!$C$7:$C$1492,0),0)),"",OFFSET('HARGA SATUAN'!$D$6,MATCH(RAB!C46,'HARGA SATUAN'!$C$7:$C$1492,0),0))</f>
        <v>HDW</v>
      </c>
      <c r="E46" s="354" t="str">
        <f ca="1">IF(B46="+","Unit",IF(ISERROR(OFFSET('HARGA SATUAN'!$E$6,MATCH(RAB!C46,'HARGA SATUAN'!$C$7:$C$1492,0),0)),"",OFFSET('HARGA SATUAN'!$E$6,MATCH(RAB!C46,'HARGA SATUAN'!$C$7:$C$1492,0),0)))</f>
        <v>Set</v>
      </c>
      <c r="F46" s="499">
        <f>F42*1</f>
        <v>1</v>
      </c>
      <c r="G46" s="355">
        <f ca="1">IF(ISERROR(OFFSET('HARGA SATUAN'!$I$6,MATCH(RAB!C46,'HARGA SATUAN'!$C$7:$C$1492,0),0)),0,OFFSET('HARGA SATUAN'!$I$6,MATCH(RAB!C46,'HARGA SATUAN'!$C$7:$C$1492,0),0))</f>
        <v>5300</v>
      </c>
      <c r="H46" s="356">
        <f t="shared" ca="1" si="40"/>
        <v>0</v>
      </c>
      <c r="I46" s="356">
        <f t="shared" ca="1" si="41"/>
        <v>5300</v>
      </c>
      <c r="J46" s="356">
        <f t="shared" ca="1" si="42"/>
        <v>0</v>
      </c>
      <c r="K46" s="357">
        <f t="shared" ca="1" si="43"/>
        <v>5300</v>
      </c>
    </row>
    <row r="47" spans="1:17">
      <c r="B47" s="497">
        <v>5</v>
      </c>
      <c r="C47" s="498" t="s">
        <v>117</v>
      </c>
      <c r="D47" s="353" t="str">
        <f ca="1">IF(ISERROR(OFFSET('HARGA SATUAN'!$D$6,MATCH(RAB!C47,'HARGA SATUAN'!$C$7:$C$1492,0),0)),"",OFFSET('HARGA SATUAN'!$D$6,MATCH(RAB!C47,'HARGA SATUAN'!$C$7:$C$1492,0),0))</f>
        <v>HDW</v>
      </c>
      <c r="E47" s="354" t="str">
        <f ca="1">IF(B47="+","Unit",IF(ISERROR(OFFSET('HARGA SATUAN'!$E$6,MATCH(RAB!C47,'HARGA SATUAN'!$C$7:$C$1492,0),0)),"",OFFSET('HARGA SATUAN'!$E$6,MATCH(RAB!C47,'HARGA SATUAN'!$C$7:$C$1492,0),0)))</f>
        <v>Bh</v>
      </c>
      <c r="F47" s="499">
        <f>F42*1</f>
        <v>1</v>
      </c>
      <c r="G47" s="355">
        <f ca="1">IF(ISERROR(OFFSET('HARGA SATUAN'!$I$6,MATCH(RAB!C47,'HARGA SATUAN'!$C$7:$C$1492,0),0)),0,OFFSET('HARGA SATUAN'!$I$6,MATCH(RAB!C47,'HARGA SATUAN'!$C$7:$C$1492,0),0))</f>
        <v>58600</v>
      </c>
      <c r="H47" s="356">
        <f t="shared" ca="1" si="40"/>
        <v>0</v>
      </c>
      <c r="I47" s="356">
        <f t="shared" ca="1" si="41"/>
        <v>58600</v>
      </c>
      <c r="J47" s="356">
        <f t="shared" ca="1" si="42"/>
        <v>0</v>
      </c>
      <c r="K47" s="357">
        <f t="shared" ca="1" si="43"/>
        <v>58600</v>
      </c>
    </row>
    <row r="48" spans="1:17">
      <c r="B48" s="497">
        <v>6</v>
      </c>
      <c r="C48" s="109" t="s">
        <v>1155</v>
      </c>
      <c r="D48" s="353" t="str">
        <f ca="1">IF(ISERROR(OFFSET('HARGA SATUAN'!$D$6,MATCH(RAB!C48,'HARGA SATUAN'!$C$7:$C$1492,0),0)),"",OFFSET('HARGA SATUAN'!$D$6,MATCH(RAB!C48,'HARGA SATUAN'!$C$7:$C$1492,0),0))</f>
        <v>HDW</v>
      </c>
      <c r="E48" s="354" t="str">
        <f ca="1">IF(B48="+","Unit",IF(ISERROR(OFFSET('HARGA SATUAN'!$E$6,MATCH(RAB!C48,'HARGA SATUAN'!$C$7:$C$1492,0),0)),"",OFFSET('HARGA SATUAN'!$E$6,MATCH(RAB!C48,'HARGA SATUAN'!$C$7:$C$1492,0),0)))</f>
        <v>Set</v>
      </c>
      <c r="F48" s="499">
        <f>F42*2</f>
        <v>2</v>
      </c>
      <c r="G48" s="355">
        <f ca="1">IF(ISERROR(OFFSET('HARGA SATUAN'!$I$6,MATCH(RAB!C48,'HARGA SATUAN'!$C$7:$C$1492,0),0)),0,OFFSET('HARGA SATUAN'!$I$6,MATCH(RAB!C48,'HARGA SATUAN'!$C$7:$C$1492,0),0))</f>
        <v>2900</v>
      </c>
      <c r="H48" s="356">
        <f t="shared" ca="1" si="40"/>
        <v>0</v>
      </c>
      <c r="I48" s="356">
        <f t="shared" ca="1" si="41"/>
        <v>5800</v>
      </c>
      <c r="J48" s="356">
        <f t="shared" ca="1" si="42"/>
        <v>0</v>
      </c>
      <c r="K48" s="357">
        <f t="shared" ca="1" si="43"/>
        <v>5800</v>
      </c>
    </row>
    <row r="49" spans="2:13">
      <c r="B49" s="497">
        <v>7</v>
      </c>
      <c r="C49" s="498" t="s">
        <v>119</v>
      </c>
      <c r="D49" s="353" t="str">
        <f ca="1">IF(ISERROR(OFFSET('HARGA SATUAN'!$D$6,MATCH(RAB!C49,'HARGA SATUAN'!$C$7:$C$1492,0),0)),"",OFFSET('HARGA SATUAN'!$D$6,MATCH(RAB!C49,'HARGA SATUAN'!$C$7:$C$1492,0),0))</f>
        <v>HDW</v>
      </c>
      <c r="E49" s="354" t="str">
        <f ca="1">IF(B49="+","Unit",IF(ISERROR(OFFSET('HARGA SATUAN'!$E$6,MATCH(RAB!C49,'HARGA SATUAN'!$C$7:$C$1492,0),0)),"",OFFSET('HARGA SATUAN'!$E$6,MATCH(RAB!C49,'HARGA SATUAN'!$C$7:$C$1492,0),0)))</f>
        <v>Set</v>
      </c>
      <c r="F49" s="499">
        <f>F42*4</f>
        <v>4</v>
      </c>
      <c r="G49" s="355">
        <f ca="1">IF(ISERROR(OFFSET('HARGA SATUAN'!$I$6,MATCH(RAB!C49,'HARGA SATUAN'!$C$7:$C$1492,0),0)),0,OFFSET('HARGA SATUAN'!$I$6,MATCH(RAB!C49,'HARGA SATUAN'!$C$7:$C$1492,0),0))</f>
        <v>8900</v>
      </c>
      <c r="H49" s="356">
        <f t="shared" ca="1" si="40"/>
        <v>0</v>
      </c>
      <c r="I49" s="356">
        <f t="shared" ca="1" si="41"/>
        <v>35600</v>
      </c>
      <c r="J49" s="356">
        <f t="shared" ca="1" si="42"/>
        <v>0</v>
      </c>
      <c r="K49" s="357">
        <f t="shared" ca="1" si="43"/>
        <v>35600</v>
      </c>
    </row>
    <row r="50" spans="2:13">
      <c r="B50" s="364"/>
      <c r="C50" s="491"/>
      <c r="D50" s="353"/>
      <c r="E50" s="354"/>
      <c r="F50" s="361"/>
      <c r="G50" s="355"/>
      <c r="H50" s="356"/>
      <c r="I50" s="356"/>
      <c r="J50" s="356"/>
      <c r="K50" s="357"/>
    </row>
    <row r="51" spans="2:13">
      <c r="B51" s="365"/>
      <c r="C51" s="366" t="s">
        <v>475</v>
      </c>
      <c r="D51" s="353" t="str">
        <f ca="1">IF(ISERROR(OFFSET('HARGA SATUAN'!$D$6,MATCH(RAB!C51,'HARGA SATUAN'!$C$7:$C$1492,0),0)),"",OFFSET('HARGA SATUAN'!$D$6,MATCH(RAB!C51,'HARGA SATUAN'!$C$7:$C$1492,0),0))</f>
        <v/>
      </c>
      <c r="E51" s="354" t="str">
        <f ca="1">IF(B51="+","Unit",IF(ISERROR(OFFSET('HARGA SATUAN'!$E$6,MATCH(RAB!C51,'HARGA SATUAN'!$C$7:$C$1492,0),0)),"",OFFSET('HARGA SATUAN'!$E$6,MATCH(RAB!C51,'HARGA SATUAN'!$C$7:$C$1492,0),0)))</f>
        <v/>
      </c>
      <c r="F51" s="361"/>
      <c r="G51" s="355">
        <f ca="1">IF(ISERROR(OFFSET('HARGA SATUAN'!$I$6,MATCH(RAB!C51,'HARGA SATUAN'!$C$7:$C$1492,0),0)),0,OFFSET('HARGA SATUAN'!$I$6,MATCH(RAB!C51,'HARGA SATUAN'!$C$7:$C$1492,0),0))</f>
        <v>0</v>
      </c>
      <c r="H51" s="356">
        <f t="shared" ref="H51" ca="1" si="44">IF(OR(D51="MDU",D51="MDU-KD"),(IF($O$3="RAB NON MDU","PLN KD",G51*F51)),0)</f>
        <v>0</v>
      </c>
      <c r="I51" s="356">
        <f t="shared" ref="I51" ca="1" si="45">IF(D51="HDW",G51*F51,0)</f>
        <v>0</v>
      </c>
      <c r="J51" s="356">
        <f t="shared" ref="J51" ca="1" si="46">IF(D51="JASA",G51*F51,0)</f>
        <v>0</v>
      </c>
      <c r="K51" s="357">
        <f t="shared" ref="K51" ca="1" si="47">SUM(H51:J51)</f>
        <v>0</v>
      </c>
    </row>
    <row r="52" spans="2:13">
      <c r="B52" s="368">
        <v>1</v>
      </c>
      <c r="C52" s="369" t="s">
        <v>1091</v>
      </c>
      <c r="D52" s="370" t="str">
        <f ca="1">IF(ISERROR(OFFSET('HARGA SATUAN'!$D$6,MATCH(RAB!C52,'HARGA SATUAN'!$C$7:$C$1492,0),0)),"",OFFSET('HARGA SATUAN'!$D$6,MATCH(RAB!C52,'HARGA SATUAN'!$C$7:$C$1492,0),0))</f>
        <v>JASA</v>
      </c>
      <c r="E52" s="371" t="str">
        <f ca="1">IF(ISERROR(OFFSET('HARGA SATUAN'!$E$6,MATCH(RAB!C52,'HARGA SATUAN'!$C$7:$C$1492,0),0)),"",OFFSET('HARGA SATUAN'!$E$6,MATCH(RAB!C52,'HARGA SATUAN'!$C$7:$C$1492,0),0))</f>
        <v>Lot</v>
      </c>
      <c r="F52" s="372">
        <v>1</v>
      </c>
      <c r="G52" s="373">
        <f ca="1">IF(ISERROR(OFFSET('HARGA SATUAN'!$I$6,MATCH(RAB!C52,'HARGA SATUAN'!$C$7:$C$1492,0),0)),0,OFFSET('HARGA SATUAN'!$I$6,MATCH(RAB!C52,'HARGA SATUAN'!$C$7:$C$1492,0),0))</f>
        <v>2.5000000000000001E-2</v>
      </c>
      <c r="H52" s="374"/>
      <c r="I52" s="374"/>
      <c r="J52" s="374">
        <f ca="1">SUM(K14:K51)*G52</f>
        <v>164736</v>
      </c>
      <c r="K52" s="375">
        <f ca="1">SUM(H52:J52)</f>
        <v>164736</v>
      </c>
    </row>
    <row r="53" spans="2:13">
      <c r="B53" s="376"/>
      <c r="C53" s="377"/>
      <c r="D53" s="353" t="str">
        <f ca="1">IF(ISERROR(OFFSET('HARGA SATUAN'!$D$6,MATCH(RAB!C53,'HARGA SATUAN'!$C$7:$C$1492,0),0)),"",OFFSET('HARGA SATUAN'!$D$6,MATCH(RAB!C53,'HARGA SATUAN'!$C$7:$C$1492,0),0))</f>
        <v/>
      </c>
      <c r="E53" s="354" t="str">
        <f ca="1">IF(ISERROR(OFFSET('HARGA SATUAN'!$E$6,MATCH(RAB!C53,'HARGA SATUAN'!$C$7:$C$1492,0),0)),"",OFFSET('HARGA SATUAN'!$E$6,MATCH(RAB!C53,'HARGA SATUAN'!$C$7:$C$1492,0),0))</f>
        <v/>
      </c>
      <c r="F53" s="367"/>
      <c r="G53" s="355" t="str">
        <f ca="1">IF(ISERROR(OFFSET('HARGA SATUAN'!$I$6,MATCH(RAB!C53,'HARGA SATUAN'!$C$7:$C$1492,0),0)),"",OFFSET('HARGA SATUAN'!$I$6,MATCH(RAB!C53,'HARGA SATUAN'!$C$7:$C$1492,0),0))</f>
        <v/>
      </c>
      <c r="H53" s="356">
        <f ca="1">IF(OR(D53="MDU",D53="MDU-KD"),IF(G53="PLN",0,G53*F53),0)</f>
        <v>0</v>
      </c>
      <c r="I53" s="356">
        <f ca="1">IF(D53="HDW",IF(G53="PLN",0,G53*F53),0)</f>
        <v>0</v>
      </c>
      <c r="J53" s="356">
        <f ca="1">IF(D53="JASA",IF(G53="PLN",0,G53*F53),0)</f>
        <v>0</v>
      </c>
      <c r="K53" s="357">
        <f ca="1">SUM(H53:J53)</f>
        <v>0</v>
      </c>
    </row>
    <row r="54" spans="2:13" ht="15.75" thickBot="1">
      <c r="B54" s="378"/>
      <c r="C54" s="379"/>
      <c r="D54" s="380"/>
      <c r="E54" s="381"/>
      <c r="F54" s="381"/>
      <c r="G54" s="381"/>
      <c r="H54" s="382"/>
      <c r="I54" s="382"/>
      <c r="J54" s="382"/>
      <c r="K54" s="383"/>
    </row>
    <row r="55" spans="2:13">
      <c r="B55" s="384"/>
      <c r="C55" s="620" t="s">
        <v>1008</v>
      </c>
      <c r="D55" s="620"/>
      <c r="E55" s="620"/>
      <c r="F55" s="620"/>
      <c r="G55" s="385" t="s">
        <v>9</v>
      </c>
      <c r="H55" s="386">
        <f ca="1">SUM(H14:H53)</f>
        <v>5464800</v>
      </c>
      <c r="I55" s="386">
        <f ca="1">SUM(I14:I53)</f>
        <v>857440</v>
      </c>
      <c r="J55" s="386">
        <f ca="1">SUM(J14:J53)</f>
        <v>431936</v>
      </c>
      <c r="K55" s="386">
        <f ca="1">SUM(K14:K53)</f>
        <v>6754176</v>
      </c>
    </row>
    <row r="56" spans="2:13">
      <c r="B56" s="388"/>
      <c r="C56" s="603" t="s">
        <v>1457</v>
      </c>
      <c r="D56" s="603"/>
      <c r="E56" s="603"/>
      <c r="F56" s="603"/>
      <c r="G56" s="389" t="s">
        <v>9</v>
      </c>
      <c r="H56" s="390">
        <f ca="1">H55*0.11</f>
        <v>601128</v>
      </c>
      <c r="I56" s="390">
        <f ca="1">I55*0.11</f>
        <v>94318.399999999994</v>
      </c>
      <c r="J56" s="390">
        <f ca="1">J55*0.11</f>
        <v>47512.959999999999</v>
      </c>
      <c r="K56" s="390">
        <f ca="1">K55*0.11</f>
        <v>742959.36</v>
      </c>
    </row>
    <row r="57" spans="2:13" ht="15.75" thickBot="1">
      <c r="B57" s="388"/>
      <c r="C57" s="601" t="s">
        <v>463</v>
      </c>
      <c r="D57" s="601"/>
      <c r="E57" s="601"/>
      <c r="F57" s="601"/>
      <c r="G57" s="391" t="s">
        <v>9</v>
      </c>
      <c r="H57" s="392">
        <f ca="1">SUM(H55:H56)</f>
        <v>6065928</v>
      </c>
      <c r="I57" s="392">
        <f ca="1">SUM(I55:I56)</f>
        <v>951758.4</v>
      </c>
      <c r="J57" s="391">
        <f ca="1">SUM(J55:J56)</f>
        <v>479448.96</v>
      </c>
      <c r="K57" s="391">
        <f ca="1">SUM(K55:K56)</f>
        <v>7497135.3600000003</v>
      </c>
      <c r="M57" s="470"/>
    </row>
    <row r="58" spans="2:13">
      <c r="B58" s="604" t="str">
        <f ca="1">"Terbilang : "&amp;PROPER(IF(K57=0,"nol",IF(K57&lt;0,"minus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IF(--MID(TEXT(ABS(K57),"000000000000000"),1,3)=0,"",MID(TEXT(ABS(K57),"000000000000000"),1,1)&amp;" ratus "&amp;MID(TEXT(ABS(K57),"000000000000000"),2,1)&amp;" puluh "&amp;MID(TEXT(ABS(K57),"000000000000000"),3,1)&amp;" trilyun ")&amp; IF(--MID(TEXT(ABS(K57),"000000000000000"),4,3)=0,"",MID(TEXT(ABS(K57),"000000000000000"),4,1)&amp;" ratus "&amp;MID(TEXT(ABS(K57),"000000000000000"),5,1)&amp;" puluh "&amp;MID(TEXT(ABS(K57),"000000000000000"),6,1)&amp;" milyar ")&amp; IF(--MID(TEXT(ABS(K57),"000000000000000"),7,3)=0,"",MID(TEXT(ABS(K57),"000000000000000"),7,1)&amp;" ratus "&amp;MID(TEXT(ABS(K57),"000000000000000"),8,1)&amp;" puluh "&amp;MID(TEXT(ABS(K57),"000000000000000"),9,1)&amp;" juta ")&amp; IF(--MID(TEXT(ABS(K57),"000000000000000"),10,3)=0,"",IF(--MID(TEXT(ABS(K57),"000000000000000"),10,3)=1,"*",MID(TEXT(ABS(K57),"000000000000000"),10,1)&amp;" ratus "&amp;MID(TEXT(ABS(K57),"000000000000000"),11,1)&amp;" puluh ")&amp;MID(TEXT(ABS(K57),"000000000000000"),12,1)&amp;" ribu ")&amp; IF(--MID(TEXT(ABS(K57),"000000000000000"),13,3)=0,"",MID(TEXT(ABS(K57),"000000000000000"),13,1)&amp;" ratus "&amp;MID(TEXT(ABS(K57),"000000000000000"),14,1)&amp;" puluh "&amp;MID(TEXT(ABS(K57),"000000000000000"),15,1)),1,"satu"),2,"dua"),3,"tiga"),4,"empat"),5,"lima"),6,"enam"),7,"tujuh"),8,"delapan"),9,"sembilan"),"0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Juta Empat Ratus Sembilan Puluh Tujuh Ribu Seratus Tiga Puluh Lima Rupiah</v>
      </c>
      <c r="C58" s="605"/>
      <c r="D58" s="605"/>
      <c r="E58" s="605"/>
      <c r="F58" s="605"/>
      <c r="G58" s="605"/>
      <c r="H58" s="605"/>
      <c r="I58" s="605"/>
      <c r="J58" s="605"/>
      <c r="K58" s="606"/>
    </row>
    <row r="59" spans="2:13">
      <c r="B59" s="607"/>
      <c r="C59" s="608"/>
      <c r="D59" s="608"/>
      <c r="E59" s="608"/>
      <c r="F59" s="608"/>
      <c r="G59" s="608"/>
      <c r="H59" s="608"/>
      <c r="I59" s="608"/>
      <c r="J59" s="608"/>
      <c r="K59" s="609"/>
    </row>
    <row r="60" spans="2:13" ht="15.75" thickBot="1">
      <c r="B60" s="393" t="str">
        <f>"Harga yang dipakai adalah "&amp;'HARGA SATUAN'!I5&amp;""</f>
        <v>Harga yang dipakai adalah RAB HSS 2023</v>
      </c>
      <c r="C60" s="394"/>
      <c r="D60" s="395"/>
      <c r="E60" s="395"/>
      <c r="F60" s="395"/>
      <c r="G60" s="396"/>
      <c r="H60" s="396"/>
      <c r="I60" s="396"/>
      <c r="J60" s="396"/>
      <c r="K60" s="397"/>
    </row>
    <row r="61" spans="2:13">
      <c r="C61" s="398"/>
      <c r="E61" s="400"/>
      <c r="F61" s="400"/>
      <c r="G61" s="400"/>
    </row>
    <row r="62" spans="2:13">
      <c r="C62" s="334"/>
      <c r="E62" s="400"/>
      <c r="F62" s="400"/>
      <c r="G62" s="400"/>
      <c r="H62" s="610"/>
      <c r="I62" s="610"/>
      <c r="J62" s="611"/>
      <c r="K62" s="611"/>
    </row>
    <row r="63" spans="2:13">
      <c r="C63" s="334"/>
      <c r="E63" s="400"/>
      <c r="F63" s="400"/>
      <c r="G63" s="400"/>
      <c r="H63" s="401"/>
      <c r="I63" s="600" t="s">
        <v>1610</v>
      </c>
      <c r="J63" s="600"/>
      <c r="K63" s="600"/>
    </row>
    <row r="64" spans="2:13">
      <c r="C64" s="334"/>
      <c r="E64" s="400"/>
      <c r="F64" s="400"/>
      <c r="G64" s="400"/>
      <c r="H64" s="401"/>
      <c r="I64" s="600" t="s">
        <v>1546</v>
      </c>
      <c r="J64" s="600"/>
      <c r="K64" s="600"/>
    </row>
    <row r="65" spans="3:11">
      <c r="C65" s="334"/>
      <c r="E65" s="400"/>
      <c r="F65" s="400"/>
      <c r="G65" s="400"/>
      <c r="H65" s="402"/>
      <c r="I65" s="403"/>
      <c r="J65" s="403"/>
      <c r="K65" s="403"/>
    </row>
    <row r="66" spans="3:11">
      <c r="C66" s="334"/>
      <c r="E66" s="400"/>
      <c r="F66" s="400"/>
      <c r="G66" s="400"/>
      <c r="H66" s="402"/>
      <c r="I66" s="402"/>
      <c r="J66" s="402"/>
      <c r="K66" s="402"/>
    </row>
    <row r="67" spans="3:11">
      <c r="C67" s="334"/>
      <c r="E67" s="400"/>
      <c r="F67" s="400"/>
      <c r="G67" s="400"/>
      <c r="H67" s="402"/>
      <c r="I67" s="402"/>
      <c r="J67" s="402"/>
      <c r="K67" s="402"/>
    </row>
    <row r="68" spans="3:11">
      <c r="C68" s="334"/>
      <c r="E68" s="400"/>
      <c r="F68" s="400"/>
      <c r="G68" s="400"/>
      <c r="H68" s="402"/>
      <c r="I68" s="402"/>
      <c r="J68" s="402"/>
      <c r="K68" s="402"/>
    </row>
    <row r="69" spans="3:11">
      <c r="C69" s="334"/>
      <c r="E69" s="400"/>
      <c r="F69" s="400"/>
      <c r="G69" s="400"/>
      <c r="H69" s="404"/>
      <c r="I69" s="600" t="s">
        <v>1547</v>
      </c>
      <c r="J69" s="600"/>
      <c r="K69" s="600"/>
    </row>
    <row r="70" spans="3:11">
      <c r="C70" s="398"/>
      <c r="E70" s="400"/>
      <c r="F70" s="400"/>
      <c r="G70" s="400"/>
      <c r="H70" s="402"/>
      <c r="I70" s="402"/>
      <c r="J70" s="402"/>
      <c r="K70" s="402"/>
    </row>
    <row r="71" spans="3:11">
      <c r="C71" s="398"/>
      <c r="E71" s="400"/>
      <c r="F71" s="400"/>
      <c r="G71" s="400"/>
      <c r="H71" s="402"/>
      <c r="I71" s="402"/>
      <c r="J71" s="402"/>
      <c r="K71" s="402"/>
    </row>
    <row r="72" spans="3:11">
      <c r="C72" s="398"/>
      <c r="E72" s="400"/>
      <c r="F72" s="400"/>
      <c r="G72" s="400"/>
      <c r="H72" s="402"/>
      <c r="I72" s="402"/>
      <c r="J72" s="402"/>
      <c r="K72" s="402"/>
    </row>
  </sheetData>
  <sheetProtection sort="0" autoFilter="0"/>
  <protectedRanges>
    <protectedRange sqref="B40:B50" name="Range1_1"/>
    <protectedRange sqref="F33:F51 F14:F23" name="Range1_1_2_2"/>
    <protectedRange sqref="C19:C23" name="Range1_1_3"/>
    <protectedRange sqref="C40" name="Range1_1_3_5"/>
    <protectedRange sqref="C37" name="Range1_1_3_11"/>
    <protectedRange sqref="C32" name="Range1_1_3_3"/>
    <protectedRange sqref="C31" name="Range1_1_3_4"/>
    <protectedRange sqref="C16" name="Range1_1_3_1"/>
  </protectedRanges>
  <mergeCells count="22">
    <mergeCell ref="O3:P4"/>
    <mergeCell ref="B4:K4"/>
    <mergeCell ref="C55:F55"/>
    <mergeCell ref="B11:B13"/>
    <mergeCell ref="C11:C13"/>
    <mergeCell ref="D11:D13"/>
    <mergeCell ref="E11:E13"/>
    <mergeCell ref="F11:F13"/>
    <mergeCell ref="G11:G13"/>
    <mergeCell ref="I12:I13"/>
    <mergeCell ref="I64:K64"/>
    <mergeCell ref="I69:K69"/>
    <mergeCell ref="C57:F57"/>
    <mergeCell ref="G6:K6"/>
    <mergeCell ref="I63:K63"/>
    <mergeCell ref="C56:F56"/>
    <mergeCell ref="B58:K59"/>
    <mergeCell ref="H62:K62"/>
    <mergeCell ref="H11:K11"/>
    <mergeCell ref="H12:H13"/>
    <mergeCell ref="J12:J13"/>
    <mergeCell ref="K12:K13"/>
  </mergeCells>
  <phoneticPr fontId="139" type="noConversion"/>
  <conditionalFormatting sqref="C17 C41 C50">
    <cfRule type="cellIs" dxfId="8" priority="517" operator="equal">
      <formula>0</formula>
    </cfRule>
  </conditionalFormatting>
  <conditionalFormatting sqref="C19:C23">
    <cfRule type="cellIs" dxfId="7" priority="17" operator="equal">
      <formula>0</formula>
    </cfRule>
  </conditionalFormatting>
  <conditionalFormatting sqref="C31:C32">
    <cfRule type="cellIs" dxfId="6" priority="6" operator="equal">
      <formula>0</formula>
    </cfRule>
  </conditionalFormatting>
  <conditionalFormatting sqref="C48">
    <cfRule type="cellIs" dxfId="5" priority="12" operator="equal">
      <formula>0</formula>
    </cfRule>
  </conditionalFormatting>
  <conditionalFormatting sqref="E1:E3 G1:G13 E5:E13 H12:I12 O13 E52:G52 H52:K54 E53:H53 E54:F54 S14:V32 E14:K35 E41:K51 E36:E40 G36:K40">
    <cfRule type="cellIs" dxfId="4" priority="1097" stopIfTrue="1" operator="equal">
      <formula>0</formula>
    </cfRule>
  </conditionalFormatting>
  <conditionalFormatting sqref="G53:G65519 E58:E65519">
    <cfRule type="cellIs" dxfId="3" priority="231" stopIfTrue="1" operator="equal">
      <formula>0</formula>
    </cfRule>
  </conditionalFormatting>
  <conditionalFormatting sqref="C16">
    <cfRule type="cellIs" dxfId="2" priority="3" operator="equal">
      <formula>0</formula>
    </cfRule>
  </conditionalFormatting>
  <conditionalFormatting sqref="C37">
    <cfRule type="cellIs" dxfId="1" priority="2" operator="equal">
      <formula>0</formula>
    </cfRule>
  </conditionalFormatting>
  <conditionalFormatting sqref="F36:F40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24:F35 H14:K54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E18" zoomScale="115" zoomScaleNormal="115" zoomScaleSheetLayoutView="115" workbookViewId="0">
      <selection activeCell="R42" sqref="R42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81" t="s">
        <v>1439</v>
      </c>
      <c r="X2" s="682"/>
      <c r="Y2" s="682"/>
      <c r="Z2" s="682"/>
      <c r="AA2" s="682"/>
      <c r="AB2" s="682"/>
      <c r="AC2" s="682"/>
      <c r="AD2" s="683"/>
    </row>
    <row r="3" spans="3:30">
      <c r="C3" s="238"/>
      <c r="W3" s="684"/>
      <c r="X3" s="685"/>
      <c r="Y3" s="685"/>
      <c r="Z3" s="685"/>
      <c r="AA3" s="685"/>
      <c r="AB3" s="685"/>
      <c r="AC3" s="685"/>
      <c r="AD3" s="686"/>
    </row>
    <row r="4" spans="3:30">
      <c r="C4" s="238"/>
      <c r="W4" s="239" t="s">
        <v>987</v>
      </c>
      <c r="AD4" s="240"/>
    </row>
    <row r="5" spans="3:30">
      <c r="C5" s="238"/>
      <c r="E5" s="500" t="str">
        <f>PETA!$C$6</f>
        <v>-6.895347, 110.634923</v>
      </c>
      <c r="W5" s="241" t="s">
        <v>991</v>
      </c>
      <c r="X5" s="632" t="s">
        <v>990</v>
      </c>
      <c r="Y5" s="632"/>
      <c r="Z5" s="632"/>
      <c r="AA5" s="632" t="s">
        <v>988</v>
      </c>
      <c r="AB5" s="632"/>
      <c r="AC5" s="632" t="s">
        <v>989</v>
      </c>
      <c r="AD5" s="633"/>
    </row>
    <row r="6" spans="3:30">
      <c r="C6" s="238"/>
      <c r="W6" s="241">
        <v>1</v>
      </c>
      <c r="X6" s="632" t="s">
        <v>993</v>
      </c>
      <c r="Y6" s="632"/>
      <c r="Z6" s="632"/>
      <c r="AA6" s="632"/>
      <c r="AB6" s="632"/>
      <c r="AC6" s="632"/>
      <c r="AD6" s="633"/>
    </row>
    <row r="7" spans="3:30">
      <c r="C7" s="238"/>
      <c r="E7" s="494"/>
      <c r="W7" s="241">
        <v>2</v>
      </c>
      <c r="X7" s="632" t="s">
        <v>994</v>
      </c>
      <c r="Y7" s="632"/>
      <c r="Z7" s="632"/>
      <c r="AA7" s="632"/>
      <c r="AB7" s="632"/>
      <c r="AC7" s="632"/>
      <c r="AD7" s="633"/>
    </row>
    <row r="8" spans="3:30">
      <c r="C8" s="238"/>
      <c r="W8" s="241">
        <v>3</v>
      </c>
      <c r="X8" s="632" t="s">
        <v>995</v>
      </c>
      <c r="Y8" s="632"/>
      <c r="Z8" s="632"/>
      <c r="AA8" s="632"/>
      <c r="AB8" s="632"/>
      <c r="AC8" s="632"/>
      <c r="AD8" s="633"/>
    </row>
    <row r="9" spans="3:30">
      <c r="C9" s="238"/>
      <c r="W9" s="241">
        <v>4</v>
      </c>
      <c r="X9" s="632" t="s">
        <v>996</v>
      </c>
      <c r="Y9" s="632"/>
      <c r="Z9" s="632"/>
      <c r="AA9" s="632"/>
      <c r="AB9" s="632"/>
      <c r="AC9" s="632"/>
      <c r="AD9" s="633"/>
    </row>
    <row r="10" spans="3:30">
      <c r="C10" s="238"/>
      <c r="W10" s="241">
        <v>5</v>
      </c>
      <c r="X10" s="632" t="s">
        <v>997</v>
      </c>
      <c r="Y10" s="632"/>
      <c r="Z10" s="632"/>
      <c r="AA10" s="632"/>
      <c r="AB10" s="632"/>
      <c r="AC10" s="632"/>
      <c r="AD10" s="633"/>
    </row>
    <row r="11" spans="3:30">
      <c r="C11" s="238"/>
      <c r="W11" s="241">
        <v>6</v>
      </c>
      <c r="X11" s="632" t="s">
        <v>998</v>
      </c>
      <c r="Y11" s="632"/>
      <c r="Z11" s="632"/>
      <c r="AA11" s="632"/>
      <c r="AB11" s="632"/>
      <c r="AC11" s="632"/>
      <c r="AD11" s="633"/>
    </row>
    <row r="12" spans="3:30">
      <c r="C12" s="238"/>
      <c r="W12" s="241">
        <v>7</v>
      </c>
      <c r="X12" s="632" t="s">
        <v>999</v>
      </c>
      <c r="Y12" s="632"/>
      <c r="Z12" s="632"/>
      <c r="AA12" s="632"/>
      <c r="AB12" s="632"/>
      <c r="AC12" s="632"/>
      <c r="AD12" s="633"/>
    </row>
    <row r="13" spans="3:30" ht="12.75" customHeight="1">
      <c r="C13" s="238"/>
      <c r="W13" s="241">
        <v>8</v>
      </c>
      <c r="X13" s="632" t="s">
        <v>1000</v>
      </c>
      <c r="Y13" s="632"/>
      <c r="Z13" s="632"/>
      <c r="AA13" s="632"/>
      <c r="AB13" s="632"/>
      <c r="AC13" s="632"/>
      <c r="AD13" s="633"/>
    </row>
    <row r="14" spans="3:30">
      <c r="C14" s="238"/>
      <c r="W14" s="241">
        <v>9</v>
      </c>
      <c r="X14" s="632" t="s">
        <v>1001</v>
      </c>
      <c r="Y14" s="632"/>
      <c r="Z14" s="632"/>
      <c r="AA14" s="632"/>
      <c r="AB14" s="632"/>
      <c r="AC14" s="632"/>
      <c r="AD14" s="633"/>
    </row>
    <row r="15" spans="3:30">
      <c r="C15" s="238"/>
      <c r="W15" s="241">
        <v>10</v>
      </c>
      <c r="X15" s="632" t="s">
        <v>1010</v>
      </c>
      <c r="Y15" s="632"/>
      <c r="Z15" s="632"/>
      <c r="AA15" s="632"/>
      <c r="AB15" s="632"/>
      <c r="AC15" s="632"/>
      <c r="AD15" s="633"/>
    </row>
    <row r="16" spans="3:30">
      <c r="C16" s="238"/>
      <c r="W16" s="241">
        <v>11</v>
      </c>
      <c r="X16" s="632" t="s">
        <v>1455</v>
      </c>
      <c r="Y16" s="632"/>
      <c r="Z16" s="632"/>
      <c r="AA16" s="632"/>
      <c r="AB16" s="632"/>
      <c r="AC16" s="632"/>
      <c r="AD16" s="633"/>
    </row>
    <row r="17" spans="3:30">
      <c r="C17" s="238"/>
      <c r="S17" s="242"/>
      <c r="W17" s="241">
        <v>12</v>
      </c>
      <c r="X17" s="632" t="s">
        <v>1011</v>
      </c>
      <c r="Y17" s="632"/>
      <c r="Z17" s="632"/>
      <c r="AA17" s="632"/>
      <c r="AB17" s="632"/>
      <c r="AC17" s="632"/>
      <c r="AD17" s="633"/>
    </row>
    <row r="18" spans="3:30">
      <c r="C18" s="243"/>
      <c r="D18" s="244"/>
      <c r="E18" s="244"/>
      <c r="W18" s="241">
        <v>13</v>
      </c>
      <c r="X18" s="632"/>
      <c r="Y18" s="632"/>
      <c r="Z18" s="632"/>
      <c r="AA18" s="632"/>
      <c r="AB18" s="632"/>
      <c r="AC18" s="632"/>
      <c r="AD18" s="633"/>
    </row>
    <row r="19" spans="3:30">
      <c r="C19" s="238"/>
      <c r="W19" s="245"/>
      <c r="X19" s="679"/>
      <c r="Y19" s="679"/>
      <c r="Z19" s="679"/>
      <c r="AA19" s="679"/>
      <c r="AB19" s="679"/>
      <c r="AC19" s="679"/>
      <c r="AD19" s="680"/>
    </row>
    <row r="20" spans="3:30">
      <c r="C20" s="238"/>
      <c r="W20" s="668" t="s">
        <v>992</v>
      </c>
      <c r="X20" s="669"/>
      <c r="Y20" s="669"/>
      <c r="Z20" s="669"/>
      <c r="AA20" s="669"/>
      <c r="AB20" s="669"/>
      <c r="AC20" s="669"/>
      <c r="AD20" s="670"/>
    </row>
    <row r="21" spans="3:30">
      <c r="C21" s="238"/>
      <c r="W21" s="671" t="s">
        <v>985</v>
      </c>
      <c r="X21" s="672"/>
      <c r="Y21" s="672"/>
      <c r="Z21" s="673"/>
      <c r="AA21" s="674" t="s">
        <v>986</v>
      </c>
      <c r="AB21" s="675"/>
      <c r="AC21" s="675"/>
      <c r="AD21" s="676"/>
    </row>
    <row r="22" spans="3:30">
      <c r="C22" s="238"/>
      <c r="W22" s="666" t="s">
        <v>1620</v>
      </c>
      <c r="X22" s="667"/>
      <c r="Y22" s="480" t="s">
        <v>1058</v>
      </c>
      <c r="Z22" s="481">
        <v>2</v>
      </c>
      <c r="AA22" s="677"/>
      <c r="AB22" s="678"/>
      <c r="AC22" s="248"/>
      <c r="AD22" s="249"/>
    </row>
    <row r="23" spans="3:30">
      <c r="C23" s="238"/>
      <c r="W23" s="666" t="s">
        <v>1621</v>
      </c>
      <c r="X23" s="667"/>
      <c r="Y23" s="480" t="s">
        <v>1058</v>
      </c>
      <c r="Z23" s="481">
        <v>1</v>
      </c>
      <c r="AA23" s="664"/>
      <c r="AB23" s="665"/>
      <c r="AC23" s="248"/>
      <c r="AD23" s="249"/>
    </row>
    <row r="24" spans="3:30">
      <c r="C24" s="238"/>
      <c r="W24" s="652" t="s">
        <v>1622</v>
      </c>
      <c r="X24" s="653"/>
      <c r="Y24" s="480" t="s">
        <v>7</v>
      </c>
      <c r="Z24" s="481">
        <v>135</v>
      </c>
      <c r="AA24" s="662"/>
      <c r="AB24" s="663"/>
      <c r="AC24" s="248"/>
      <c r="AD24" s="249"/>
    </row>
    <row r="25" spans="3:30">
      <c r="C25" s="238"/>
      <c r="W25" s="478" t="s">
        <v>1623</v>
      </c>
      <c r="X25" s="479"/>
      <c r="Y25" s="480" t="s">
        <v>1058</v>
      </c>
      <c r="Z25" s="481">
        <v>1</v>
      </c>
      <c r="AA25" s="664"/>
      <c r="AB25" s="665"/>
      <c r="AC25" s="248"/>
      <c r="AD25" s="249"/>
    </row>
    <row r="26" spans="3:30">
      <c r="C26" s="238"/>
      <c r="W26" s="652"/>
      <c r="X26" s="653"/>
      <c r="Y26" s="480"/>
      <c r="Z26" s="481"/>
      <c r="AA26" s="664"/>
      <c r="AB26" s="665"/>
      <c r="AC26" s="248"/>
      <c r="AD26" s="249"/>
    </row>
    <row r="27" spans="3:30">
      <c r="C27" s="238"/>
      <c r="W27" s="652"/>
      <c r="X27" s="653"/>
      <c r="Y27" s="480"/>
      <c r="Z27" s="481"/>
      <c r="AA27" s="660"/>
      <c r="AB27" s="661"/>
      <c r="AC27" s="248"/>
      <c r="AD27" s="249"/>
    </row>
    <row r="28" spans="3:30">
      <c r="C28" s="238"/>
      <c r="W28" s="652"/>
      <c r="X28" s="653"/>
      <c r="Y28" s="480"/>
      <c r="Z28" s="481"/>
      <c r="AA28" s="660"/>
      <c r="AB28" s="661"/>
      <c r="AC28" s="248"/>
      <c r="AD28" s="249"/>
    </row>
    <row r="29" spans="3:30">
      <c r="C29" s="238"/>
      <c r="W29" s="652"/>
      <c r="X29" s="653"/>
      <c r="Y29" s="480"/>
      <c r="Z29" s="481"/>
      <c r="AA29" s="660"/>
      <c r="AB29" s="661"/>
      <c r="AC29" s="248"/>
      <c r="AD29" s="249"/>
    </row>
    <row r="30" spans="3:30" ht="11.25" customHeight="1">
      <c r="C30" s="238"/>
      <c r="W30" s="478"/>
      <c r="X30" s="479"/>
      <c r="Y30" s="480"/>
      <c r="Z30" s="481"/>
      <c r="AA30" s="660"/>
      <c r="AB30" s="661"/>
      <c r="AC30" s="248"/>
      <c r="AD30" s="249"/>
    </row>
    <row r="31" spans="3:30">
      <c r="C31" s="238"/>
      <c r="U31" s="250"/>
      <c r="W31" s="652"/>
      <c r="X31" s="653"/>
      <c r="Y31" s="480"/>
      <c r="Z31" s="481"/>
      <c r="AA31" s="660"/>
      <c r="AB31" s="661"/>
      <c r="AC31" s="248"/>
      <c r="AD31" s="249"/>
    </row>
    <row r="32" spans="3:30">
      <c r="C32" s="238"/>
      <c r="U32" s="250"/>
      <c r="W32" s="666"/>
      <c r="X32" s="667"/>
      <c r="Y32" s="246"/>
      <c r="Z32" s="481"/>
      <c r="AA32" s="660"/>
      <c r="AB32" s="661"/>
      <c r="AC32" s="248"/>
      <c r="AD32" s="249"/>
    </row>
    <row r="33" spans="3:30">
      <c r="C33" s="238"/>
      <c r="W33" s="652"/>
      <c r="X33" s="653"/>
      <c r="Y33" s="480"/>
      <c r="Z33" s="481"/>
      <c r="AA33" s="654"/>
      <c r="AB33" s="654"/>
      <c r="AC33" s="248"/>
      <c r="AD33" s="249"/>
    </row>
    <row r="34" spans="3:30">
      <c r="C34" s="238"/>
      <c r="W34" s="478"/>
      <c r="X34" s="479"/>
      <c r="Y34" s="246"/>
      <c r="Z34" s="481"/>
      <c r="AA34" s="654"/>
      <c r="AB34" s="654"/>
      <c r="AC34" s="248"/>
      <c r="AD34" s="249"/>
    </row>
    <row r="35" spans="3:30">
      <c r="C35" s="238"/>
      <c r="W35" s="652"/>
      <c r="X35" s="653"/>
      <c r="Y35" s="246"/>
      <c r="Z35" s="247"/>
      <c r="AA35" s="654"/>
      <c r="AB35" s="654"/>
      <c r="AC35" s="248"/>
      <c r="AD35" s="249"/>
    </row>
    <row r="36" spans="3:30">
      <c r="C36" s="238"/>
      <c r="W36" s="652"/>
      <c r="X36" s="653"/>
      <c r="Y36" s="480"/>
      <c r="Z36" s="481"/>
      <c r="AA36" s="654"/>
      <c r="AB36" s="654"/>
      <c r="AC36" s="248"/>
      <c r="AD36" s="249"/>
    </row>
    <row r="37" spans="3:30" ht="12.75" customHeight="1">
      <c r="C37" s="238"/>
      <c r="W37" s="655"/>
      <c r="X37" s="656"/>
      <c r="Y37" s="246"/>
      <c r="Z37" s="481"/>
      <c r="AA37" s="657"/>
      <c r="AB37" s="657"/>
      <c r="AC37" s="251"/>
      <c r="AD37" s="252"/>
    </row>
    <row r="38" spans="3:30" ht="12.75" customHeight="1">
      <c r="C38" s="238"/>
      <c r="W38" s="655"/>
      <c r="X38" s="656"/>
      <c r="Y38" s="253"/>
      <c r="Z38" s="247"/>
      <c r="AA38" s="658"/>
      <c r="AB38" s="659"/>
      <c r="AC38" s="251"/>
      <c r="AD38" s="252"/>
    </row>
    <row r="39" spans="3:30" ht="12" customHeight="1">
      <c r="C39" s="238"/>
      <c r="W39" s="655"/>
      <c r="X39" s="656"/>
      <c r="Y39" s="253"/>
      <c r="Z39" s="254"/>
      <c r="AA39" s="648"/>
      <c r="AB39" s="649"/>
      <c r="AC39" s="251"/>
      <c r="AD39" s="252"/>
    </row>
    <row r="40" spans="3:30" ht="12" customHeight="1">
      <c r="C40" s="238"/>
      <c r="W40" s="644"/>
      <c r="X40" s="645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46"/>
      <c r="X41" s="647"/>
      <c r="Y41" s="257"/>
      <c r="Z41" s="258"/>
      <c r="AA41" s="648"/>
      <c r="AB41" s="649"/>
      <c r="AC41" s="251"/>
      <c r="AD41" s="252"/>
    </row>
    <row r="42" spans="3:30" ht="12" customHeight="1">
      <c r="C42" s="238"/>
      <c r="W42" s="650" t="s">
        <v>1456</v>
      </c>
      <c r="X42" s="651"/>
      <c r="Y42" s="651"/>
      <c r="Z42" s="651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29" t="s">
        <v>11</v>
      </c>
      <c r="X44" s="630"/>
      <c r="Y44" s="632"/>
      <c r="Z44" s="632"/>
      <c r="AA44" s="632"/>
      <c r="AB44" s="632"/>
      <c r="AC44" s="632"/>
      <c r="AD44" s="633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29" t="s">
        <v>984</v>
      </c>
      <c r="X45" s="630"/>
      <c r="Y45" s="632">
        <v>1</v>
      </c>
      <c r="Z45" s="632"/>
      <c r="AA45" s="632"/>
      <c r="AB45" s="632" t="s">
        <v>12</v>
      </c>
      <c r="AC45" s="632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29" t="s">
        <v>15</v>
      </c>
      <c r="X46" s="630"/>
      <c r="Y46" s="643"/>
      <c r="Z46" s="643"/>
      <c r="AA46" s="643"/>
      <c r="AB46" s="632" t="s">
        <v>16</v>
      </c>
      <c r="AC46" s="632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37" t="s">
        <v>17</v>
      </c>
      <c r="X47" s="637"/>
      <c r="Y47" s="637"/>
      <c r="Z47" s="637"/>
      <c r="AA47" s="637"/>
      <c r="AB47" s="637"/>
      <c r="AC47" s="637"/>
      <c r="AD47" s="638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39" t="str">
        <f>RAB!G6</f>
        <v>KANTOR DEPT AGAMA</v>
      </c>
      <c r="X48" s="639"/>
      <c r="Y48" s="639"/>
      <c r="Z48" s="639"/>
      <c r="AA48" s="639"/>
      <c r="AB48" s="639"/>
      <c r="AC48" s="639"/>
      <c r="AD48" s="640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39"/>
      <c r="X49" s="639"/>
      <c r="Y49" s="639"/>
      <c r="Z49" s="639"/>
      <c r="AA49" s="639"/>
      <c r="AB49" s="639"/>
      <c r="AC49" s="639"/>
      <c r="AD49" s="640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39"/>
      <c r="X50" s="639"/>
      <c r="Y50" s="639"/>
      <c r="Z50" s="639"/>
      <c r="AA50" s="639"/>
      <c r="AB50" s="639"/>
      <c r="AC50" s="639"/>
      <c r="AD50" s="640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41"/>
      <c r="X51" s="641"/>
      <c r="Y51" s="641"/>
      <c r="Z51" s="641"/>
      <c r="AA51" s="641"/>
      <c r="AB51" s="641"/>
      <c r="AC51" s="641"/>
      <c r="AD51" s="642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29" t="s">
        <v>18</v>
      </c>
      <c r="X52" s="630"/>
      <c r="Y52" s="632" t="s">
        <v>1549</v>
      </c>
      <c r="Z52" s="632"/>
      <c r="AA52" s="632"/>
      <c r="AB52" s="632"/>
      <c r="AC52" s="632"/>
      <c r="AD52" s="633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29" t="s">
        <v>19</v>
      </c>
      <c r="X53" s="630"/>
      <c r="Y53" s="632" t="s">
        <v>1549</v>
      </c>
      <c r="Z53" s="632"/>
      <c r="AA53" s="632"/>
      <c r="AB53" s="632"/>
      <c r="AC53" s="632"/>
      <c r="AD53" s="633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29" t="s">
        <v>20</v>
      </c>
      <c r="X54" s="630"/>
      <c r="Y54" s="631" t="s">
        <v>1550</v>
      </c>
      <c r="Z54" s="631"/>
      <c r="AA54" s="631"/>
      <c r="AB54" s="632"/>
      <c r="AC54" s="632"/>
      <c r="AD54" s="633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34" t="s">
        <v>21</v>
      </c>
      <c r="X55" s="635"/>
      <c r="Y55" s="631" t="s">
        <v>1551</v>
      </c>
      <c r="Z55" s="631"/>
      <c r="AA55" s="631"/>
      <c r="AB55" s="631"/>
      <c r="AC55" s="631"/>
      <c r="AD55" s="636"/>
    </row>
  </sheetData>
  <mergeCells count="108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Q57" sqref="Q57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7" t="s">
        <v>1528</v>
      </c>
      <c r="E4" s="688"/>
      <c r="F4" s="688"/>
      <c r="G4" s="688"/>
      <c r="H4" s="688"/>
      <c r="I4" s="688"/>
      <c r="J4" s="688"/>
      <c r="K4" s="688"/>
      <c r="L4" s="688"/>
      <c r="M4" s="688"/>
      <c r="N4" s="688"/>
      <c r="O4" s="688"/>
      <c r="P4" s="688"/>
      <c r="Q4" s="688"/>
      <c r="R4" s="688"/>
      <c r="S4" s="688"/>
      <c r="T4" s="688"/>
      <c r="U4" s="688"/>
      <c r="V4" s="688"/>
      <c r="W4" s="688"/>
      <c r="X4" s="688"/>
      <c r="Y4" s="688"/>
      <c r="Z4" s="688"/>
      <c r="AA4" s="688"/>
      <c r="AB4" s="688"/>
      <c r="AC4" s="689"/>
      <c r="AD4" s="217"/>
      <c r="AE4" s="216"/>
      <c r="AF4" s="216"/>
    </row>
    <row r="5" spans="2:32" ht="13.5" customHeight="1">
      <c r="B5" s="215"/>
      <c r="C5" s="215"/>
      <c r="D5" s="690"/>
      <c r="E5" s="691"/>
      <c r="F5" s="691"/>
      <c r="G5" s="691"/>
      <c r="H5" s="691"/>
      <c r="I5" s="691"/>
      <c r="J5" s="691"/>
      <c r="K5" s="691"/>
      <c r="L5" s="691"/>
      <c r="M5" s="691"/>
      <c r="N5" s="691"/>
      <c r="O5" s="691"/>
      <c r="P5" s="691"/>
      <c r="Q5" s="691"/>
      <c r="R5" s="691"/>
      <c r="S5" s="691"/>
      <c r="T5" s="691"/>
      <c r="U5" s="691"/>
      <c r="V5" s="691"/>
      <c r="W5" s="691"/>
      <c r="X5" s="691"/>
      <c r="Y5" s="691"/>
      <c r="Z5" s="691"/>
      <c r="AA5" s="691"/>
      <c r="AB5" s="691"/>
      <c r="AC5" s="692"/>
      <c r="AD5" s="217"/>
      <c r="AE5" s="216"/>
      <c r="AF5" s="216"/>
    </row>
    <row r="6" spans="2:32" ht="12.75" customHeight="1">
      <c r="B6" s="215"/>
      <c r="C6" s="215"/>
      <c r="D6" s="690"/>
      <c r="E6" s="691"/>
      <c r="F6" s="691"/>
      <c r="G6" s="691"/>
      <c r="H6" s="691"/>
      <c r="I6" s="691"/>
      <c r="J6" s="691"/>
      <c r="K6" s="691"/>
      <c r="L6" s="691"/>
      <c r="M6" s="691"/>
      <c r="N6" s="691"/>
      <c r="O6" s="691"/>
      <c r="P6" s="691"/>
      <c r="Q6" s="691"/>
      <c r="R6" s="691"/>
      <c r="S6" s="691"/>
      <c r="T6" s="691"/>
      <c r="U6" s="691"/>
      <c r="V6" s="691"/>
      <c r="W6" s="691"/>
      <c r="X6" s="691"/>
      <c r="Y6" s="691"/>
      <c r="Z6" s="691"/>
      <c r="AA6" s="691"/>
      <c r="AB6" s="691"/>
      <c r="AC6" s="692"/>
      <c r="AE6" s="216"/>
      <c r="AF6" s="216"/>
    </row>
    <row r="7" spans="2:32" ht="12.75" customHeight="1" thickBot="1">
      <c r="B7" s="215"/>
      <c r="C7" s="215"/>
      <c r="D7" s="693"/>
      <c r="E7" s="694"/>
      <c r="F7" s="694"/>
      <c r="G7" s="694"/>
      <c r="H7" s="694"/>
      <c r="I7" s="694"/>
      <c r="J7" s="694"/>
      <c r="K7" s="694"/>
      <c r="L7" s="694"/>
      <c r="M7" s="694"/>
      <c r="N7" s="694"/>
      <c r="O7" s="694"/>
      <c r="P7" s="694"/>
      <c r="Q7" s="694"/>
      <c r="R7" s="694"/>
      <c r="S7" s="694"/>
      <c r="T7" s="694"/>
      <c r="U7" s="694"/>
      <c r="V7" s="694"/>
      <c r="W7" s="694"/>
      <c r="X7" s="694"/>
      <c r="Y7" s="694"/>
      <c r="Z7" s="694"/>
      <c r="AA7" s="694"/>
      <c r="AB7" s="694"/>
      <c r="AC7" s="69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55" zoomScaleNormal="40" zoomScaleSheetLayoutView="55" workbookViewId="0">
      <selection activeCell="E11" sqref="E11"/>
    </sheetView>
  </sheetViews>
  <sheetFormatPr defaultRowHeight="12.75"/>
  <cols>
    <col min="1" max="1" width="1.7109375" style="415" customWidth="1"/>
    <col min="2" max="2" width="10.7109375" style="415" customWidth="1"/>
    <col min="3" max="3" width="2.5703125" style="415" customWidth="1"/>
    <col min="4" max="20" width="9.140625" style="415"/>
    <col min="21" max="21" width="14.5703125" style="415" customWidth="1"/>
    <col min="22" max="22" width="3.140625" style="415" customWidth="1"/>
    <col min="23" max="26" width="9.140625" style="415"/>
    <col min="27" max="27" width="2.85546875" style="415" customWidth="1"/>
    <col min="28" max="30" width="4.7109375" style="415" customWidth="1"/>
    <col min="31" max="31" width="1.7109375" style="415" customWidth="1"/>
    <col min="32" max="16384" width="9.140625" style="41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1" t="s">
        <v>1527</v>
      </c>
      <c r="D3" s="691"/>
      <c r="E3" s="691"/>
      <c r="F3" s="691"/>
      <c r="G3" s="691"/>
      <c r="H3" s="691"/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182"/>
      <c r="X3" s="426"/>
      <c r="Y3" s="426"/>
      <c r="Z3" s="426"/>
      <c r="AA3" s="426"/>
      <c r="AB3" s="426"/>
      <c r="AC3" s="416"/>
    </row>
    <row r="4" spans="1:29" ht="18.75" customHeight="1">
      <c r="A4" s="181"/>
      <c r="C4" s="691"/>
      <c r="D4" s="691"/>
      <c r="E4" s="691"/>
      <c r="F4" s="691"/>
      <c r="G4" s="691"/>
      <c r="H4" s="691"/>
      <c r="I4" s="691"/>
      <c r="J4" s="691"/>
      <c r="K4" s="691"/>
      <c r="L4" s="691"/>
      <c r="M4" s="691"/>
      <c r="N4" s="691"/>
      <c r="O4" s="691"/>
      <c r="P4" s="691"/>
      <c r="Q4" s="691"/>
      <c r="R4" s="691"/>
      <c r="S4" s="691"/>
      <c r="T4" s="691"/>
      <c r="U4" s="691"/>
      <c r="V4" s="691"/>
      <c r="W4" s="182"/>
      <c r="X4" s="426"/>
      <c r="Y4" s="426"/>
      <c r="Z4" s="426"/>
      <c r="AA4" s="426"/>
      <c r="AB4" s="426"/>
      <c r="AC4" s="416"/>
    </row>
    <row r="5" spans="1:29" ht="12.75" customHeight="1">
      <c r="A5" s="181"/>
      <c r="C5" s="417"/>
      <c r="W5" s="182"/>
    </row>
    <row r="6" spans="1:29" ht="12.75" customHeight="1">
      <c r="A6" s="181"/>
      <c r="C6" s="696" t="s">
        <v>1627</v>
      </c>
      <c r="D6" s="697"/>
      <c r="E6" s="697"/>
      <c r="F6" s="697"/>
      <c r="G6" s="697"/>
      <c r="H6" s="697"/>
      <c r="I6" s="697"/>
      <c r="J6" s="697"/>
      <c r="K6" s="697"/>
      <c r="L6" s="697"/>
      <c r="M6" s="697"/>
      <c r="W6" s="182"/>
      <c r="Y6" s="418"/>
      <c r="Z6" s="418"/>
      <c r="AA6" s="418"/>
      <c r="AB6" s="419"/>
      <c r="AC6" s="419"/>
    </row>
    <row r="7" spans="1:29" ht="18" customHeight="1">
      <c r="A7" s="181"/>
      <c r="C7" s="697"/>
      <c r="D7" s="697"/>
      <c r="E7" s="697"/>
      <c r="F7" s="697"/>
      <c r="G7" s="697"/>
      <c r="H7" s="697"/>
      <c r="I7" s="697"/>
      <c r="J7" s="697"/>
      <c r="K7" s="697"/>
      <c r="L7" s="697"/>
      <c r="M7" s="697"/>
      <c r="W7" s="182"/>
      <c r="Y7" s="418"/>
      <c r="Z7" s="418"/>
      <c r="AA7" s="418"/>
      <c r="AB7" s="419"/>
      <c r="AC7" s="41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1"/>
      <c r="S54" s="421"/>
      <c r="T54" s="421"/>
      <c r="U54" s="422"/>
      <c r="V54" s="422"/>
      <c r="W54" s="183"/>
      <c r="X54" s="422"/>
      <c r="Y54" s="422"/>
      <c r="Z54" s="422"/>
      <c r="AA54" s="422"/>
      <c r="AB54" s="422"/>
      <c r="AC54" s="422"/>
      <c r="AD54" s="42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7"/>
      <c r="S55" s="428"/>
      <c r="T55" s="428"/>
      <c r="U55" s="186"/>
      <c r="V55" s="187"/>
      <c r="W55" s="188"/>
      <c r="X55" s="422"/>
      <c r="Y55" s="422"/>
      <c r="Z55" s="422"/>
      <c r="AA55" s="423"/>
      <c r="AB55" s="423"/>
      <c r="AC55" s="423"/>
      <c r="AD55" s="423"/>
    </row>
    <row r="56" spans="1:30">
      <c r="U56" s="422"/>
      <c r="V56" s="423"/>
      <c r="W56" s="422"/>
      <c r="X56" s="422"/>
      <c r="Y56" s="422"/>
      <c r="Z56" s="422"/>
      <c r="AA56" s="423"/>
      <c r="AB56" s="422"/>
      <c r="AC56" s="422"/>
      <c r="AD56" s="422"/>
    </row>
    <row r="57" spans="1:30">
      <c r="U57" s="422"/>
      <c r="V57" s="423"/>
      <c r="W57" s="422"/>
      <c r="X57" s="422"/>
      <c r="Y57" s="422"/>
      <c r="Z57" s="422"/>
      <c r="AA57" s="422"/>
      <c r="AB57" s="422"/>
      <c r="AC57" s="422"/>
      <c r="AD57" s="422"/>
    </row>
    <row r="58" spans="1:30">
      <c r="U58" s="422"/>
      <c r="V58" s="423"/>
      <c r="W58" s="422"/>
      <c r="X58" s="422"/>
      <c r="Y58" s="422"/>
      <c r="Z58" s="422"/>
      <c r="AA58" s="422"/>
      <c r="AB58" s="422"/>
      <c r="AC58" s="422"/>
      <c r="AD58" s="422"/>
    </row>
    <row r="59" spans="1:30">
      <c r="U59" s="422"/>
      <c r="V59" s="423"/>
      <c r="W59" s="422"/>
      <c r="X59" s="422"/>
      <c r="Y59" s="422"/>
      <c r="Z59" s="422"/>
      <c r="AA59" s="422"/>
      <c r="AB59" s="422"/>
      <c r="AC59" s="422"/>
      <c r="AD59" s="422"/>
    </row>
    <row r="60" spans="1:30">
      <c r="U60" s="422"/>
      <c r="V60" s="423"/>
      <c r="W60" s="422"/>
      <c r="X60" s="422"/>
      <c r="Y60" s="422"/>
      <c r="Z60" s="422"/>
      <c r="AA60" s="423"/>
      <c r="AB60" s="422"/>
      <c r="AC60" s="422"/>
      <c r="AD60" s="422"/>
    </row>
    <row r="61" spans="1:30">
      <c r="U61" s="422"/>
      <c r="V61" s="423"/>
      <c r="W61" s="422"/>
      <c r="X61" s="422"/>
      <c r="Y61" s="422"/>
      <c r="Z61" s="422"/>
      <c r="AA61" s="422"/>
      <c r="AB61" s="422"/>
      <c r="AC61" s="422"/>
      <c r="AD61" s="422"/>
    </row>
    <row r="62" spans="1:30">
      <c r="U62" s="422"/>
      <c r="V62" s="423"/>
      <c r="W62" s="422"/>
      <c r="X62" s="422"/>
      <c r="Y62" s="422"/>
      <c r="Z62" s="422"/>
      <c r="AA62" s="422"/>
      <c r="AB62" s="422"/>
      <c r="AC62" s="422"/>
      <c r="AD62" s="422"/>
    </row>
    <row r="63" spans="1:30">
      <c r="U63" s="422"/>
      <c r="V63" s="423"/>
      <c r="W63" s="422"/>
      <c r="X63" s="422"/>
      <c r="Y63" s="422"/>
      <c r="Z63" s="422"/>
      <c r="AA63" s="422"/>
      <c r="AB63" s="422"/>
      <c r="AC63" s="422"/>
      <c r="AD63" s="422"/>
    </row>
    <row r="64" spans="1:30">
      <c r="U64" s="422"/>
      <c r="V64" s="423"/>
      <c r="W64" s="422"/>
      <c r="X64" s="422"/>
      <c r="Y64" s="422"/>
      <c r="Z64" s="422"/>
      <c r="AA64" s="422"/>
      <c r="AB64" s="422"/>
      <c r="AC64" s="422"/>
      <c r="AD64" s="422"/>
    </row>
    <row r="65" spans="5:30">
      <c r="U65" s="422"/>
      <c r="V65" s="423"/>
      <c r="W65" s="422"/>
      <c r="X65" s="422"/>
      <c r="Y65" s="422"/>
      <c r="Z65" s="422"/>
      <c r="AA65" s="422"/>
      <c r="AB65" s="422"/>
      <c r="AC65" s="422"/>
      <c r="AD65" s="422"/>
    </row>
    <row r="66" spans="5:30" ht="6" customHeight="1"/>
    <row r="73" spans="5:30">
      <c r="M73" s="424"/>
    </row>
    <row r="74" spans="5:30" ht="15" customHeight="1">
      <c r="E74" s="425"/>
      <c r="M74" s="424"/>
    </row>
    <row r="75" spans="5:30" ht="15" customHeight="1">
      <c r="E75" s="425"/>
      <c r="M75" s="424"/>
    </row>
    <row r="76" spans="5:30" ht="15" customHeight="1">
      <c r="E76" s="425"/>
      <c r="M76" s="424"/>
    </row>
    <row r="77" spans="5:30" ht="15" customHeight="1">
      <c r="E77" s="425"/>
      <c r="M77" s="424"/>
    </row>
    <row r="78" spans="5:30" ht="15" customHeight="1">
      <c r="E78" s="425"/>
      <c r="M78" s="424"/>
    </row>
    <row r="79" spans="5:30" ht="15" customHeight="1">
      <c r="E79" s="425"/>
      <c r="M79" s="424"/>
    </row>
    <row r="80" spans="5:30" ht="15" customHeight="1">
      <c r="E80" s="425"/>
      <c r="M80" s="424"/>
    </row>
    <row r="81" spans="5:13" ht="15" customHeight="1">
      <c r="E81" s="425"/>
      <c r="M81" s="424"/>
    </row>
    <row r="82" spans="5:13" ht="15" customHeight="1">
      <c r="E82" s="425"/>
      <c r="M82" s="424"/>
    </row>
    <row r="83" spans="5:13" ht="15" customHeight="1">
      <c r="E83" s="425"/>
      <c r="M83" s="424"/>
    </row>
    <row r="84" spans="5:13" ht="15" customHeight="1">
      <c r="E84" s="425"/>
      <c r="M84" s="424"/>
    </row>
    <row r="85" spans="5:13" ht="15" customHeight="1">
      <c r="E85" s="425"/>
      <c r="M85" s="424"/>
    </row>
    <row r="86" spans="5:13" ht="15" customHeight="1">
      <c r="E86" s="425"/>
      <c r="M86" s="424"/>
    </row>
    <row r="87" spans="5:13" ht="15" customHeight="1">
      <c r="E87" s="425"/>
      <c r="M87" s="424"/>
    </row>
    <row r="88" spans="5:13" ht="15" customHeight="1">
      <c r="E88" s="425"/>
      <c r="M88" s="424"/>
    </row>
    <row r="89" spans="5:13" ht="15" customHeight="1">
      <c r="E89" s="425"/>
      <c r="M89" s="424"/>
    </row>
    <row r="90" spans="5:13" ht="15" customHeight="1">
      <c r="E90" s="425"/>
      <c r="M90" s="424"/>
    </row>
    <row r="91" spans="5:13" ht="15" customHeight="1">
      <c r="E91" s="425"/>
      <c r="M91" s="424"/>
    </row>
    <row r="92" spans="5:13" ht="15" customHeight="1">
      <c r="E92" s="425"/>
      <c r="M92" s="424"/>
    </row>
    <row r="93" spans="5:13" ht="15" customHeight="1">
      <c r="E93" s="425"/>
      <c r="M93" s="424"/>
    </row>
    <row r="94" spans="5:13" ht="15" customHeight="1">
      <c r="E94" s="425"/>
      <c r="M94" s="424"/>
    </row>
    <row r="95" spans="5:13" ht="15" customHeight="1">
      <c r="E95" s="425"/>
      <c r="M95" s="424"/>
    </row>
    <row r="96" spans="5:13" ht="15" customHeight="1">
      <c r="E96" s="425"/>
    </row>
    <row r="97" spans="5:5" ht="15" customHeight="1">
      <c r="E97" s="425"/>
    </row>
    <row r="98" spans="5:5" ht="15" customHeight="1">
      <c r="E98" s="425"/>
    </row>
    <row r="99" spans="5:5" ht="15" customHeight="1">
      <c r="E99" s="425"/>
    </row>
    <row r="100" spans="5:5" ht="15" customHeight="1">
      <c r="E100" s="425"/>
    </row>
    <row r="101" spans="5:5" ht="15" customHeight="1">
      <c r="E101" s="425"/>
    </row>
    <row r="102" spans="5:5" ht="15" customHeight="1">
      <c r="E102" s="425"/>
    </row>
    <row r="103" spans="5:5" ht="15" customHeight="1">
      <c r="E103" s="425"/>
    </row>
    <row r="104" spans="5:5" ht="15" customHeight="1">
      <c r="E104" s="425"/>
    </row>
    <row r="105" spans="5:5" ht="15" customHeight="1">
      <c r="E105" s="425"/>
    </row>
    <row r="106" spans="5:5" ht="15" customHeight="1">
      <c r="E106" s="425"/>
    </row>
    <row r="107" spans="5:5" ht="15" customHeight="1">
      <c r="E107" s="425"/>
    </row>
    <row r="108" spans="5:5" ht="15" customHeight="1">
      <c r="E108" s="425"/>
    </row>
    <row r="109" spans="5:5" ht="15" customHeight="1">
      <c r="E109" s="425"/>
    </row>
    <row r="110" spans="5:5" ht="15" customHeight="1">
      <c r="E110" s="425"/>
    </row>
    <row r="111" spans="5:5" ht="15" customHeight="1">
      <c r="E111" s="425"/>
    </row>
    <row r="112" spans="5:5" ht="15" customHeight="1">
      <c r="E112" s="425"/>
    </row>
    <row r="113" spans="5:5" ht="15" customHeight="1">
      <c r="E113" s="425"/>
    </row>
    <row r="114" spans="5:5" ht="15" customHeight="1">
      <c r="E114" s="425"/>
    </row>
    <row r="115" spans="5:5" ht="15" customHeight="1">
      <c r="E115" s="425"/>
    </row>
    <row r="116" spans="5:5" ht="15" customHeight="1">
      <c r="E116" s="425"/>
    </row>
    <row r="117" spans="5:5" ht="15" customHeight="1">
      <c r="E117" s="425"/>
    </row>
    <row r="118" spans="5:5" ht="15" customHeight="1">
      <c r="E118" s="425"/>
    </row>
    <row r="119" spans="5:5" ht="15" customHeight="1">
      <c r="E119" s="425"/>
    </row>
    <row r="120" spans="5:5">
      <c r="E120" s="42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7">
        <v>1</v>
      </c>
    </row>
    <row r="2" spans="1:11" ht="48" customHeight="1">
      <c r="A2" s="447">
        <v>3</v>
      </c>
    </row>
    <row r="4" spans="1:11" ht="48" customHeight="1">
      <c r="C4" s="447">
        <v>1</v>
      </c>
    </row>
    <row r="5" spans="1:11" ht="48" customHeight="1">
      <c r="C5" s="447">
        <v>3</v>
      </c>
    </row>
    <row r="7" spans="1:11" ht="48" customHeight="1">
      <c r="E7" s="447">
        <v>1</v>
      </c>
    </row>
    <row r="8" spans="1:11" ht="48" customHeight="1">
      <c r="E8" s="447">
        <v>3</v>
      </c>
    </row>
    <row r="10" spans="1:11" ht="48" customHeight="1">
      <c r="G10" s="447">
        <v>3</v>
      </c>
    </row>
    <row r="11" spans="1:11" ht="48" customHeight="1">
      <c r="G11" s="447">
        <v>1</v>
      </c>
    </row>
    <row r="13" spans="1:11" ht="48" customHeight="1">
      <c r="I13" s="447">
        <v>3</v>
      </c>
    </row>
    <row r="14" spans="1:11" ht="48" customHeight="1">
      <c r="I14" s="447">
        <v>1</v>
      </c>
    </row>
    <row r="16" spans="1:11" ht="48" customHeight="1">
      <c r="K16" s="447">
        <v>3</v>
      </c>
    </row>
    <row r="17" spans="11:21" ht="48" customHeight="1">
      <c r="K17" s="447">
        <v>1</v>
      </c>
    </row>
    <row r="19" spans="11:21" ht="48" customHeight="1">
      <c r="M19" s="447">
        <v>3</v>
      </c>
    </row>
    <row r="20" spans="11:21" ht="48" customHeight="1">
      <c r="M20" s="447">
        <v>1</v>
      </c>
    </row>
    <row r="22" spans="11:21" ht="48" customHeight="1">
      <c r="O22" s="447">
        <v>3</v>
      </c>
    </row>
    <row r="23" spans="11:21" ht="48" customHeight="1">
      <c r="O23" s="447">
        <v>1</v>
      </c>
    </row>
    <row r="25" spans="11:21" ht="57" customHeight="1">
      <c r="Q25" s="447">
        <v>3</v>
      </c>
    </row>
    <row r="26" spans="11:21" ht="57" customHeight="1">
      <c r="Q26" s="447">
        <v>1</v>
      </c>
    </row>
    <row r="28" spans="11:21" ht="57" customHeight="1">
      <c r="S28" s="447">
        <v>3</v>
      </c>
    </row>
    <row r="29" spans="11:21" ht="57" customHeight="1">
      <c r="S29" s="447">
        <v>1</v>
      </c>
    </row>
    <row r="31" spans="11:21" ht="57" customHeight="1">
      <c r="U31" s="447">
        <v>3</v>
      </c>
    </row>
    <row r="32" spans="11:21" ht="57" customHeight="1">
      <c r="U32" s="44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INTAN YULIYANI</cp:lastModifiedBy>
  <cp:lastPrinted>2023-05-10T03:04:01Z</cp:lastPrinted>
  <dcterms:created xsi:type="dcterms:W3CDTF">2011-02-06T11:57:38Z</dcterms:created>
  <dcterms:modified xsi:type="dcterms:W3CDTF">2024-05-30T01:25:52Z</dcterms:modified>
</cp:coreProperties>
</file>