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KNIK\RAB\RAB BUAT BARU\2024\"/>
    </mc:Choice>
  </mc:AlternateContent>
  <xr:revisionPtr revIDLastSave="0" documentId="13_ncr:1_{15F6FB93-1F11-40B4-971F-0E729C987397}" xr6:coauthVersionLast="47" xr6:coauthVersionMax="47" xr10:uidLastSave="{00000000-0000-0000-0000-000000000000}"/>
  <bookViews>
    <workbookView xWindow="-120" yWindow="-120" windowWidth="29040" windowHeight="15720" tabRatio="859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8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10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10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10" hidden="1">[12]graf2!$D$14:$L$14</definedName>
    <definedName name="_12__123Graph_LBL_CCHART_2" hidden="1">[13]graf2!$D$14:$L$14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10" hidden="1">[12]graf2!$D$8:$L$8</definedName>
    <definedName name="_14__123Graph_XCHART_2" hidden="1">[13]graf2!$D$8:$L$8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10" hidden="1">[12]graf2!$D$12:$L$12</definedName>
    <definedName name="_15__123Graph_LBL_BCHART_2" hidden="1">[13]graf2!$D$12:$L$12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10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10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10" hidden="1">[12]graf2!$D$8:$L$8</definedName>
    <definedName name="_21__123Graph_XCHART_2" hidden="1">[13]graf2!$D$8:$L$8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10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10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10" hidden="1">[12]graf2!$D$12:$L$12</definedName>
    <definedName name="_6__123Graph_BCHART_2" hidden="1">[13]graf2!$D$12:$L$12</definedName>
    <definedName name="_6__123Graph_CCHART_2" localSheetId="10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10" hidden="1">[12]graf2!$D$10:$L$10</definedName>
    <definedName name="_8__123Graph_LBL_ACHART_2" hidden="1">[13]graf2!$D$10:$L$10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10" hidden="1">[12]graf2!$D$14:$L$14</definedName>
    <definedName name="_9__123Graph_CCHART_2" hidden="1">[13]graf2!$D$14:$L$14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9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>#N/A</definedName>
    <definedName name="and" localSheetId="6">[18]JAN09!#REF!</definedName>
    <definedName name="and" localSheetId="9">[18]JAN09!#REF!</definedName>
    <definedName name="and" localSheetId="7">[18]JAN09!#REF!</definedName>
    <definedName name="and">[18]JAN09!#REF!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[19]Area_Data!$C$7:$Y$29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OFFSET('[19]Working Page'!$K$8,0,0,COUNTA('[19]Working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>#REF!</definedName>
    <definedName name="ba" localSheetId="6">[20]Usulan!#REF!</definedName>
    <definedName name="ba" localSheetId="9">[20]Usulan!#REF!</definedName>
    <definedName name="ba" localSheetId="7">[20]Usulan!#REF!</definedName>
    <definedName name="ba" localSheetId="5">[20]Usulan!#REF!</definedName>
    <definedName name="ba">[20]Usulan!#REF!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'[21]FORM-B'!#REF!</definedName>
    <definedName name="BAR" localSheetId="7">'[21]FORM-B'!#REF!</definedName>
    <definedName name="BAR">'[21]FORM-B'!#REF!</definedName>
    <definedName name="BAR_19" localSheetId="6">'[21]FORM-B'!#REF!</definedName>
    <definedName name="BAR_19" localSheetId="7">'[21]FORM-B'!#REF!</definedName>
    <definedName name="BAR_19">'[21]FORM-B'!#REF!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>#REF!</definedName>
    <definedName name="Baru_19" localSheetId="6">'[21]FORM-B'!#REF!</definedName>
    <definedName name="Baru_19" localSheetId="9">'[21]FORM-B'!#REF!</definedName>
    <definedName name="Baru_19" localSheetId="7">'[21]FORM-B'!#REF!</definedName>
    <definedName name="Baru_19" localSheetId="5">'[21]FORM-B'!#REF!</definedName>
    <definedName name="Baru_19">'[21]FORM-B'!#REF!</definedName>
    <definedName name="Bases_of_absorption">OFFSET('[19]Working Page'!$J$8,0,0,COUNTA('[19]Working Page'!$J$8:$J$31),1)</definedName>
    <definedName name="Basis_of_absorption_Area_Overheads">'[19]Regional Overhead Allocation_WJ'!$C$381:$U$404</definedName>
    <definedName name="Basket">[22]Kamus!$D$2:$D$8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>#REF!</definedName>
    <definedName name="BBakuTRWI">'[23]BBaku(12C3)'!$B$1:$S$46</definedName>
    <definedName name="BBakuTRWII">'[23]BBaku(12C3)'!$B$47:$S$93</definedName>
    <definedName name="BBakuTRWIII">'[23]BBaku(12C3)'!$B$94:$S$140</definedName>
    <definedName name="BBakuTRWIV">'[23]BBaku(12C3)'!$B$141:$S$187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'[24]BBMJenis(12B1)'!$B$1:$K$38</definedName>
    <definedName name="BBMJenisTRWII">'[24]BBMJenis(12B1)'!$B$40:$K$77</definedName>
    <definedName name="BBMJenisTRWIII">'[24]BBMJenis(12B1)'!$B$79:$K$116</definedName>
    <definedName name="BBMJenisTRWIV">'[24]BBMJenis(12B1)'!$B$118:$K$155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>#REF!</definedName>
    <definedName name="BiLuOp">'[23]BiLuOp(14)'!$B$1:$G$49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'[23]Bipeg-U(12D2)'!$B$1:$G$53</definedName>
    <definedName name="BiPinjamin">'[24]BiPinjamin(15)'!$B$1:$G$49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[25]Uraian!#REF!</definedName>
    <definedName name="bkimia4v" localSheetId="7">[25]Uraian!#REF!</definedName>
    <definedName name="bkimia4v">[25]Uraian!#REF!</definedName>
    <definedName name="BlanksRange">'[19]Working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>#REF!</definedName>
    <definedName name="BOLain">'[23]BOLain(12E2)'!$B$1:$G$43</definedName>
    <definedName name="BoLainTRWI">'[23]BOLain(12E2)'!$B$1:$L$44</definedName>
    <definedName name="BoLainTRWII">'[23]BOLain(12E2)'!$B$45:$L$88</definedName>
    <definedName name="BoLainTRWIII">'[23]BOLain(12E2)'!$B$89:$L$132</definedName>
    <definedName name="BoLainTRWIV">'[23]BOLain(12E2)'!$B$133:$L$175</definedName>
    <definedName name="bp">[15]x!$H$9:$H$47</definedName>
    <definedName name="BPegFTRWI">'[23]BPeg-F(12D1)'!$B$1:$H$45</definedName>
    <definedName name="BPegFTRWII">'[23]BPeg-F(12D1)'!$B$47:$H$92</definedName>
    <definedName name="BPegFTRWIII">'[23]BPeg-F(12D1)'!$B$93:$H$138</definedName>
    <definedName name="BPegFTRWIV">'[23]BPeg-F(12D1)'!$B$139:$H$184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>#REF!</definedName>
    <definedName name="BULAN" localSheetId="5">[26]MENU1!$D$4:$T$15</definedName>
    <definedName name="BULAN">[26]MENU1!$D$4:$T$15</definedName>
    <definedName name="Bulan_Ke">#N/A</definedName>
    <definedName name="Business_Revenue">'[19]Service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'[19]Central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>#REF!</definedName>
    <definedName name="Chart1">OFFSET('[19]Working Page'!$C$115,0,0,33-COUNTIF('[19]Working Page'!$C$115:$C$147,"=#N/A"),1)</definedName>
    <definedName name="Chart1_data">OFFSET('[19]Working Page'!$N$115,0,0,33-COUNTIF('[19]Working Page'!$C$115:$C$147,"=#N/A"),1)</definedName>
    <definedName name="Chart2_data">OFFSET('[19]Working Page'!$G$151,0,0,33-COUNTIF('[19]Working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>#REF!</definedName>
    <definedName name="Contracted_Revenue">'[19]Service Mapping'!$C$46:$Y$79</definedName>
    <definedName name="COPY">'[27]REAL-LR'!$G$17:$G$54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'[19]Service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[28]item!$C$2:$C$550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[29]Sheet5!#REF!</definedName>
    <definedName name="DAWDFAFD" localSheetId="7">[29]Sheet5!#REF!</definedName>
    <definedName name="DAWDFAFD">[29]Sheet5!#REF!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>#REF!</definedName>
    <definedName name="DBSend">[30]Asumsi!$S$10</definedName>
    <definedName name="DBSend_2">[31]Asumsi!$T$4</definedName>
    <definedName name="DBSend_3">[32]Asumsi!$U$4</definedName>
    <definedName name="dc" localSheetId="6">[33]JAN07!#REF!</definedName>
    <definedName name="dc" localSheetId="9">[34]JAN07!#REF!</definedName>
    <definedName name="dc" localSheetId="7">[33]JAN07!#REF!</definedName>
    <definedName name="dc" localSheetId="5">[34]JAN07!#REF!</definedName>
    <definedName name="dc">[34]JAN07!#REF!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[35]DENPASAR!$A$5:$AG$436</definedName>
    <definedName name="deviasi">[36]DeVIASI!$A$4:$AC$20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>#REF!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'[19]Service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'[37]O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[38]JAN07!#REF!</definedName>
    <definedName name="FEEDERGGNSLG" localSheetId="6">[14]JAN07!#REF!</definedName>
    <definedName name="FEEDERGGNSLG" localSheetId="7">[14]JAN07!#REF!</definedName>
    <definedName name="FEEDERGGNSLG">[38]JAN07!#REF!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'[39]Resource Plan (2)'!$H$120</definedName>
    <definedName name="fp">[15]x!$G$9:$G$47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[40]Smg!$I$1:$I$863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>#N/A</definedName>
    <definedName name="GARDU">#N/A</definedName>
    <definedName name="GARDU1">#N/A</definedName>
    <definedName name="GBR" localSheetId="10">INDEX([41]KKO!#REF!,MATCH([41]KKO!#REF!:[41]KKO!#REF!,0)*2)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[42]RAB!$F$12:$J$175</definedName>
    <definedName name="hari" localSheetId="10">[43]Format!$AA$1:$AG$1</definedName>
    <definedName name="hari">[44]Format!$AA$1:$AG$1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>#REF!</definedName>
    <definedName name="HMAT">'[45]MATERIAL juni 05'!$A$1:$AH$65536</definedName>
    <definedName name="HMRIEL">'[45]UPDATE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'[24]IkhtisarBiop(12.0)'!$B$1:$M$49</definedName>
    <definedName name="IkhtBiopTRWII">'[24]IkhtisarBiop(12.0)'!$B$51:$M$99</definedName>
    <definedName name="IkhtBiopTRWIII">'[24]IkhtisarBiop(12.0)'!$B$101:$M$149</definedName>
    <definedName name="IkhtBiopTRWIV">'[24]IkhtisarBiop(12.0)'!$B$151:$M$199</definedName>
    <definedName name="INDEX_KODE">#N/A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[46]DTU!$B$2:$D$48</definedName>
    <definedName name="input" localSheetId="6">'[47]Neraca seAPJ'!#REF!</definedName>
    <definedName name="input" localSheetId="9">'[47]Neraca seAPJ'!#REF!</definedName>
    <definedName name="input" localSheetId="7">'[47]Neraca seAPJ'!#REF!</definedName>
    <definedName name="input" localSheetId="5">'[47]Neraca seAPJ'!#REF!</definedName>
    <definedName name="input">'[47]Neraca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9">[17]JAN09!#REF!</definedName>
    <definedName name="ips" localSheetId="5">[17]JAN09!#REF!</definedName>
    <definedName name="ips">[17]JAN09!#REF!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'[48]W-NAD'!#REF!</definedName>
    <definedName name="JAJA" localSheetId="7">'[48]W-NAD'!#REF!</definedName>
    <definedName name="JAJA">'[48]W-NAD'!#REF!</definedName>
    <definedName name="jamkerja">'[49]D2. ANALISA HS INSHAR'!$D$2</definedName>
    <definedName name="JamKerja01">'[50]E3. ANALISA HS HAR TEK SUTM'!$D$2</definedName>
    <definedName name="jamkerjaentri" localSheetId="6">'[49]D2. ANALISA HS INSHAR'!#REF!</definedName>
    <definedName name="jamkerjaentri" localSheetId="9">'[49]D2. ANALISA HS INSHAR'!#REF!</definedName>
    <definedName name="jamkerjaentri" localSheetId="7">'[49]D2. ANALISA HS INSHAR'!#REF!</definedName>
    <definedName name="jamkerjaentri" localSheetId="5">'[49]D2. ANALISA HS INSHAR'!#REF!</definedName>
    <definedName name="jamkerjaentri">'[49]D2. ANALISA HS INSHAR'!#REF!</definedName>
    <definedName name="jamkerjahar">'[50]E6.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>#REF!</definedName>
    <definedName name="jasa">[51]Jasa!$B$1:$F$65536</definedName>
    <definedName name="jasa.">[51]Jasa!$B$1:$F$65536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[52]data!$F$2:$F$4</definedName>
    <definedName name="jenis_pph">[52]data!$E$2:$E$7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'[24]JualGTarif(11A)'!$B$1:$I$59</definedName>
    <definedName name="JualGTarifTRWII">'[24]JualGTarif(11A)'!$B$61:$I$119</definedName>
    <definedName name="JualGTarifTRWIII">'[24]JualGTarif(11A)'!$B$121:$I$178</definedName>
    <definedName name="JualGTarifTRWIV">'[24]JualGTarif(11A)'!$B$180:$I$237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[18]JAN09!#REF!</definedName>
    <definedName name="kal" localSheetId="7">[18]JAN09!#REF!</definedName>
    <definedName name="kal">[18]JAN09!#REF!</definedName>
    <definedName name="KALIKDS" localSheetId="6">[14]JAN07!#REF!</definedName>
    <definedName name="KALIKDS" localSheetId="7">[14]JAN07!#REF!</definedName>
    <definedName name="KALIKDS">[38]JAN07!#REF!</definedName>
    <definedName name="KALISLG" localSheetId="6">[14]JAN07!#REF!</definedName>
    <definedName name="KALISLG" localSheetId="7">[14]JAN07!#REF!</definedName>
    <definedName name="KALISLG">[38]JAN07!#REF!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[20]Usulan!#REF!</definedName>
    <definedName name="KK" localSheetId="7">[20]Usulan!#REF!</definedName>
    <definedName name="KK">[20]Usulan!#REF!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>#N/A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[36]KoMposisi!$A$6:$BV$22</definedName>
    <definedName name="KomunikasiBulan">#N/A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>#REF!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[53]Cover!$C$5</definedName>
    <definedName name="KursUSD">[54]Asumsi!$E$9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>#REF!</definedName>
    <definedName name="Kutools_PDL0_1" localSheetId="10">INDEX([41]PDL!$B$1:$B$3,IFERROR(MATCH([41]KKO!$D$15,[41]PDL!$A$1:$A$2,),3))</definedName>
    <definedName name="Kutools_PDL0_1">INDEX(PDL!$B$1:$B$3,IFERROR(MATCH(KKO!$D$15,PDL!$A$1:$A$2,),3))</definedName>
    <definedName name="Kutools_PDL1_1" localSheetId="10">INDEX([41]PDL!$D$4:$D$6,IFERROR(MATCH([41]KKO!$D$15,[41]PDL!$C$4:$C$5,),3))</definedName>
    <definedName name="Kutools_PDL1_1">INDEX(PDL!$D$4:$D$6,IFERROR(MATCH(KKO!$D$15,PDL!$C$4:$C$5,),3))</definedName>
    <definedName name="Kutools_PDL10_1" localSheetId="10">INDEX([41]PDL!$V$31:$V$33,IFERROR(MATCH([41]KKO!$K$15,[41]PDL!$U$31:$U$32,),3))</definedName>
    <definedName name="Kutools_PDL10_1">INDEX(PDL!$V$31:$V$33,IFERROR(MATCH(KKO!$K$15,PDL!$U$31:$U$32,),3))</definedName>
    <definedName name="Kutools_PDL2_1" localSheetId="10">INDEX([41]PDL!$F$7:$F$9,IFERROR(MATCH([41]KKO!$K$15,[41]PDL!$E$7:$E$8,),3))</definedName>
    <definedName name="Kutools_PDL2_1">INDEX(PDL!$F$7:$F$9,IFERROR(MATCH(KKO!$K$15,PDL!$E$7:$E$8,),3))</definedName>
    <definedName name="Kutools_PDL3_1" localSheetId="10">INDEX([41]PDL!$H$10:$H$12,IFERROR(MATCH([41]KKO!$D$15,[41]PDL!$G$10:$G$11,),3))</definedName>
    <definedName name="Kutools_PDL3_1">INDEX(PDL!$H$10:$H$12,IFERROR(MATCH(KKO!$D$15,PDL!$G$10:$G$11,),3))</definedName>
    <definedName name="Kutools_PDL4_1" localSheetId="10">INDEX([41]PDL!$J$13:$J$15,IFERROR(MATCH([41]KKO!$D$15,[41]PDL!$I$13:$I$14,),3))</definedName>
    <definedName name="Kutools_PDL4_1">INDEX(PDL!$J$13:$J$15,IFERROR(MATCH(KKO!$D$15,PDL!$I$13:$I$14,),3))</definedName>
    <definedName name="Kutools_PDL5_1" localSheetId="10">INDEX([41]PDL!$L$16:$L$18,IFERROR(MATCH([41]KKO!$K$15,[41]PDL!$K$16:$K$17,),3))</definedName>
    <definedName name="Kutools_PDL5_1">INDEX(PDL!$L$16:$L$18,IFERROR(MATCH(KKO!$K$15,PDL!$K$16:$K$17,),3))</definedName>
    <definedName name="Kutools_PDL6_1" localSheetId="10">INDEX([41]PDL!$N$19:$N$21,IFERROR(MATCH([41]KKO!$D$15,[41]PDL!$M$19:$M$20,),3))</definedName>
    <definedName name="Kutools_PDL6_1">INDEX(PDL!$N$19:$N$21,IFERROR(MATCH(KKO!$D$15,PDL!$M$19:$M$20,),3))</definedName>
    <definedName name="Kutools_PDL7_1" localSheetId="10">INDEX([41]PDL!$P$22:$P$24,IFERROR(MATCH([41]KKO!$D$15,[41]PDL!$O$22:$O$23,),3))</definedName>
    <definedName name="Kutools_PDL7_1">INDEX(PDL!$P$22:$P$24,IFERROR(MATCH(KKO!$D$15,PDL!$O$22:$O$23,),3))</definedName>
    <definedName name="Kutools_PDL8_1" localSheetId="10">INDEX([41]PDL!$R$25:$R$27,IFERROR(MATCH([41]KKO!$D$15,[41]PDL!$Q$25:$Q$26,),3))</definedName>
    <definedName name="Kutools_PDL8_1">INDEX(PDL!$R$25:$R$27,IFERROR(MATCH(KKO!$D$15,PDL!$Q$25:$Q$26,),3))</definedName>
    <definedName name="Kutools_PDL9_1" localSheetId="10">INDEX([41]PDL!$T$28:$T$30,IFERROR(MATCH([41]KKO!$D$15,[41]PDL!$S$28:$S$29,),3))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[55]PMT!#REF!</definedName>
    <definedName name="l" localSheetId="7">[55]PMT!#REF!</definedName>
    <definedName name="l">[55]PMT!#REF!</definedName>
    <definedName name="L_19" localSheetId="6">'[56]FORM-B'!#REF!</definedName>
    <definedName name="L_19" localSheetId="7">'[56]FORM-B'!#REF!</definedName>
    <definedName name="L_19">'[56]FORM-B'!#REF!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>#REF!</definedName>
    <definedName name="LabaRugiFungsi">'[24]LabaRugi Fungsi'!$B$1:$J$60</definedName>
    <definedName name="LabaRugiFungsi2004">'[24]LabaRugi Fungsi2004(21B)'!$B$1:$E$46</definedName>
    <definedName name="LabaRugiLainnya">'[24]LabaRugi Lainnya 2005(20)'!$B$1:$G$30</definedName>
    <definedName name="LabaRugiUnsur2004">'[24]LabaRugi Unsur2004(21A)'!$D$1:$G$91</definedName>
    <definedName name="LABARUGIYR">[57]Asumsi!$V$2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[58]INPBA!$F$2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INDIRECT("Areas_"&amp;'[19]Working Page'!$B$47)</definedName>
    <definedName name="Listrik">'[59]AHS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'[56]FORM-B'!#REF!</definedName>
    <definedName name="M_19" localSheetId="7">'[56]FORM-B'!#REF!</definedName>
    <definedName name="M_19">'[56]FORM-B'!#REF!</definedName>
    <definedName name="MANBUNG" localSheetId="6">[29]Sheet5!#REF!</definedName>
    <definedName name="MANBUNG" localSheetId="7">[29]Sheet5!#REF!</definedName>
    <definedName name="MANBUNG">[29]Sheet5!#REF!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[51]Mat!$B$1:$L$65536</definedName>
    <definedName name="mat.">[51]Mat!$B$1:$L$65536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>#REF!</definedName>
    <definedName name="MD">[60]aruskas!$A$110:$T$180</definedName>
    <definedName name="MD_19">[61]aruskas!$A$110:$T$180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>#N/A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'[62]Standar Konstruksi'!$G$29:$G$29</definedName>
    <definedName name="MmExcelLinker_56E02BF7_1622_44A2_A1B4_91C09D796B1E" localSheetId="7">KKF!RAB-PER '[62]Standar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[63]Cover!$B$7</definedName>
    <definedName name="NEGO" localSheetId="6">[20]Usulan!#REF!</definedName>
    <definedName name="NEGO" localSheetId="9">[20]Usulan!#REF!</definedName>
    <definedName name="NEGO" localSheetId="7">[20]Usulan!#REF!</definedName>
    <definedName name="NEGO" localSheetId="5">[20]Usulan!#REF!</definedName>
    <definedName name="NEGO">[20]Usulan!#REF!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7">#N/A</definedName>
    <definedName name="NO_KODE">#N/A</definedName>
    <definedName name="NoBlanksRange">OFFSET('[19]Working Page'!$G$53,0,0,SUMPRODUCT(--(TRIM('[19]Working Page'!$G$53:$G$85)&lt;&gt;"")),1)</definedName>
    <definedName name="nop">[15]x!$A$100:$A$101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>#N/A</definedName>
    <definedName name="opv">[64]Valuation!$I$53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'[24]PembelianiTL(12A1'!$B$1:$S$55</definedName>
    <definedName name="PembelianiTRWII">'[24]PembelianiTL(12A1'!$B$56:$S$110</definedName>
    <definedName name="PembelianiTRWIII">'[24]PembelianiTL(12A1'!$B$111:$S$165</definedName>
    <definedName name="PembelianiTRWIV">'[24]PembelianiTL(12A1'!$B$166:$S$220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'[23]PendaLuOp(13)'!$B$1:$G$58</definedName>
    <definedName name="PendOpLain">'[24]PendOpLain(11B)'!$B$1:$G$33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'[23]PenjTL(18)'!$B$1:$J$39</definedName>
    <definedName name="PenjTLTRWII">'[23]PenjTL(18)'!$B$41:$J$79</definedName>
    <definedName name="PenjTLTRWIII">'[23]PenjTL(18)'!$B$81:$J$119</definedName>
    <definedName name="PenjTLTRWIV">'[23]PenjTL(18)'!$B$121:$J$159</definedName>
    <definedName name="PENYULANG">[65]TABEL!$A$2:$A$81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>#REF!</definedName>
    <definedName name="pict" localSheetId="10">[41]KKO!#REF!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[55]PMT!$D$12:$D$55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[52]data!$G$2:$G$54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[29]Sheet5!#REF!</definedName>
    <definedName name="PRINT_AR01" localSheetId="7">[29]Sheet5!#REF!</definedName>
    <definedName name="PRINT_AR01">[29]Sheet5!#REF!</definedName>
    <definedName name="_xlnm.Print_Area" localSheetId="9">GAMBAR!$B$1:$AC$55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RAB!$A$1:$K$67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[29]Sheet5!#REF!</definedName>
    <definedName name="PRINT2" localSheetId="7">[29]Sheet5!#REF!</definedName>
    <definedName name="PRINT2">[29]Sheet5!#REF!</definedName>
    <definedName name="ProduksiTRWI">'[24]ProduksiTL(12B2)'!$B$1:$W$38</definedName>
    <definedName name="ProduksiTRWII">'[24]ProduksiTL(12B2)'!$B$41:$W$78</definedName>
    <definedName name="ProduksiTRWIII">'[24]ProduksiTL(12B2)'!$B$81:$W$118</definedName>
    <definedName name="ProduksiTRWIV">'[24]ProduksiTL(12B2)'!$B$121:$W$158</definedName>
    <definedName name="ProgGISBln">#N/A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[66]JURNAL!#REF!</definedName>
    <definedName name="PUR" localSheetId="7">[66]JURNAL!#REF!</definedName>
    <definedName name="PUR">[66]JURNAL!#REF!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9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OFFSET('[19]Central Overhead Allocation'!$C$281,0,0,COUNTA('[19]Central Overhead Allocation'!$C$281:$C$297),3)</definedName>
    <definedName name="Rate_of_absorption_EJ_C2A_options">OFFSET('[19]Central Overhead Allocation'!$C$183,0,0,COUNTA('[19]Central Overhead Allocation'!$C$183:$C$199),7)</definedName>
    <definedName name="Rate_of_absorption_JKT_C2A_options">OFFSET('[19]Central Overhead Allocation'!$C$330,0,0,COUNTA('[19]Central Overhead Allocation'!$C$330:$C$346),4)</definedName>
    <definedName name="Rate_of_absorption_Region_options">OFFSET('[19]Central Overhead Allocation'!$C$53,0,0,COUNTA('[19]Central Overhead Allocation'!$C$53:$C$69),8)</definedName>
    <definedName name="Rate_of_Absorption_WJ_A2IS_Options" localSheetId="6">OFFSET('[19]Regional Overhead Allocation_WJ'!#REF!,0,0,COUNTA('[19]Regional Overhead Allocation_WJ'!#REF!),35)</definedName>
    <definedName name="Rate_of_Absorption_WJ_A2IS_Options" localSheetId="9">OFFSET('[19]Regional Overhead Allocation_WJ'!#REF!,0,0,COUNTA('[19]Regional Overhead Allocation_WJ'!#REF!),35)</definedName>
    <definedName name="Rate_of_Absorption_WJ_A2IS_Options" localSheetId="7">OFFSET('[19]Regional Overhead Allocation_WJ'!#REF!,0,0,COUNTA('[19]Regional Overhead Allocation_WJ'!#REF!),35)</definedName>
    <definedName name="Rate_of_Absorption_WJ_A2IS_Options" localSheetId="5">OFFSET('[19]Regional Overhead Allocation_WJ'!#REF!,0,0,COUNTA('[19]Regional Overhead Allocation_WJ'!#REF!),35)</definedName>
    <definedName name="Rate_of_Absorption_WJ_A2IS_Options">OFFSET('[19]Regional Overhead Allocation_WJ'!#REF!,0,0,COUNTA('[19]Regional Overhead Allocation_WJ'!#REF!),35)</definedName>
    <definedName name="Rate_of_absorption_WJ_C2A_options">OFFSET('[19]Central Overhead Allocation'!$C$232,0,0,COUNTA('[19]Central Overhead Allocation'!$C$232:$C$248),14)</definedName>
    <definedName name="Rate_of_absorption_WS_C2A_Options">OFFSET('[19]Central Overhead Allocation'!$C$134,0,0,COUNTA('[19]Central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'[66]BB PUSAT'!$A$1:$C$65536</definedName>
    <definedName name="Regions">OFFSET('[19]Working Page'!$B$8,0,0,COUNTA('[19]Working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>#REF!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[67]JAN07!#REF!</definedName>
    <definedName name="rtyu" localSheetId="7">[67]JAN07!#REF!</definedName>
    <definedName name="rtyu">[68]JAN07!#REF!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>#REF!</definedName>
    <definedName name="Salary">[19]Salary!$D$7:$AJ$38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[69]PICKUP!$D$12</definedName>
    <definedName name="SAPBEXwbID" hidden="1">"41NCAAE5PJZ8D7N0HEXL0B90R"</definedName>
    <definedName name="sasa" localSheetId="6">[17]JAN09!#REF!</definedName>
    <definedName name="sasa" localSheetId="9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'[70]Rekap PMG.'!$A$10:$E$51</definedName>
    <definedName name="SATUAN">'[70]Rekap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[71]x!$G$9:$G$47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>#REF!</definedName>
    <definedName name="sdc">[46]DTU!$B$2:$D$48</definedName>
    <definedName name="sdffA" localSheetId="6">[17]JAN09!#REF!</definedName>
    <definedName name="sdffA" localSheetId="9">[17]JAN09!#REF!</definedName>
    <definedName name="sdffA" localSheetId="7">[17]JAN09!#REF!</definedName>
    <definedName name="sdffA" localSheetId="5">[17]JAN09!#REF!</definedName>
    <definedName name="sdffA">[17]JAN09!#REF!</definedName>
    <definedName name="sds">'[72]master rab'!$B$1:$H$65536</definedName>
    <definedName name="seapj">'[47]Neraca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>#N/A</definedName>
    <definedName name="sejut">[73]LAIN2!$Z$7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[73]LAIN2!$Z$5</definedName>
    <definedName name="serib">[73]LAIN2!$Z$6</definedName>
    <definedName name="Service_Mapping">'[19]Service Mapping'!$C$6:$Y$39</definedName>
    <definedName name="sewadetektorkabel_har">'[59]AHS - Non Personel'!$D$31</definedName>
    <definedName name="SewaDisTRWI">'[24]SewaPemb(12A2)'!$B$1:$T$36</definedName>
    <definedName name="SewaDisTRWII">'[24]SewaPemb(12A2)'!$B$39:$T$75</definedName>
    <definedName name="SewaDisTRWIII">'[24]SewaPemb(12A2)'!$B$77:$T$113</definedName>
    <definedName name="SewaDisTRWIV">'[24]SewaPemb(12A2)'!$B$115:$T$151</definedName>
    <definedName name="sewaGPS">'[59]AHS - Non Personel'!$D$27</definedName>
    <definedName name="SewaKantorBulan">'[59]AHS - Non Personel'!$D$23</definedName>
    <definedName name="SewaKomHari">#N/A</definedName>
    <definedName name="SewaLaptopBln">#N/A</definedName>
    <definedName name="SewaMejaKursi">'[59]AHS - Non Personel'!$D$32</definedName>
    <definedName name="SewaMobil">#N/A</definedName>
    <definedName name="sewamobilbak_hari">'[59]AHS - Non Personel'!$D$29</definedName>
    <definedName name="SewaMotorBln">#N/A</definedName>
    <definedName name="SewaMotorHari">#N/A</definedName>
    <definedName name="SewaRumahBulan">'[59]AHS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[74]Sensitivitas!$D$26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>#N/A</definedName>
    <definedName name="std">[75]HB2!$A$1:$L$65536</definedName>
    <definedName name="stdpln">'[76]HB BARU'!$A$1:$J$780</definedName>
    <definedName name="stok">[66]DTstok!$A$1:$B$65536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'[77]master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>[2]prod03!#REF!</definedName>
    <definedName name="sumber">[78]SuMBER!$N$3:$FO$21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>#REF!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[67]JAN07!#REF!</definedName>
    <definedName name="swed" localSheetId="7">[67]JAN07!#REF!</definedName>
    <definedName name="swed">[68]JAN07!#REF!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>#REF!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[79]Sheet1!$E$2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>#REF!</definedName>
    <definedName name="Table1">'[19]Working Page'!$C$92:$AK$101</definedName>
    <definedName name="Table2">'[19]Working Page'!$C$114:$N$147</definedName>
    <definedName name="Tahun" localSheetId="10">[80]bantu!$M$5:$X$5</definedName>
    <definedName name="Tahun">[81]bantu!$M$5:$X$5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[58]INPBA!$F$2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>#N/A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7">#N/A</definedName>
    <definedName name="ToolsMigrasi">#N/A</definedName>
    <definedName name="tril">[73]LAIN2!$Z$10</definedName>
    <definedName name="trp">[15]x!$B$9:$B$47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>#REF!</definedName>
    <definedName name="TV">[64]Valuation!$I$61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>#REF!</definedName>
    <definedName name="UnitBina">[22]Kamus!$L$1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>#REF!</definedName>
    <definedName name="UPAH">'[82]Rekap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>#REF!</definedName>
    <definedName name="usul" localSheetId="6">[83]Usulan!#REF!</definedName>
    <definedName name="usul" localSheetId="9">[83]Usulan!#REF!</definedName>
    <definedName name="usul" localSheetId="7">[83]Usulan!#REF!</definedName>
    <definedName name="usul" localSheetId="5">[83]Usulan!#REF!</definedName>
    <definedName name="usul">[83]Usulan!#REF!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[18]JAN09!#REF!</definedName>
    <definedName name="WATES" localSheetId="7">[18]JAN09!#REF!</definedName>
    <definedName name="WATES">[18]JAN09!#REF!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[22]Kamus!$A$2:$A$29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[67]JAN07!#REF!</definedName>
    <definedName name="x" localSheetId="7">[67]JAN07!#REF!</definedName>
    <definedName name="x">[68]JAN07!#REF!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>#REF!</definedName>
    <definedName name="xs" localSheetId="6">[67]JAN07!#REF!</definedName>
    <definedName name="xs" localSheetId="9">[68]JAN07!#REF!</definedName>
    <definedName name="xs" localSheetId="7">[67]JAN07!#REF!</definedName>
    <definedName name="xs" localSheetId="5">[68]JAN07!#REF!</definedName>
    <definedName name="xs">[68]JAN07!#REF!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 localSheetId="9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('[84]Submission Form'!$A$4:$C$5,'[84]Submission Form'!$D$7,'[84]Submission Form'!$D$10:$D$11,'[84]Submission Form'!$D$17:$D$26,'[84]Submission Form'!$D$33)</definedName>
    <definedName name="zz">'[60]Hal-1'!$M$33:$M$33</definedName>
    <definedName name="zz_19">'[61]Hal-1'!$M$33:$M$33</definedName>
    <definedName name="zzz">[60]aruskas!$A$110:$T$180</definedName>
    <definedName name="zzz_19">[61]aruskas!$A$110:$T$180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8" l="1"/>
  <c r="D20" i="11"/>
  <c r="H20" i="11" s="1"/>
  <c r="E20" i="11"/>
  <c r="G20" i="11"/>
  <c r="D21" i="11"/>
  <c r="J21" i="11" s="1"/>
  <c r="E21" i="11"/>
  <c r="G21" i="11"/>
  <c r="F38" i="11"/>
  <c r="F37" i="11"/>
  <c r="F36" i="11"/>
  <c r="F35" i="11"/>
  <c r="F34" i="11"/>
  <c r="F33" i="11"/>
  <c r="F32" i="11"/>
  <c r="J20" i="11" l="1"/>
  <c r="I20" i="11"/>
  <c r="I21" i="11"/>
  <c r="H21" i="11"/>
  <c r="K21" i="11" s="1"/>
  <c r="K20" i="11" l="1"/>
  <c r="D16" i="11" l="1"/>
  <c r="H16" i="11" s="1"/>
  <c r="E16" i="11"/>
  <c r="G16" i="11"/>
  <c r="D17" i="11"/>
  <c r="H17" i="11" s="1"/>
  <c r="E17" i="11"/>
  <c r="G17" i="11"/>
  <c r="D19" i="11"/>
  <c r="J19" i="11" s="1"/>
  <c r="E19" i="11"/>
  <c r="G19" i="11"/>
  <c r="J17" i="11" l="1"/>
  <c r="I17" i="11"/>
  <c r="I19" i="11"/>
  <c r="H19" i="11"/>
  <c r="I16" i="11"/>
  <c r="J16" i="11"/>
  <c r="K17" i="11" l="1"/>
  <c r="K19" i="11"/>
  <c r="K16" i="11"/>
  <c r="D18" i="11" l="1"/>
  <c r="H18" i="11" s="1"/>
  <c r="E18" i="11"/>
  <c r="G18" i="11"/>
  <c r="F27" i="11"/>
  <c r="F25" i="11"/>
  <c r="F24" i="11"/>
  <c r="F23" i="11"/>
  <c r="D25" i="11"/>
  <c r="D26" i="11"/>
  <c r="D27" i="11"/>
  <c r="D28" i="11"/>
  <c r="D29" i="11"/>
  <c r="D30" i="11"/>
  <c r="D22" i="11"/>
  <c r="D23" i="11"/>
  <c r="D24" i="11"/>
  <c r="I18" i="11" l="1"/>
  <c r="J18" i="11"/>
  <c r="G15" i="11"/>
  <c r="D15" i="11"/>
  <c r="H15" i="11" s="1"/>
  <c r="E15" i="11"/>
  <c r="G14" i="11"/>
  <c r="E14" i="11"/>
  <c r="D14" i="11"/>
  <c r="J14" i="11" s="1"/>
  <c r="G7" i="11"/>
  <c r="V48" i="68"/>
  <c r="V2" i="68"/>
  <c r="J29" i="11"/>
  <c r="E29" i="11"/>
  <c r="G29" i="11"/>
  <c r="G28" i="11"/>
  <c r="E28" i="11"/>
  <c r="G27" i="11"/>
  <c r="E27" i="11"/>
  <c r="H27" i="11"/>
  <c r="G26" i="11"/>
  <c r="H26" i="11" s="1"/>
  <c r="E26" i="11"/>
  <c r="J26" i="11"/>
  <c r="G25" i="11"/>
  <c r="E25" i="11"/>
  <c r="G24" i="11"/>
  <c r="E24" i="11"/>
  <c r="J23" i="11"/>
  <c r="G23" i="11"/>
  <c r="H23" i="11" s="1"/>
  <c r="E23" i="11"/>
  <c r="G22" i="11"/>
  <c r="E22" i="11"/>
  <c r="H22" i="11"/>
  <c r="I23" i="11" l="1"/>
  <c r="K18" i="11"/>
  <c r="I15" i="11"/>
  <c r="J15" i="11"/>
  <c r="H14" i="11"/>
  <c r="I14" i="11"/>
  <c r="H29" i="11"/>
  <c r="I29" i="11"/>
  <c r="K23" i="11"/>
  <c r="J27" i="11"/>
  <c r="I24" i="11"/>
  <c r="I25" i="11"/>
  <c r="J28" i="11"/>
  <c r="I22" i="11"/>
  <c r="J24" i="11"/>
  <c r="J25" i="11"/>
  <c r="H28" i="11"/>
  <c r="J22" i="11"/>
  <c r="I28" i="11"/>
  <c r="H24" i="11"/>
  <c r="H25" i="11"/>
  <c r="I26" i="11"/>
  <c r="I27" i="11"/>
  <c r="F45" i="11"/>
  <c r="F44" i="11"/>
  <c r="F43" i="11"/>
  <c r="F42" i="11"/>
  <c r="F41" i="11"/>
  <c r="K15" i="11" l="1"/>
  <c r="K14" i="11"/>
  <c r="K29" i="11"/>
  <c r="K26" i="11"/>
  <c r="K28" i="11"/>
  <c r="K27" i="11"/>
  <c r="K25" i="11"/>
  <c r="K22" i="11"/>
  <c r="K24" i="11"/>
  <c r="J30" i="11"/>
  <c r="E30" i="11"/>
  <c r="G30" i="11"/>
  <c r="D31" i="11"/>
  <c r="E31" i="11"/>
  <c r="G31" i="11"/>
  <c r="D32" i="11"/>
  <c r="H32" i="11" s="1"/>
  <c r="E32" i="11"/>
  <c r="G32" i="11"/>
  <c r="D33" i="11"/>
  <c r="E33" i="11"/>
  <c r="G33" i="11"/>
  <c r="D34" i="11"/>
  <c r="J34" i="11" s="1"/>
  <c r="E34" i="11"/>
  <c r="G34" i="11"/>
  <c r="D35" i="11"/>
  <c r="E35" i="11"/>
  <c r="G35" i="11"/>
  <c r="D36" i="11"/>
  <c r="H36" i="11" s="1"/>
  <c r="E36" i="11"/>
  <c r="G36" i="11"/>
  <c r="D37" i="11"/>
  <c r="J37" i="11" s="1"/>
  <c r="E37" i="11"/>
  <c r="G37" i="11"/>
  <c r="D38" i="11"/>
  <c r="J38" i="11" s="1"/>
  <c r="E38" i="11"/>
  <c r="G38" i="11"/>
  <c r="D40" i="11"/>
  <c r="J40" i="11" s="1"/>
  <c r="E40" i="11"/>
  <c r="G40" i="11"/>
  <c r="D41" i="11"/>
  <c r="E41" i="11"/>
  <c r="G41" i="11"/>
  <c r="D42" i="11"/>
  <c r="E42" i="11"/>
  <c r="G42" i="11"/>
  <c r="D43" i="11"/>
  <c r="J43" i="11" s="1"/>
  <c r="E43" i="11"/>
  <c r="G43" i="11"/>
  <c r="D44" i="11"/>
  <c r="E44" i="11"/>
  <c r="G44" i="11"/>
  <c r="D45" i="11"/>
  <c r="E45" i="11"/>
  <c r="G45" i="11"/>
  <c r="D46" i="11"/>
  <c r="J46" i="11" s="1"/>
  <c r="E46" i="11"/>
  <c r="G46" i="11"/>
  <c r="I42" i="11" l="1"/>
  <c r="H41" i="11"/>
  <c r="I44" i="11"/>
  <c r="I46" i="11"/>
  <c r="J41" i="11"/>
  <c r="H46" i="11"/>
  <c r="I34" i="11"/>
  <c r="I43" i="11"/>
  <c r="I41" i="11"/>
  <c r="I40" i="11"/>
  <c r="I38" i="11"/>
  <c r="I37" i="11"/>
  <c r="H37" i="11"/>
  <c r="J36" i="11"/>
  <c r="I30" i="11"/>
  <c r="H43" i="11"/>
  <c r="J32" i="11"/>
  <c r="H45" i="11"/>
  <c r="I45" i="11"/>
  <c r="J35" i="11"/>
  <c r="H35" i="11"/>
  <c r="J33" i="11"/>
  <c r="H33" i="11"/>
  <c r="J45" i="11"/>
  <c r="H42" i="11"/>
  <c r="J42" i="11"/>
  <c r="I35" i="11"/>
  <c r="I33" i="11"/>
  <c r="H38" i="11"/>
  <c r="H34" i="11"/>
  <c r="I32" i="11"/>
  <c r="H30" i="11"/>
  <c r="H40" i="11"/>
  <c r="J44" i="11"/>
  <c r="H44" i="11"/>
  <c r="J31" i="11"/>
  <c r="H31" i="11"/>
  <c r="I31" i="11"/>
  <c r="I36" i="11"/>
  <c r="K30" i="11" l="1"/>
  <c r="K41" i="11"/>
  <c r="K40" i="11"/>
  <c r="K34" i="11"/>
  <c r="K46" i="11"/>
  <c r="K32" i="11"/>
  <c r="K43" i="11"/>
  <c r="K37" i="11"/>
  <c r="K38" i="11"/>
  <c r="K45" i="11"/>
  <c r="K36" i="11"/>
  <c r="K44" i="11"/>
  <c r="K42" i="11"/>
  <c r="K35" i="11"/>
  <c r="K33" i="11"/>
  <c r="K31" i="11"/>
  <c r="G6" i="11" l="1"/>
  <c r="K19" i="60" l="1"/>
  <c r="D19" i="60"/>
  <c r="J47" i="11" l="1"/>
  <c r="H47" i="11"/>
  <c r="I47" i="11"/>
  <c r="K47" i="11" l="1"/>
  <c r="I1486" i="10" l="1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K6" i="60" l="1"/>
  <c r="D22" i="59" l="1"/>
  <c r="K8" i="60" s="1"/>
  <c r="D19" i="59"/>
  <c r="D8" i="60" s="1"/>
  <c r="D18" i="59"/>
  <c r="D7" i="60" s="1"/>
  <c r="D21" i="59"/>
  <c r="K7" i="60" s="1"/>
  <c r="K18" i="60"/>
  <c r="K17" i="60"/>
  <c r="D17" i="60"/>
  <c r="D18" i="60"/>
  <c r="D20" i="60" s="1"/>
  <c r="K9" i="60" l="1"/>
  <c r="K16" i="60" s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A16" i="11" l="1"/>
  <c r="D47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47" i="11"/>
  <c r="D48" i="11"/>
  <c r="H48" i="11" s="1"/>
  <c r="E48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N636" i="10" s="1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N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N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N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N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N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/>
  <c r="O809" i="10"/>
  <c r="P809" i="10" s="1"/>
  <c r="J810" i="10"/>
  <c r="L810" i="10" s="1"/>
  <c r="N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N837" i="10" s="1"/>
  <c r="K837" i="10"/>
  <c r="M837" i="10" s="1"/>
  <c r="O837" i="10"/>
  <c r="P837" i="10" s="1"/>
  <c r="J838" i="10"/>
  <c r="L838" i="10" s="1"/>
  <c r="K838" i="10"/>
  <c r="M838" i="10" s="1"/>
  <c r="O838" i="10"/>
  <c r="P838" i="10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N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O855" i="10"/>
  <c r="P855" i="10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N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N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/>
  <c r="O1121" i="10"/>
  <c r="P1121" i="10" s="1"/>
  <c r="J1122" i="10"/>
  <c r="L1122" i="10" s="1"/>
  <c r="N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N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N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 s="1"/>
  <c r="J1229" i="10"/>
  <c r="L1229" i="10" s="1"/>
  <c r="N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N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/>
  <c r="J1269" i="10"/>
  <c r="L1269" i="10" s="1"/>
  <c r="K1269" i="10"/>
  <c r="M1269" i="10" s="1"/>
  <c r="N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/>
  <c r="O1276" i="10"/>
  <c r="P1276" i="10" s="1"/>
  <c r="J1277" i="10"/>
  <c r="L1277" i="10" s="1"/>
  <c r="N1277" i="10" s="1"/>
  <c r="K1277" i="10"/>
  <c r="M1277" i="10" s="1"/>
  <c r="O1277" i="10"/>
  <c r="P1277" i="10" s="1"/>
  <c r="J1278" i="10"/>
  <c r="L1278" i="10" s="1"/>
  <c r="K1278" i="10"/>
  <c r="M1278" i="10"/>
  <c r="N1278" i="10" s="1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N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/>
  <c r="J1303" i="10"/>
  <c r="L1303" i="10" s="1"/>
  <c r="K1303" i="10"/>
  <c r="M1303" i="10" s="1"/>
  <c r="N1303" i="10" s="1"/>
  <c r="O1303" i="10"/>
  <c r="P1303" i="10" s="1"/>
  <c r="J1304" i="10"/>
  <c r="L1304" i="10" s="1"/>
  <c r="N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/>
  <c r="K1312" i="10"/>
  <c r="M1312" i="10" s="1"/>
  <c r="O1312" i="10"/>
  <c r="P1312" i="10" s="1"/>
  <c r="J1313" i="10"/>
  <c r="L1313" i="10" s="1"/>
  <c r="K1313" i="10"/>
  <c r="M1313" i="10" s="1"/>
  <c r="N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N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K1348" i="10"/>
  <c r="M1348" i="10" s="1"/>
  <c r="N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/>
  <c r="N1360" i="10" s="1"/>
  <c r="K1360" i="10"/>
  <c r="M1360" i="10" s="1"/>
  <c r="O1360" i="10"/>
  <c r="P1360" i="10" s="1"/>
  <c r="J1361" i="10"/>
  <c r="L1361" i="10" s="1"/>
  <c r="K1361" i="10"/>
  <c r="M1361" i="10" s="1"/>
  <c r="N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N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N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N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/>
  <c r="O1374" i="10"/>
  <c r="P1374" i="10" s="1"/>
  <c r="J1375" i="10"/>
  <c r="L1375" i="10" s="1"/>
  <c r="N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N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/>
  <c r="O1430" i="10"/>
  <c r="P1430" i="10" s="1"/>
  <c r="J1431" i="10"/>
  <c r="L1431" i="10" s="1"/>
  <c r="K1431" i="10"/>
  <c r="O1431" i="10"/>
  <c r="P1431" i="10" s="1"/>
  <c r="J1432" i="10"/>
  <c r="L1432" i="10" s="1"/>
  <c r="K1432" i="10"/>
  <c r="O1432" i="10"/>
  <c r="P1432" i="10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1046" i="10"/>
  <c r="N1054" i="10"/>
  <c r="N739" i="10"/>
  <c r="N1113" i="10"/>
  <c r="N874" i="10"/>
  <c r="N1073" i="10"/>
  <c r="N122" i="10"/>
  <c r="N886" i="10"/>
  <c r="N857" i="10"/>
  <c r="N1081" i="10"/>
  <c r="N1070" i="10"/>
  <c r="N828" i="10"/>
  <c r="N700" i="10"/>
  <c r="N1130" i="10"/>
  <c r="N775" i="10"/>
  <c r="N1050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1040" i="10"/>
  <c r="N940" i="10"/>
  <c r="N1085" i="10"/>
  <c r="N1077" i="10"/>
  <c r="N1053" i="10"/>
  <c r="N104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O7" i="10"/>
  <c r="P188" i="10"/>
  <c r="G9" i="39"/>
  <c r="G6" i="39"/>
  <c r="C2" i="41"/>
  <c r="J7" i="10"/>
  <c r="L232" i="10" s="1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48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55" i="11"/>
  <c r="I1220" i="10"/>
  <c r="I1219" i="10"/>
  <c r="I9" i="10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 s="1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K14" i="29"/>
  <c r="N1359" i="10"/>
  <c r="N1209" i="10"/>
  <c r="N1208" i="10"/>
  <c r="N1060" i="10"/>
  <c r="N1003" i="10"/>
  <c r="N1370" i="10"/>
  <c r="N1091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N1210" i="10"/>
  <c r="N1306" i="10"/>
  <c r="P202" i="10"/>
  <c r="N1262" i="10"/>
  <c r="N1252" i="10"/>
  <c r="N1245" i="10"/>
  <c r="N1238" i="10"/>
  <c r="L70" i="10"/>
  <c r="N70" i="10" s="1"/>
  <c r="L9" i="10"/>
  <c r="N1386" i="10"/>
  <c r="N1346" i="10"/>
  <c r="N1326" i="10"/>
  <c r="N1276" i="10"/>
  <c r="N1260" i="10"/>
  <c r="N1218" i="10"/>
  <c r="N1185" i="10"/>
  <c r="N1139" i="10"/>
  <c r="N1454" i="10"/>
  <c r="N1319" i="10"/>
  <c r="L86" i="10"/>
  <c r="N86" i="10" s="1"/>
  <c r="L45" i="10"/>
  <c r="L29" i="10"/>
  <c r="N29" i="10" s="1"/>
  <c r="L117" i="10"/>
  <c r="N117" i="10" s="1"/>
  <c r="L91" i="10"/>
  <c r="N91" i="10" s="1"/>
  <c r="N1237" i="10"/>
  <c r="N1211" i="10"/>
  <c r="N1164" i="10"/>
  <c r="N1145" i="10"/>
  <c r="N1144" i="10"/>
  <c r="N1041" i="10"/>
  <c r="N972" i="10"/>
  <c r="N851" i="10"/>
  <c r="N842" i="10"/>
  <c r="N1318" i="10"/>
  <c r="N1268" i="10"/>
  <c r="N1254" i="10"/>
  <c r="N1163" i="10"/>
  <c r="N1111" i="10"/>
  <c r="N1086" i="10"/>
  <c r="N1048" i="10"/>
  <c r="N1012" i="10"/>
  <c r="N903" i="10"/>
  <c r="N871" i="10"/>
  <c r="N862" i="10"/>
  <c r="N860" i="10"/>
  <c r="N827" i="10"/>
  <c r="N818" i="10"/>
  <c r="N817" i="10"/>
  <c r="N812" i="10"/>
  <c r="N1112" i="10"/>
  <c r="N1079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90" i="10"/>
  <c r="N1071" i="10"/>
  <c r="N1056" i="10"/>
  <c r="N997" i="10"/>
  <c r="N1214" i="10"/>
  <c r="N1207" i="10"/>
  <c r="N1186" i="10"/>
  <c r="N1166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 s="1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 s="1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407" i="10"/>
  <c r="N1121" i="10"/>
  <c r="N1297" i="10"/>
  <c r="N1173" i="10"/>
  <c r="N1272" i="10"/>
  <c r="N1223" i="10"/>
  <c r="N1129" i="10"/>
  <c r="N1128" i="10"/>
  <c r="N1109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63" i="10"/>
  <c r="N1002" i="10"/>
  <c r="N1302" i="10"/>
  <c r="N1257" i="10"/>
  <c r="N1249" i="10"/>
  <c r="N1240" i="10"/>
  <c r="N1174" i="10"/>
  <c r="N1160" i="10"/>
  <c r="N1159" i="10"/>
  <c r="N1115" i="10"/>
  <c r="N1035" i="10"/>
  <c r="N1034" i="10"/>
  <c r="N994" i="10"/>
  <c r="P10" i="10"/>
  <c r="P203" i="10"/>
  <c r="P198" i="10"/>
  <c r="P201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1431" i="10"/>
  <c r="N1431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44" i="10"/>
  <c r="M231" i="10"/>
  <c r="N1374" i="10" l="1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47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6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C310" i="29"/>
  <c r="D310" i="29" s="1"/>
  <c r="E310" i="29" s="1"/>
  <c r="C294" i="29"/>
  <c r="D294" i="29" s="1"/>
  <c r="E294" i="29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C306" i="29"/>
  <c r="D306" i="29" s="1"/>
  <c r="F306" i="29" s="1"/>
  <c r="N1435" i="10"/>
  <c r="C274" i="29"/>
  <c r="D274" i="29" s="1"/>
  <c r="E274" i="29" s="1"/>
  <c r="C313" i="29"/>
  <c r="D313" i="29" s="1"/>
  <c r="C232" i="29"/>
  <c r="D232" i="29" s="1"/>
  <c r="E232" i="29" s="1"/>
  <c r="C229" i="29"/>
  <c r="D229" i="29" s="1"/>
  <c r="E229" i="29" s="1"/>
  <c r="C292" i="29"/>
  <c r="D292" i="29" s="1"/>
  <c r="E292" i="29" s="1"/>
  <c r="C256" i="29"/>
  <c r="D256" i="29" s="1"/>
  <c r="E256" i="29" s="1"/>
  <c r="C288" i="29"/>
  <c r="D288" i="29" s="1"/>
  <c r="C321" i="29"/>
  <c r="D321" i="29" s="1"/>
  <c r="F321" i="29" s="1"/>
  <c r="C285" i="29"/>
  <c r="D285" i="29" s="1"/>
  <c r="F285" i="29" s="1"/>
  <c r="C247" i="29"/>
  <c r="D247" i="29" s="1"/>
  <c r="F247" i="29" s="1"/>
  <c r="C233" i="29"/>
  <c r="D233" i="29" s="1"/>
  <c r="E233" i="29" s="1"/>
  <c r="C303" i="29"/>
  <c r="D303" i="29" s="1"/>
  <c r="E303" i="29" s="1"/>
  <c r="C300" i="29"/>
  <c r="D300" i="29" s="1"/>
  <c r="C271" i="29"/>
  <c r="D271" i="29" s="1"/>
  <c r="E271" i="29" s="1"/>
  <c r="C239" i="29"/>
  <c r="D239" i="29" s="1"/>
  <c r="C249" i="29"/>
  <c r="D249" i="29" s="1"/>
  <c r="E249" i="29" s="1"/>
  <c r="C280" i="29"/>
  <c r="D280" i="29" s="1"/>
  <c r="F280" i="29" s="1"/>
  <c r="C308" i="29"/>
  <c r="D308" i="29" s="1"/>
  <c r="E308" i="29" s="1"/>
  <c r="C311" i="29"/>
  <c r="D311" i="29" s="1"/>
  <c r="F311" i="29" s="1"/>
  <c r="C281" i="29"/>
  <c r="D281" i="29" s="1"/>
  <c r="F281" i="29" s="1"/>
  <c r="C244" i="29"/>
  <c r="D244" i="29" s="1"/>
  <c r="E244" i="29" s="1"/>
  <c r="C273" i="29"/>
  <c r="D273" i="29" s="1"/>
  <c r="F273" i="29" s="1"/>
  <c r="C304" i="29"/>
  <c r="D304" i="29" s="1"/>
  <c r="E304" i="29" s="1"/>
  <c r="C240" i="29"/>
  <c r="D240" i="29" s="1"/>
  <c r="E240" i="29" s="1"/>
  <c r="C254" i="29"/>
  <c r="D254" i="29" s="1"/>
  <c r="E254" i="29" s="1"/>
  <c r="C245" i="29"/>
  <c r="D245" i="29" s="1"/>
  <c r="F245" i="29" s="1"/>
  <c r="C260" i="29"/>
  <c r="D260" i="29" s="1"/>
  <c r="F260" i="29" s="1"/>
  <c r="C283" i="29"/>
  <c r="D283" i="29" s="1"/>
  <c r="E283" i="29" s="1"/>
  <c r="C279" i="29"/>
  <c r="D279" i="29" s="1"/>
  <c r="E279" i="29" s="1"/>
  <c r="C289" i="29"/>
  <c r="D289" i="29" s="1"/>
  <c r="E289" i="29" s="1"/>
  <c r="C305" i="29"/>
  <c r="D305" i="29" s="1"/>
  <c r="E305" i="29" s="1"/>
  <c r="C309" i="29"/>
  <c r="D309" i="29" s="1"/>
  <c r="F309" i="29" s="1"/>
  <c r="C227" i="29"/>
  <c r="D227" i="29" s="1"/>
  <c r="F227" i="29" s="1"/>
  <c r="C284" i="29"/>
  <c r="D284" i="29" s="1"/>
  <c r="E284" i="29" s="1"/>
  <c r="C265" i="29"/>
  <c r="D265" i="29" s="1"/>
  <c r="F265" i="29" s="1"/>
  <c r="C318" i="29"/>
  <c r="D318" i="29" s="1"/>
  <c r="E318" i="29" s="1"/>
  <c r="C267" i="29"/>
  <c r="D267" i="29" s="1"/>
  <c r="F267" i="29" s="1"/>
  <c r="C266" i="29"/>
  <c r="D266" i="29" s="1"/>
  <c r="E266" i="29" s="1"/>
  <c r="C282" i="29"/>
  <c r="D282" i="29" s="1"/>
  <c r="F282" i="29" s="1"/>
  <c r="C290" i="29"/>
  <c r="D290" i="29" s="1"/>
  <c r="E290" i="29" s="1"/>
  <c r="C243" i="29"/>
  <c r="D243" i="29" s="1"/>
  <c r="F243" i="29" s="1"/>
  <c r="C268" i="29"/>
  <c r="D268" i="29" s="1"/>
  <c r="F268" i="29" s="1"/>
  <c r="C234" i="29"/>
  <c r="D234" i="29" s="1"/>
  <c r="E234" i="29" s="1"/>
  <c r="C253" i="29"/>
  <c r="D253" i="29" s="1"/>
  <c r="E253" i="29" s="1"/>
  <c r="C277" i="29"/>
  <c r="D277" i="29" s="1"/>
  <c r="F277" i="29" s="1"/>
  <c r="C302" i="29"/>
  <c r="D302" i="29" s="1"/>
  <c r="E302" i="29" s="1"/>
  <c r="C286" i="29"/>
  <c r="D286" i="29" s="1"/>
  <c r="E286" i="29" s="1"/>
  <c r="C315" i="29"/>
  <c r="D315" i="29" s="1"/>
  <c r="E315" i="29" s="1"/>
  <c r="C314" i="29"/>
  <c r="D314" i="29" s="1"/>
  <c r="E314" i="29" s="1"/>
  <c r="N9" i="10"/>
  <c r="C228" i="29"/>
  <c r="D228" i="29" s="1"/>
  <c r="E228" i="29" s="1"/>
  <c r="C252" i="29"/>
  <c r="D252" i="29" s="1"/>
  <c r="F252" i="29" s="1"/>
  <c r="C296" i="29"/>
  <c r="D296" i="29" s="1"/>
  <c r="C299" i="29"/>
  <c r="D299" i="29" s="1"/>
  <c r="F299" i="29" s="1"/>
  <c r="C316" i="29"/>
  <c r="D316" i="29" s="1"/>
  <c r="E316" i="29" s="1"/>
  <c r="C275" i="29"/>
  <c r="D275" i="29" s="1"/>
  <c r="E275" i="29" s="1"/>
  <c r="C317" i="29"/>
  <c r="D317" i="29" s="1"/>
  <c r="E317" i="29" s="1"/>
  <c r="C250" i="29"/>
  <c r="D250" i="29" s="1"/>
  <c r="E250" i="29" s="1"/>
  <c r="C261" i="29"/>
  <c r="D261" i="29" s="1"/>
  <c r="F261" i="29" s="1"/>
  <c r="C278" i="29"/>
  <c r="D278" i="29" s="1"/>
  <c r="E278" i="29" s="1"/>
  <c r="C235" i="29"/>
  <c r="D235" i="29" s="1"/>
  <c r="E235" i="29" s="1"/>
  <c r="C264" i="29"/>
  <c r="D264" i="29" s="1"/>
  <c r="F264" i="29" s="1"/>
  <c r="C270" i="29"/>
  <c r="D270" i="29" s="1"/>
  <c r="E270" i="29" s="1"/>
  <c r="C287" i="29"/>
  <c r="D287" i="29" s="1"/>
  <c r="E287" i="29" s="1"/>
  <c r="C236" i="29"/>
  <c r="D236" i="29" s="1"/>
  <c r="F236" i="29" s="1"/>
  <c r="C298" i="29"/>
  <c r="D298" i="29" s="1"/>
  <c r="E298" i="29" s="1"/>
  <c r="C293" i="29"/>
  <c r="D293" i="29" s="1"/>
  <c r="E293" i="29" s="1"/>
  <c r="C263" i="29"/>
  <c r="D263" i="29" s="1"/>
  <c r="E263" i="29" s="1"/>
  <c r="C246" i="29"/>
  <c r="D246" i="29" s="1"/>
  <c r="E246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C324" i="29" s="1"/>
  <c r="D324" i="29" s="1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48" i="11"/>
  <c r="I48" i="11"/>
  <c r="A10" i="54" l="1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F229" i="29"/>
  <c r="F254" i="29"/>
  <c r="E313" i="29"/>
  <c r="E296" i="29"/>
  <c r="E321" i="29"/>
  <c r="E280" i="29"/>
  <c r="E288" i="29"/>
  <c r="E306" i="29"/>
  <c r="E267" i="29"/>
  <c r="F287" i="29"/>
  <c r="E243" i="29"/>
  <c r="F234" i="29"/>
  <c r="E247" i="29"/>
  <c r="E300" i="29"/>
  <c r="F302" i="29"/>
  <c r="E311" i="29"/>
  <c r="F284" i="29"/>
  <c r="F310" i="29"/>
  <c r="F266" i="29"/>
  <c r="E245" i="29"/>
  <c r="F274" i="29"/>
  <c r="F294" i="29"/>
  <c r="E285" i="29"/>
  <c r="E324" i="29"/>
  <c r="F289" i="29"/>
  <c r="E299" i="29"/>
  <c r="F303" i="29"/>
  <c r="E239" i="29"/>
  <c r="E268" i="29"/>
  <c r="E277" i="29"/>
  <c r="E273" i="29"/>
  <c r="E236" i="29"/>
  <c r="F308" i="29"/>
  <c r="E227" i="29"/>
  <c r="E265" i="29"/>
  <c r="F279" i="29"/>
  <c r="F246" i="29"/>
  <c r="F253" i="29"/>
  <c r="E264" i="29"/>
  <c r="F286" i="29"/>
  <c r="E261" i="29"/>
  <c r="E260" i="29"/>
  <c r="F270" i="29"/>
  <c r="F249" i="29"/>
  <c r="F304" i="29"/>
  <c r="F305" i="29"/>
  <c r="E282" i="29"/>
  <c r="E276" i="29"/>
  <c r="F256" i="29"/>
  <c r="E251" i="29"/>
  <c r="F250" i="29"/>
  <c r="F263" i="29"/>
  <c r="F275" i="29"/>
  <c r="F298" i="29"/>
  <c r="E309" i="29"/>
  <c r="F240" i="29"/>
  <c r="F283" i="29"/>
  <c r="F271" i="29"/>
  <c r="F278" i="29"/>
  <c r="E252" i="29"/>
  <c r="E281" i="29"/>
  <c r="F232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F235" i="29"/>
  <c r="E8" i="54"/>
  <c r="L8" i="54" s="1"/>
  <c r="M8" i="54" s="1"/>
  <c r="I9" i="54"/>
  <c r="H9" i="54"/>
  <c r="C10" i="54"/>
  <c r="D9" i="54"/>
  <c r="K36" i="39"/>
  <c r="K48" i="11"/>
  <c r="K50" i="11" s="1"/>
  <c r="F224" i="29" l="1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50" i="11"/>
  <c r="H51" i="11" s="1"/>
  <c r="I50" i="11"/>
  <c r="I51" i="11" s="1"/>
  <c r="F330" i="29"/>
  <c r="F325" i="29"/>
  <c r="F714" i="41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E350" i="29"/>
  <c r="F350" i="29"/>
  <c r="F341" i="29"/>
  <c r="E341" i="29"/>
  <c r="E327" i="29"/>
  <c r="E338" i="29"/>
  <c r="E335" i="29"/>
  <c r="E355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44" i="29" l="1"/>
  <c r="F300" i="29"/>
  <c r="F320" i="29"/>
  <c r="F337" i="29"/>
  <c r="F288" i="29"/>
  <c r="F345" i="29"/>
  <c r="F292" i="29"/>
  <c r="F293" i="29"/>
  <c r="F314" i="29"/>
  <c r="F317" i="29"/>
  <c r="F65" i="39"/>
  <c r="F318" i="29"/>
  <c r="F353" i="29"/>
  <c r="F324" i="29"/>
  <c r="F327" i="29"/>
  <c r="F315" i="29"/>
  <c r="F340" i="29"/>
  <c r="F336" i="29"/>
  <c r="F334" i="29"/>
  <c r="F59" i="39"/>
  <c r="F62" i="39"/>
  <c r="F230" i="29"/>
  <c r="F296" i="29"/>
  <c r="F355" i="29"/>
  <c r="F291" i="29"/>
  <c r="F313" i="29"/>
  <c r="F228" i="29"/>
  <c r="F290" i="29"/>
  <c r="F361" i="29"/>
  <c r="F36" i="39"/>
  <c r="F226" i="29"/>
  <c r="F239" i="29"/>
  <c r="F346" i="29"/>
  <c r="F351" i="29"/>
  <c r="F323" i="29"/>
  <c r="A12" i="54"/>
  <c r="O11" i="54"/>
  <c r="F347" i="29"/>
  <c r="F233" i="29"/>
  <c r="F312" i="29"/>
  <c r="H52" i="11"/>
  <c r="I52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K51" i="11" l="1"/>
  <c r="K52" i="11" s="1"/>
  <c r="B53" i="11" s="1"/>
  <c r="C16" i="29"/>
  <c r="D16" i="29" s="1"/>
  <c r="I16" i="29" s="1"/>
  <c r="F16" i="29"/>
  <c r="F17" i="39"/>
  <c r="C16" i="39"/>
  <c r="D16" i="39" s="1"/>
  <c r="J16" i="39" s="1"/>
  <c r="F16" i="39"/>
  <c r="C17" i="39"/>
  <c r="G17" i="39" s="1"/>
  <c r="A13" i="54"/>
  <c r="O12" i="54"/>
  <c r="B16" i="29"/>
  <c r="E16" i="29" s="1"/>
  <c r="C17" i="29"/>
  <c r="F18" i="29"/>
  <c r="F17" i="29"/>
  <c r="C18" i="29"/>
  <c r="J50" i="11"/>
  <c r="J51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J16" i="29" l="1"/>
  <c r="G16" i="29"/>
  <c r="H16" i="29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D10" i="5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52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K35" i="39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E1053" i="41"/>
  <c r="E976" i="41"/>
  <c r="E1291" i="41"/>
  <c r="E982" i="41"/>
  <c r="E1049" i="41"/>
  <c r="E934" i="41"/>
  <c r="E1237" i="41"/>
  <c r="E1121" i="41"/>
  <c r="E1006" i="41"/>
  <c r="E121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F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E805" i="41"/>
  <c r="E910" i="41"/>
  <c r="E1229" i="41"/>
  <c r="E774" i="41"/>
  <c r="F774" i="41"/>
  <c r="E715" i="41"/>
  <c r="F734" i="41" s="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790" i="41" l="1"/>
  <c r="F810" i="41"/>
  <c r="F807" i="41"/>
  <c r="F827" i="41"/>
  <c r="F778" i="41"/>
  <c r="F851" i="41"/>
  <c r="F835" i="41"/>
  <c r="F782" i="41"/>
  <c r="F783" i="41"/>
  <c r="F804" i="41"/>
  <c r="F808" i="41"/>
  <c r="F843" i="41"/>
  <c r="F814" i="41"/>
  <c r="F817" i="41"/>
  <c r="F805" i="41"/>
  <c r="F830" i="41"/>
  <c r="F826" i="41"/>
  <c r="F824" i="41"/>
  <c r="K16" i="29"/>
  <c r="F720" i="41"/>
  <c r="F786" i="41"/>
  <c r="F845" i="41"/>
  <c r="F781" i="41"/>
  <c r="K16" i="39"/>
  <c r="F803" i="41"/>
  <c r="F718" i="41"/>
  <c r="F780" i="41"/>
  <c r="F852" i="41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F7" i="54"/>
  <c r="D11" i="5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7" i="39" l="1"/>
  <c r="O15" i="54"/>
  <c r="A16" i="54"/>
  <c r="K28" i="39"/>
  <c r="K24" i="39"/>
  <c r="F12" i="41"/>
  <c r="G24" i="54"/>
  <c r="G29" i="54"/>
  <c r="G8" i="54"/>
  <c r="J8" i="54" s="1"/>
  <c r="N8" i="54" s="1"/>
  <c r="P8" i="54" s="1"/>
  <c r="G9" i="54"/>
  <c r="J9" i="54" s="1"/>
  <c r="N9" i="54" s="1"/>
  <c r="P9" i="54" s="1"/>
  <c r="G10" i="54"/>
  <c r="J10" i="54" s="1"/>
  <c r="N10" i="54" s="1"/>
  <c r="P10" i="54" s="1"/>
  <c r="G11" i="54"/>
  <c r="J11" i="54" s="1"/>
  <c r="N11" i="54" s="1"/>
  <c r="P11" i="54" s="1"/>
  <c r="G23" i="54"/>
  <c r="G26" i="54"/>
  <c r="G12" i="54"/>
  <c r="J12" i="54" s="1"/>
  <c r="N12" i="54" s="1"/>
  <c r="P12" i="54" s="1"/>
  <c r="G13" i="54"/>
  <c r="J13" i="54" s="1"/>
  <c r="G14" i="54"/>
  <c r="G15" i="54"/>
  <c r="G25" i="54"/>
  <c r="G28" i="54"/>
  <c r="G31" i="54"/>
  <c r="G7" i="54"/>
  <c r="J7" i="54" s="1"/>
  <c r="N7" i="54" s="1"/>
  <c r="P7" i="54" s="1"/>
  <c r="Q7" i="54" s="1"/>
  <c r="G20" i="54"/>
  <c r="G21" i="54"/>
  <c r="G22" i="54"/>
  <c r="G27" i="54"/>
  <c r="G32" i="54"/>
  <c r="G30" i="54"/>
  <c r="G16" i="54"/>
  <c r="G17" i="54"/>
  <c r="G18" i="54"/>
  <c r="G19" i="54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G13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J14" i="54"/>
  <c r="C16" i="54"/>
  <c r="D15" i="54"/>
  <c r="E14" i="54"/>
  <c r="N13" i="54" l="1"/>
  <c r="P13" i="54" s="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N14" i="54" s="1"/>
  <c r="P14" i="54" s="1"/>
  <c r="J15" i="54"/>
  <c r="D16" i="54"/>
  <c r="C17" i="54"/>
  <c r="S7" i="54"/>
  <c r="Q8" i="54"/>
  <c r="I13" i="41" l="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<sst xmlns="http://schemas.openxmlformats.org/spreadsheetml/2006/main" count="4712" uniqueCount="1625">
  <si>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</si>
  <si>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</si>
  <si>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</si>
  <si>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</si>
  <si>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</si>
  <si>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</si>
  <si>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</si>
  <si>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</si>
  <si>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</si>
  <si>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</si>
  <si>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</si>
  <si>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</si>
  <si>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</si>
  <si>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</si>
  <si>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</si>
  <si>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</si>
  <si>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</si>
  <si>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</si>
  <si>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</si>
  <si>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</si>
  <si>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</si>
  <si>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</si>
  <si>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</si>
  <si>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</si>
  <si>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</si>
  <si>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</si>
  <si>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</si>
  <si>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</si>
  <si>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</si>
  <si>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</si>
  <si>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</si>
  <si>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</si>
  <si>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</si>
  <si>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</si>
  <si>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</si>
  <si>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</si>
  <si>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</si>
  <si>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</si>
  <si>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</si>
  <si>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</si>
  <si>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</si>
  <si>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</si>
  <si>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</si>
  <si>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</si>
  <si>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</si>
  <si>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</si>
  <si>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</si>
  <si>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</si>
  <si>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</si>
  <si>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</si>
  <si>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</si>
  <si>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</si>
  <si>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</si>
  <si>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</si>
  <si>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</si>
  <si>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</si>
  <si>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</si>
  <si>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</si>
  <si>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</si>
  <si>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</si>
  <si>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</si>
  <si>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</si>
  <si>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</si>
  <si>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</si>
  <si>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</si>
  <si>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</si>
  <si>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</si>
  <si>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</si>
  <si>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</si>
  <si>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</si>
  <si>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</si>
  <si>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</si>
  <si>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</si>
  <si>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</si>
  <si>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</si>
  <si>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</si>
  <si>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</si>
  <si>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</si>
  <si>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</si>
  <si>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</si>
  <si>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</si>
  <si>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</si>
  <si>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</si>
  <si>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</si>
  <si>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</si>
  <si>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</si>
  <si>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</si>
  <si>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</si>
  <si>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</si>
  <si>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</si>
  <si>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</si>
  <si>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</si>
  <si>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</si>
  <si>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</si>
  <si>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</si>
  <si>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</si>
  <si>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</si>
  <si>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</si>
  <si>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</si>
  <si>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</si>
  <si>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</si>
  <si>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</si>
  <si>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</si>
  <si>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</si>
  <si>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</si>
  <si>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</si>
  <si>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</si>
  <si>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</si>
  <si>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</si>
  <si>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</si>
  <si>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</si>
  <si>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</si>
  <si>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</si>
  <si>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</si>
  <si>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</si>
  <si>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</si>
  <si>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</si>
  <si>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</si>
  <si>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</si>
  <si>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</si>
  <si>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</si>
  <si>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</si>
  <si>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</si>
  <si>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</si>
  <si>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</si>
  <si>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</si>
  <si>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</si>
  <si>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</si>
  <si>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</si>
  <si>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</si>
  <si>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</si>
  <si>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</si>
  <si>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</si>
  <si>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</si>
  <si>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</si>
  <si>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</si>
  <si>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</si>
  <si>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</si>
  <si>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</si>
  <si>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</si>
  <si>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</si>
  <si>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</si>
  <si>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</si>
  <si>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</si>
  <si>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</si>
  <si>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</si>
  <si>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</si>
  <si>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</si>
  <si>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</si>
  <si>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</si>
  <si>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</si>
  <si>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</si>
  <si>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</si>
  <si>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</si>
  <si>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</si>
  <si>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</si>
  <si>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</si>
  <si>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</si>
  <si>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</si>
  <si>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</si>
  <si>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</si>
  <si>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</si>
  <si>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</si>
  <si>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</si>
  <si>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</si>
  <si>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</si>
  <si>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</si>
  <si>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</si>
  <si>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</si>
  <si>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</si>
  <si>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</si>
  <si>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</si>
  <si>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</si>
  <si>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</si>
  <si>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</si>
  <si>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</si>
  <si>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</si>
  <si>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</si>
  <si>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</si>
  <si>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</si>
  <si>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</si>
  <si>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</si>
  <si>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</si>
  <si>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</si>
  <si>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</si>
  <si>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</si>
  <si>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</si>
  <si>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</si>
  <si>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</si>
  <si>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</si>
  <si>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</si>
  <si>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</si>
  <si>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</si>
  <si>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</si>
  <si>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</si>
  <si>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</si>
  <si>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</si>
  <si>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</si>
  <si>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</si>
  <si>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</si>
  <si>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</si>
  <si>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</si>
  <si>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</si>
  <si>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</si>
  <si>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</si>
  <si>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</si>
  <si>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</si>
  <si>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</si>
  <si>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</si>
  <si>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</si>
  <si>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</si>
  <si>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</si>
  <si>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</si>
  <si>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</si>
  <si>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</si>
  <si>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</si>
  <si>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</si>
  <si>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</si>
  <si>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</si>
  <si>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</si>
  <si>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</si>
  <si>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</si>
  <si>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</si>
  <si>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</si>
  <si>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</si>
  <si>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</si>
  <si>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</si>
  <si>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</si>
  <si>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</si>
  <si>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</si>
  <si>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</si>
  <si>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</si>
  <si>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</si>
  <si>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</si>
  <si>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</si>
  <si>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</si>
  <si>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</si>
  <si>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</si>
  <si>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</si>
  <si>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</si>
  <si>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</si>
  <si>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</si>
  <si>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</si>
  <si>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</si>
  <si>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</si>
  <si>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</si>
  <si>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</si>
  <si>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</si>
  <si>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</si>
  <si>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</si>
  <si>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</si>
  <si>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</si>
  <si>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</si>
  <si>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</si>
  <si>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</si>
  <si>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</si>
  <si>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</si>
  <si>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</si>
  <si>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</si>
  <si>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</si>
  <si>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</si>
  <si>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</si>
  <si>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</si>
  <si>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</si>
  <si>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</si>
  <si>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</si>
  <si>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</si>
  <si>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</si>
  <si>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</si>
  <si>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</si>
  <si>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</si>
  <si>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</si>
  <si>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</si>
  <si>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</si>
  <si>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</si>
  <si>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</si>
  <si>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</si>
  <si>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</si>
  <si>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</si>
  <si>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</si>
  <si>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</si>
  <si>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</si>
  <si>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</si>
  <si>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</si>
  <si>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</si>
  <si>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</si>
  <si>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</si>
  <si>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</si>
  <si>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</si>
  <si>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</si>
  <si>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</si>
  <si>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</si>
  <si>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</si>
  <si>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</si>
  <si>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</si>
  <si>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</si>
  <si>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</si>
  <si>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</si>
  <si>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</si>
  <si>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</si>
  <si>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</si>
  <si>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</si>
  <si>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</si>
  <si>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</si>
  <si>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</si>
  <si>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</si>
  <si>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</si>
  <si>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</si>
  <si>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</si>
  <si>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</si>
  <si>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</si>
  <si>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</si>
  <si>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</si>
  <si>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</si>
  <si>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</si>
  <si>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</si>
  <si>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</si>
  <si>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</si>
  <si>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</si>
  <si>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</si>
  <si>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</si>
  <si>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</si>
  <si>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</si>
  <si>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</si>
  <si>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</si>
  <si>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</si>
  <si>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</si>
  <si>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</si>
  <si>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</si>
  <si>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</si>
  <si>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</si>
  <si>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</si>
  <si>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</si>
  <si>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</si>
  <si>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</si>
  <si>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</si>
  <si>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</si>
  <si>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</si>
  <si>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</si>
  <si>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</si>
  <si>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</si>
  <si>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</si>
  <si>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</si>
  <si>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</si>
  <si>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</si>
  <si>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</si>
  <si>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</si>
  <si>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</si>
  <si>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</si>
  <si>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</si>
  <si>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</si>
  <si>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</si>
  <si>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</si>
  <si>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</si>
  <si>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</si>
  <si>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</si>
  <si>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</si>
  <si>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</si>
  <si>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</si>
  <si>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</si>
  <si>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</si>
  <si>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</si>
  <si>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</si>
  <si>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</si>
  <si>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</si>
  <si>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</si>
  <si>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</si>
  <si>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</si>
  <si>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</si>
  <si>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</si>
  <si>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</si>
  <si>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</si>
  <si>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</si>
  <si>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</si>
  <si>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</si>
  <si>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</si>
  <si>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</si>
  <si>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</si>
  <si>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</si>
  <si>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</si>
  <si>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</si>
  <si>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</si>
  <si>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</si>
  <si>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</si>
  <si>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</si>
  <si>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</si>
  <si>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</si>
  <si>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</si>
  <si>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</si>
  <si>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</si>
  <si>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</si>
  <si>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</si>
  <si>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</si>
  <si>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</si>
  <si>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</si>
  <si>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</si>
  <si>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</si>
  <si>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</si>
  <si>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</si>
  <si>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</si>
  <si>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</si>
  <si>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</si>
  <si>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</si>
  <si>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</si>
  <si>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</si>
  <si>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</si>
  <si>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</si>
  <si>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</si>
  <si>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</si>
  <si>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</si>
  <si>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</si>
  <si>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</si>
  <si>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</si>
  <si>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</si>
  <si>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</si>
  <si>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</si>
  <si>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</si>
  <si>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</si>
  <si>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</si>
  <si>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</si>
  <si>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</si>
  <si>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</si>
  <si>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</si>
  <si>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</si>
  <si>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</si>
  <si>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</si>
  <si>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</si>
  <si>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</si>
  <si>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</si>
  <si>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</si>
  <si>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</si>
  <si>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</si>
  <si>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</si>
  <si>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</si>
  <si>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</si>
  <si>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</si>
  <si>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</si>
  <si>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</si>
  <si>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</si>
  <si>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</si>
  <si>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</si>
  <si>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</si>
  <si>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</si>
  <si>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</si>
  <si>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</si>
  <si>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</si>
  <si>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</si>
  <si>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</si>
  <si>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</si>
  <si>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</si>
  <si>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</si>
  <si>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</si>
  <si>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</si>
  <si>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</si>
  <si>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</si>
  <si>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</si>
  <si>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</si>
  <si>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</si>
  <si>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</si>
  <si>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</si>
  <si>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</si>
  <si>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</si>
  <si>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</si>
  <si>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</si>
  <si>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</si>
  <si>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</si>
  <si>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</si>
  <si>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</si>
  <si>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</si>
  <si>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</si>
  <si>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</si>
  <si>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</si>
  <si>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</si>
  <si>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</si>
  <si>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</si>
  <si>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</si>
  <si>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</si>
  <si>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</si>
  <si>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</si>
  <si>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</si>
  <si>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</si>
  <si>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</si>
  <si>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</si>
  <si>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</si>
  <si>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</si>
  <si>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</si>
  <si>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</si>
  <si>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</si>
  <si>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</si>
  <si>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</si>
  <si>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</si>
  <si>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</si>
  <si>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</si>
  <si>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</si>
  <si>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</si>
  <si>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</si>
  <si>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</si>
  <si>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</si>
  <si>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</si>
  <si>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</si>
  <si>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</si>
  <si>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</si>
  <si>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</si>
  <si>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</si>
  <si>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</si>
  <si>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</si>
  <si>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</si>
  <si>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</si>
  <si>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</si>
  <si>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</si>
  <si>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</si>
  <si>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</si>
  <si>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</si>
  <si>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</si>
  <si>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</si>
  <si>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</si>
  <si>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</si>
  <si>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</si>
  <si>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</si>
  <si>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</si>
  <si>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</si>
  <si>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</si>
  <si>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</si>
  <si>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</si>
  <si>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</si>
  <si>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</si>
  <si>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</si>
  <si>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</si>
  <si>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</si>
  <si>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</si>
  <si>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</si>
  <si>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</si>
  <si>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</si>
  <si>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</si>
  <si>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</si>
  <si>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</si>
  <si>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</si>
  <si>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</si>
  <si>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</si>
  <si>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</si>
  <si>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</si>
  <si>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</si>
  <si>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</si>
  <si>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</si>
  <si>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</si>
  <si>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</si>
  <si>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</si>
  <si>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</si>
  <si>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</si>
  <si>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</si>
  <si>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</si>
  <si>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</si>
  <si>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</si>
  <si>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</si>
  <si>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</si>
  <si>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</si>
  <si>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</si>
  <si>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</si>
  <si>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</si>
  <si>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</si>
  <si>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</si>
  <si>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</si>
  <si>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</si>
  <si>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</si>
  <si>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</si>
  <si>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</si>
  <si>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</si>
  <si>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</si>
  <si>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</si>
  <si>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</si>
  <si>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</si>
  <si>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</si>
  <si>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</si>
  <si>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</si>
  <si>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</si>
  <si>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</si>
  <si>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</si>
  <si>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</si>
  <si>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</si>
  <si>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</si>
  <si>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</si>
  <si>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</si>
  <si>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</si>
  <si>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</si>
  <si>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</si>
  <si>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</si>
  <si>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</si>
  <si>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</si>
  <si>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</si>
  <si>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</si>
  <si>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</si>
  <si>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</si>
  <si>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</si>
  <si>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</si>
  <si>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</si>
  <si>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</si>
  <si>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</si>
  <si>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</si>
  <si>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</si>
  <si>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</si>
  <si>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</si>
  <si>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</si>
  <si>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</si>
  <si>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</si>
  <si>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</si>
  <si>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</si>
  <si>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</si>
  <si>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</si>
  <si>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</si>
  <si>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</si>
  <si>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</si>
  <si>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</si>
  <si>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</si>
  <si>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</si>
  <si>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</si>
  <si>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</si>
  <si>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</si>
  <si>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</si>
  <si>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</si>
  <si>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</si>
  <si>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</si>
  <si>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</si>
  <si>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</si>
  <si>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</si>
  <si>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</si>
  <si>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</si>
  <si>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</si>
  <si>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</si>
  <si>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</si>
  <si>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</si>
  <si>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</si>
  <si>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</si>
  <si>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</si>
  <si>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</si>
  <si>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</si>
  <si>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</si>
  <si>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</si>
  <si>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</si>
  <si>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</si>
  <si>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</si>
  <si>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</si>
  <si>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</si>
  <si>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</si>
  <si>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</si>
  <si>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</si>
  <si>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</si>
  <si>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</si>
  <si>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</si>
  <si>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</si>
  <si>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</si>
  <si>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</si>
  <si>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</si>
  <si>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</si>
  <si>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</si>
  <si>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</si>
  <si>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</si>
  <si>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</si>
  <si>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</si>
  <si>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</si>
  <si>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</si>
  <si>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</si>
  <si>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</si>
  <si>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</si>
  <si>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</si>
  <si>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</si>
  <si>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</si>
  <si>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</si>
  <si>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</si>
  <si>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</si>
  <si>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</si>
  <si>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</si>
  <si>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</si>
  <si>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</si>
  <si>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</si>
  <si>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</si>
  <si>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</si>
  <si>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</si>
  <si>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</si>
  <si>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</si>
  <si>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</si>
  <si>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</si>
  <si>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</si>
  <si>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</si>
  <si>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</si>
  <si>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</si>
  <si>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</si>
  <si>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</si>
  <si>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</si>
  <si>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</si>
  <si>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</si>
  <si>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</si>
  <si>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</si>
  <si>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</si>
  <si>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</si>
  <si>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</si>
  <si>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</si>
  <si>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</si>
  <si>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</si>
  <si>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</si>
  <si>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</si>
  <si>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</si>
  <si>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</si>
  <si>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</si>
  <si>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</si>
  <si>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</si>
  <si>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</si>
  <si>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</si>
  <si>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</si>
  <si>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</si>
  <si>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</si>
  <si>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</si>
  <si>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</si>
  <si>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</si>
  <si>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</si>
  <si>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</si>
  <si>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</si>
  <si>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</si>
  <si>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</si>
  <si>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</si>
  <si>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</si>
  <si>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</si>
  <si>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</si>
  <si>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</si>
  <si>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</si>
  <si>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</si>
  <si>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</si>
  <si>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</si>
  <si>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</si>
  <si>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</si>
  <si>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</si>
  <si>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</si>
  <si>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</si>
  <si>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</si>
  <si>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</si>
  <si>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</si>
  <si>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</si>
  <si>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</si>
  <si>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</si>
  <si>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</si>
  <si>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</si>
  <si>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</si>
  <si>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</si>
  <si>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</si>
  <si>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</si>
  <si>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</si>
  <si>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</si>
  <si>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</si>
  <si>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</si>
  <si>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</si>
  <si>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</si>
  <si>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</si>
  <si>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</si>
  <si>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</si>
  <si>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</si>
  <si>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</si>
  <si>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</si>
  <si>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</si>
  <si>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</si>
  <si>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</si>
  <si>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</si>
  <si>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</si>
  <si>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</si>
  <si>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</si>
  <si>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</si>
  <si>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</si>
  <si>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</si>
  <si>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</si>
  <si>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</si>
  <si>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</si>
  <si>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</si>
  <si>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</si>
  <si>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</si>
  <si>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</si>
  <si>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</si>
  <si>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</si>
  <si>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</si>
  <si>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</si>
  <si>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</si>
  <si>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</si>
  <si>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</si>
  <si>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</si>
  <si>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</si>
  <si>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</si>
  <si>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</si>
  <si>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</si>
  <si>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</si>
  <si>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</si>
  <si>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</si>
  <si>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</si>
  <si>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</si>
  <si>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</si>
  <si>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</si>
  <si>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</si>
  <si>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</si>
  <si>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</si>
  <si>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</si>
  <si>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</si>
  <si>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</si>
  <si>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</si>
  <si>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</si>
  <si>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</si>
  <si>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</si>
  <si>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</si>
  <si>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</si>
  <si>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</si>
  <si>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</si>
  <si>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</si>
  <si>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</si>
  <si>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</si>
  <si>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</si>
  <si>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</si>
  <si>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</si>
  <si>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</si>
  <si>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</si>
  <si>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</si>
  <si>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</si>
  <si>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</si>
  <si>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</si>
  <si>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</si>
  <si>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</si>
  <si>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</si>
  <si>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</si>
  <si>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</si>
  <si>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</si>
  <si>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</si>
  <si>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</si>
  <si>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</si>
  <si>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</si>
  <si>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</si>
  <si>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</si>
  <si>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</si>
  <si>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</si>
  <si>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</si>
  <si>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</si>
  <si>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</si>
  <si>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</si>
  <si>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</si>
  <si>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</si>
  <si>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</si>
  <si>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</si>
  <si>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</si>
  <si>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</si>
  <si>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</si>
  <si>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</si>
  <si>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</si>
  <si>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</si>
  <si>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</si>
  <si>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</si>
  <si>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</si>
  <si>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</si>
  <si>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</si>
  <si>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</si>
  <si>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</si>
  <si>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</si>
  <si>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</si>
  <si>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</si>
  <si>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</si>
  <si>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</si>
  <si>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</si>
  <si>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</si>
  <si>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</si>
  <si>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</si>
  <si>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</si>
  <si>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</si>
  <si>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</si>
  <si>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</si>
  <si>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</si>
  <si>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</si>
  <si>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</si>
  <si>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</si>
  <si>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</si>
  <si>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</si>
  <si>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</si>
  <si>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</si>
  <si>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</si>
  <si>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</si>
  <si>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</si>
  <si>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</si>
  <si>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</si>
  <si>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</si>
  <si>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</si>
  <si>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</si>
  <si>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</si>
  <si>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</si>
  <si>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</si>
  <si>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</si>
  <si>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</si>
  <si>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</si>
  <si>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</si>
  <si>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</si>
  <si>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</si>
  <si>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</si>
  <si>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</si>
  <si>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</si>
  <si>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</si>
  <si>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</si>
  <si>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</si>
  <si>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</si>
  <si>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</si>
  <si>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</si>
  <si>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</si>
  <si>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</si>
  <si>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</si>
  <si>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</si>
  <si>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</si>
  <si>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</si>
  <si>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</si>
  <si>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</si>
  <si>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</si>
  <si>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</si>
  <si>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</si>
  <si>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</si>
  <si>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</si>
  <si>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</si>
  <si>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</si>
  <si>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</si>
  <si>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</si>
  <si>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</si>
  <si>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</si>
  <si>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</si>
  <si>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</si>
  <si>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</si>
  <si>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</si>
  <si>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</si>
  <si>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</si>
  <si>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</si>
  <si>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</si>
  <si>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</si>
  <si>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</si>
  <si>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</si>
  <si>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</si>
  <si>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</si>
  <si>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</si>
  <si>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</si>
  <si>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</si>
  <si>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</si>
  <si>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</si>
  <si>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</si>
  <si>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</si>
  <si>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</si>
  <si>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</si>
  <si>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</si>
  <si>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</si>
  <si>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</si>
  <si>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</si>
  <si>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</si>
  <si>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</si>
  <si>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</si>
  <si>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</si>
  <si>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</si>
  <si>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</si>
  <si>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</si>
  <si>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</si>
  <si>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</si>
  <si>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</si>
  <si>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</si>
  <si>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</si>
  <si>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</si>
  <si>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</si>
  <si>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</si>
  <si>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</si>
  <si>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</si>
  <si>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</si>
  <si>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</si>
  <si>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</si>
  <si>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</si>
  <si>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</si>
  <si>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</si>
  <si>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</si>
  <si>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</si>
  <si>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</si>
  <si>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</si>
  <si>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</si>
  <si>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</si>
  <si>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</si>
  <si>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</si>
  <si>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</si>
  <si>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</si>
  <si>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</si>
  <si>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</si>
  <si>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</si>
  <si>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</si>
  <si>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</si>
  <si>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</si>
  <si>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</si>
  <si>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</si>
  <si>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</si>
  <si>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</si>
  <si>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</si>
  <si>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</si>
  <si>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</si>
  <si>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</si>
  <si>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</si>
  <si>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</si>
  <si>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</si>
  <si>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</si>
  <si>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</si>
  <si>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</si>
  <si>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</si>
  <si>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</si>
  <si>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</si>
  <si>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</si>
  <si>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</si>
  <si>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</si>
  <si>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</si>
  <si>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</si>
  <si>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</si>
  <si>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</si>
  <si>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</si>
  <si>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</si>
  <si>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</si>
  <si>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</si>
  <si>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</si>
  <si>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</si>
  <si>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</si>
  <si>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</si>
  <si>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</si>
  <si>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</si>
  <si>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</si>
  <si>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</si>
  <si>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</si>
  <si>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</si>
  <si>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</si>
  <si>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</si>
  <si>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</si>
  <si>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</si>
  <si>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</si>
  <si>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</si>
  <si>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</si>
  <si>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</si>
  <si>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</si>
  <si>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</si>
  <si>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</si>
  <si>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</si>
  <si>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</si>
  <si>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</si>
  <si>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</si>
  <si>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</si>
  <si>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</si>
  <si>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</si>
  <si>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</si>
  <si>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</si>
  <si>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</si>
  <si>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</si>
  <si>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</si>
  <si>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</si>
  <si>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</si>
  <si>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</si>
  <si>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</si>
  <si>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</si>
  <si>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</si>
  <si>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</si>
  <si>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</si>
  <si>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</si>
  <si>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</si>
  <si>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</si>
  <si>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</si>
  <si>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</si>
  <si>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</si>
  <si>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</si>
  <si>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</si>
  <si>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</si>
  <si>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</si>
  <si>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</si>
  <si>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</si>
  <si>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</si>
  <si>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</si>
  <si>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</si>
  <si>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</si>
  <si>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</si>
  <si>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</si>
  <si>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</si>
  <si>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</si>
  <si>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</si>
  <si>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</si>
  <si>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</si>
  <si>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</si>
  <si>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</si>
  <si>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</si>
  <si>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</si>
  <si>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</si>
  <si>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</si>
  <si>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</si>
  <si>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</si>
  <si>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</si>
  <si>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</si>
  <si>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</si>
  <si>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</si>
  <si>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</si>
  <si>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</si>
  <si>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</si>
  <si>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</si>
  <si>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</si>
  <si>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</si>
  <si>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</si>
  <si>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</si>
  <si>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</si>
  <si>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</si>
  <si>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</si>
  <si>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</si>
  <si>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</si>
  <si>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</si>
  <si>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</si>
  <si>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</si>
  <si>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</si>
  <si>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</si>
  <si>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</si>
  <si>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</si>
  <si>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</si>
  <si>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</si>
  <si>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</si>
  <si>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</si>
  <si>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</si>
  <si>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</si>
  <si>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</si>
  <si>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</si>
  <si>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</si>
  <si>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</si>
  <si>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</si>
  <si>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</si>
  <si>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</si>
  <si>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</si>
  <si>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</si>
  <si>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</si>
  <si>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</si>
  <si>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</si>
  <si>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</si>
  <si>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</si>
  <si>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</si>
  <si>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</si>
  <si>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</si>
  <si>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</si>
  <si>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</si>
  <si>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</si>
  <si>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</si>
  <si>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</si>
  <si>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</si>
  <si>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</si>
  <si>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</si>
  <si>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</si>
  <si>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</si>
  <si>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</si>
  <si>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</si>
  <si>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</si>
  <si>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</si>
  <si>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</si>
  <si>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</si>
  <si>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</si>
  <si>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</si>
  <si>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</si>
  <si>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</si>
  <si>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</si>
  <si>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</si>
  <si>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</si>
  <si>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</si>
  <si>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</si>
  <si>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</si>
  <si>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</si>
  <si>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</si>
  <si>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</si>
  <si>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</si>
  <si>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</si>
  <si>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</si>
  <si>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</si>
  <si>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</si>
  <si>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</si>
  <si>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</si>
  <si>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</si>
  <si>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</si>
  <si>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</si>
  <si>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</si>
  <si>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</si>
  <si>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</si>
  <si>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</si>
  <si>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</si>
  <si>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</si>
  <si>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</si>
  <si>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</si>
  <si>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</si>
  <si>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</si>
  <si>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</si>
  <si>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</si>
  <si>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</si>
  <si>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</si>
  <si>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</si>
  <si>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</si>
  <si>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</si>
  <si>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</si>
  <si>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</si>
  <si>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</si>
  <si>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</si>
  <si>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</si>
  <si>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</si>
  <si>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</si>
  <si>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</si>
  <si>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</si>
  <si>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</si>
  <si>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</si>
  <si>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</si>
  <si>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</si>
  <si>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</si>
  <si>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</si>
  <si>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</si>
  <si>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</si>
  <si>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</si>
  <si>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</si>
  <si>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</si>
  <si>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</si>
  <si>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</si>
  <si>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</si>
  <si>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</si>
  <si>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</si>
  <si>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</si>
  <si>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</si>
  <si>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</si>
  <si>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</si>
  <si>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</si>
  <si>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</si>
  <si>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</si>
  <si>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</si>
  <si>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</si>
  <si>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</si>
  <si>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</si>
  <si>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</si>
  <si>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</si>
  <si>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</si>
  <si>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</si>
  <si>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</si>
  <si>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</si>
  <si>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</si>
  <si>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</si>
  <si>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</si>
  <si>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</si>
  <si>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</si>
  <si>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</si>
  <si>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</si>
  <si>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</si>
  <si>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</si>
  <si>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</si>
  <si>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</si>
  <si>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</si>
  <si>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</si>
  <si>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</si>
  <si>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</si>
  <si>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</si>
  <si>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</si>
  <si>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</si>
  <si>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</si>
  <si>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</si>
  <si>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</si>
  <si>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</si>
  <si>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</si>
  <si>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</si>
  <si>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</si>
  <si>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</si>
  <si>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</si>
  <si>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</si>
  <si>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</si>
  <si>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</si>
  <si>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</si>
  <si>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</si>
  <si>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</si>
  <si>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</si>
  <si>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</si>
  <si>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</si>
  <si>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</si>
  <si>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</si>
  <si>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</si>
  <si>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</si>
  <si>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</si>
  <si>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</si>
  <si>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</si>
  <si>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</si>
  <si>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</si>
  <si>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</si>
  <si>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</si>
  <si>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</si>
  <si>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</si>
  <si>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</si>
  <si>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</si>
  <si>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</si>
  <si>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</si>
  <si>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</si>
  <si>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</si>
  <si>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</si>
  <si>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</si>
  <si>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</si>
  <si>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</si>
  <si>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</si>
  <si>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</si>
  <si>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</si>
  <si>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</si>
  <si>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</si>
  <si>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</si>
  <si>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</si>
  <si>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</si>
  <si>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</si>
  <si>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</si>
  <si>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</si>
  <si>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</si>
  <si>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</si>
  <si>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</si>
  <si>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</si>
  <si>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</si>
  <si>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</si>
  <si>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</si>
  <si>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</si>
  <si>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</si>
  <si>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</si>
  <si>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</si>
  <si>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</si>
  <si>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</si>
  <si>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</si>
  <si>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</si>
  <si>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</si>
  <si>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</si>
  <si>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</si>
  <si>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</si>
  <si>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</si>
  <si>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</si>
  <si>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</si>
  <si>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</si>
  <si>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</si>
  <si>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</si>
  <si>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</si>
  <si>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</si>
  <si>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</si>
  <si>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</si>
  <si>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</si>
  <si>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</si>
  <si>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</si>
  <si>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</si>
  <si>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</si>
  <si>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</si>
  <si>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</si>
  <si>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</si>
  <si>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</si>
  <si>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</si>
  <si>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</si>
  <si>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</si>
  <si>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</si>
  <si>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</si>
  <si>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</si>
  <si>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</si>
  <si>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</si>
  <si>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</si>
  <si>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</si>
  <si>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</si>
  <si>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</si>
  <si>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</si>
  <si>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</si>
  <si>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</si>
  <si>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</si>
  <si>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</si>
  <si>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</si>
  <si>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</si>
  <si>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</si>
  <si>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</si>
  <si>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</si>
  <si>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</si>
  <si>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</si>
  <si>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</si>
  <si>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</si>
  <si>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</si>
  <si>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</si>
  <si>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</si>
  <si>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</si>
  <si>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</si>
  <si>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</si>
  <si>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</si>
  <si>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</si>
  <si>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</si>
  <si>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</si>
  <si>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</si>
  <si>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</si>
  <si>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</si>
  <si>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</si>
  <si>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</si>
  <si>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</si>
  <si>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</si>
  <si>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</si>
  <si>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</si>
  <si>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</si>
  <si>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</si>
  <si>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</si>
  <si>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</si>
  <si>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</si>
  <si>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</si>
  <si>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</si>
  <si>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</si>
  <si>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</si>
  <si>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</si>
  <si>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</si>
  <si>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</si>
  <si>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</si>
  <si>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</si>
  <si>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</si>
  <si>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</si>
  <si>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</si>
  <si>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</si>
  <si>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</si>
  <si>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</si>
  <si>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</si>
  <si>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</si>
  <si>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</si>
  <si>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</si>
  <si>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</si>
  <si>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</si>
  <si>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</si>
  <si>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</si>
  <si>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</si>
  <si>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</si>
  <si>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</si>
  <si>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</si>
  <si>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</si>
  <si>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</si>
  <si>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</si>
  <si>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</si>
  <si>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</si>
  <si>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</si>
  <si>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</si>
  <si>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</si>
  <si>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</si>
  <si>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</si>
  <si>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</si>
  <si>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</si>
  <si>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</si>
  <si>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</si>
  <si>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</si>
  <si>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</si>
  <si>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</si>
  <si>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</si>
  <si>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</si>
  <si>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</si>
  <si>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</si>
  <si>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</si>
  <si>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</si>
  <si>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</si>
  <si>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</si>
  <si>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</si>
  <si>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</si>
  <si>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</si>
  <si>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</si>
  <si>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</si>
  <si>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</si>
  <si>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</si>
  <si>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</si>
  <si>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</si>
  <si>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</si>
  <si>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</si>
  <si>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</si>
  <si>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</si>
  <si>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</si>
  <si>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</si>
  <si>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</si>
  <si>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</si>
  <si>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</si>
  <si>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</si>
  <si>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</si>
  <si>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</si>
  <si>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</si>
  <si>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</si>
  <si>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</si>
  <si>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</si>
  <si>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</si>
  <si>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</si>
  <si>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</si>
  <si>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</si>
  <si>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</si>
  <si>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</si>
  <si>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</si>
  <si>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</si>
  <si>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</si>
  <si>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</si>
  <si>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</si>
  <si>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</si>
  <si>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</si>
  <si>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</si>
  <si>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</si>
  <si>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</si>
  <si>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</si>
  <si>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</si>
  <si>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</si>
  <si>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</si>
  <si>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</si>
  <si>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</si>
  <si>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</si>
  <si>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</si>
  <si>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</si>
  <si>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</si>
  <si>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</si>
  <si>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</si>
  <si>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</si>
  <si>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</si>
  <si>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</si>
  <si>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</si>
  <si>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</si>
  <si>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</si>
  <si>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</si>
  <si>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</si>
  <si>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</si>
  <si>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</si>
  <si>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</si>
  <si>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</si>
  <si>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</si>
  <si>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</si>
  <si>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</si>
  <si>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</si>
  <si>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</si>
  <si>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</si>
  <si>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</si>
  <si>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</si>
  <si>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</si>
  <si>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</si>
  <si>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</si>
  <si>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</si>
  <si>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</si>
  <si>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</si>
  <si>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</si>
  <si>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</si>
  <si>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</si>
  <si>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</si>
  <si>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</si>
  <si>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</si>
  <si>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</si>
  <si>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</si>
  <si>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</si>
  <si>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</si>
  <si>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</si>
  <si>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</si>
  <si>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</si>
  <si>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</si>
  <si>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</si>
  <si>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</si>
  <si>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</si>
  <si>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</si>
  <si>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</si>
  <si>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</si>
  <si>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</si>
  <si>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</si>
  <si>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</si>
  <si>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</si>
  <si>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</si>
  <si>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</si>
  <si>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ASMAN PERENCANAAN</t>
  </si>
  <si>
    <t>VALENTHINA EKA SABTI WONOHUSODO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</si>
  <si>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</si>
  <si>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</si>
  <si>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</si>
  <si>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</si>
  <si>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</si>
  <si>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</si>
  <si>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</si>
  <si>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</si>
  <si>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</si>
  <si>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</si>
  <si>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</si>
  <si>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</si>
  <si>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</si>
  <si>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</si>
  <si>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</si>
  <si>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</si>
  <si>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</si>
  <si>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</si>
  <si>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</si>
  <si>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</si>
  <si>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</si>
  <si>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</si>
  <si>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</si>
  <si>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</si>
  <si>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</si>
  <si>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</si>
  <si>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</si>
  <si>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</si>
  <si>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</si>
  <si>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</si>
  <si>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</si>
  <si>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</si>
  <si>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</si>
  <si>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</si>
  <si>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</si>
  <si>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</si>
  <si>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</si>
  <si>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</si>
  <si>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</si>
  <si>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</si>
  <si>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</si>
  <si>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</si>
  <si>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</si>
  <si>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</si>
  <si>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</si>
  <si>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</si>
  <si>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</si>
  <si>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</si>
  <si>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</si>
  <si>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</si>
  <si>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</si>
  <si>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</si>
  <si>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</si>
  <si>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</si>
  <si>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</si>
  <si>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</si>
  <si>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</si>
  <si>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</si>
  <si>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</si>
  <si>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Demak, …...........</t>
  </si>
  <si>
    <t>Marginal COST maret 2022</t>
  </si>
  <si>
    <t>CM2-11</t>
  </si>
  <si>
    <t>PEMASANGAN TRAFO</t>
  </si>
  <si>
    <t>PEMASANGAN APP</t>
  </si>
  <si>
    <t>II</t>
  </si>
  <si>
    <t>PEMASANGAN TIANG</t>
  </si>
  <si>
    <t>PEMASANGAN KONSTRUKSI</t>
  </si>
  <si>
    <t>SPV. RENSIS</t>
  </si>
  <si>
    <t>MB PERENCANAAN</t>
  </si>
  <si>
    <t>MANAGER</t>
  </si>
  <si>
    <t>III</t>
  </si>
  <si>
    <t>IV</t>
  </si>
  <si>
    <t>PEMASANGAN DI TIANG</t>
  </si>
  <si>
    <t>I2</t>
  </si>
  <si>
    <t>Pemasangan APP 3 Fasa Di Bangunan</t>
  </si>
  <si>
    <t>KOORDINAT :' -6.855637, 110.716601</t>
  </si>
  <si>
    <t>Geneng, Kec. Mijen, Kabupaten Demak</t>
  </si>
  <si>
    <t>MIGRASI SUGIYANTO</t>
  </si>
  <si>
    <t>Daya 23.000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</si>
</sst>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.00;\-&quot;Rp&quot;#,##0.00"/>
    <numFmt numFmtId="165" formatCode="_-* #,##0_-;\-* #,##0_-;_-* &quot;-&quot;_-;_-@_-"/>
    <numFmt numFmtId="166" formatCode="_-* #,##0.00_-;\-* #,##0.00_-;_-* &quot;-&quot;??_-;_-@_-"/>
    <numFmt numFmtId="167" formatCode="&quot;Rp&quot;#,##0.00_);\(&quot;Rp&quot;#,##0.00\)"/>
    <numFmt numFmtId="168" formatCode="_(* #,##0_);_(* \(#,##0\);_(* &quot;-&quot;??_);_(@_)"/>
    <numFmt numFmtId="169" formatCode="_(&quot;Rp&quot;* #,##0_);_(&quot;Rp&quot;* \(#,##0\);_(&quot;Rp&quot;* &quot;-&quot;???_);_(@_)"/>
    <numFmt numFmtId="170" formatCode="_([$Rp-421]* #,##0_);_([$Rp-421]* \(#,##0\);_([$Rp-421]* &quot;-&quot;??_);_(@_)"/>
    <numFmt numFmtId="171" formatCode="General_)"/>
    <numFmt numFmtId="172" formatCode="0.000000%"/>
    <numFmt numFmtId="173" formatCode="_(&quot;$&quot;* #,##0.0_);_(&quot;$&quot;* \(#,##0.0\);_(&quot;$&quot;* &quot;-&quot;?_);_(@_)"/>
    <numFmt numFmtId="174" formatCode="00000"/>
    <numFmt numFmtId="175" formatCode="m/d"/>
    <numFmt numFmtId="176" formatCode="0.0000000000"/>
    <numFmt numFmtId="177" formatCode="d\ayy"/>
    <numFmt numFmtId="178" formatCode="dd/mm/yy;@"/>
    <numFmt numFmtId="179" formatCode="_-* #,##0.000_-;\-* #,##0.000_-;_-* &quot;-&quot;_-;_-@_-"/>
    <numFmt numFmtId="180" formatCode="0.000"/>
    <numFmt numFmtId="181" formatCode="_(* #,##0.000_);_(* \(#,##0.000\);_(* &quot;-&quot;??_);_(@_)"/>
    <numFmt numFmtId="182" formatCode="[$-409]d\-mmm\-yy;@"/>
    <numFmt numFmtId="183" formatCode="0.0"/>
    <numFmt numFmtId="184" formatCode="_(* #,##0.000_);_(* \(#,##0.000\);_(* &quot;-&quot;_);_(@_)"/>
    <numFmt numFmtId="185" formatCode="&quot;IR£&quot;#,##0.00;[Red]\-&quot;IR£&quot;#,##0.00"/>
    <numFmt numFmtId="186" formatCode="&quot;$&quot;#,##0\ ;\(&quot;$&quot;#,##0\)"/>
    <numFmt numFmtId="187" formatCode="m\o\n\th\ \D\,\ \y\y\y\y"/>
    <numFmt numFmtId="188" formatCode="#."/>
    <numFmt numFmtId="189" formatCode="#,#00"/>
    <numFmt numFmtId="190" formatCode="#,"/>
    <numFmt numFmtId="191" formatCode="_-* #,##0\ _€_-;\-* #,##0\ _€_-;_-* &quot;-&quot;\ _€_-;_-@_-"/>
    <numFmt numFmtId="192" formatCode="&quot;Rp.&quot;#,##0.00;&quot;Rp.&quot;\-#,##0.00"/>
    <numFmt numFmtId="193" formatCode="0.00_)"/>
    <numFmt numFmtId="194" formatCode="[$-421]dd\ mmmm\ yyyy;@"/>
    <numFmt numFmtId="195" formatCode="_([$Rp-421]* #,##0.00_);_([$Rp-421]* \(#,##0.00\);_([$Rp-421]* &quot;-&quot;??_);_(@_)"/>
    <numFmt numFmtId="196" formatCode="_-&quot;£&quot;* #,##0_-;\-&quot;£&quot;* #,##0_-;_-&quot;£&quot;* &quot;-&quot;_-;_-@_-"/>
    <numFmt numFmtId="197" formatCode="_(* #,##0.0000_);_(* \(#,##0.0000\);_(* &quot;-&quot;??_);_(@_)"/>
    <numFmt numFmtId="198" formatCode="[$-409]d\-mmm\-yyyy;@"/>
    <numFmt numFmtId="199" formatCode="#,##0&quot;NT$&quot;;[Red]\-#,##0&quot;NT$&quot;"/>
    <numFmt numFmtId="200" formatCode="mm/dd/yy"/>
    <numFmt numFmtId="201" formatCode="dddd"/>
    <numFmt numFmtId="202" formatCode="ddd"/>
    <numFmt numFmtId="203" formatCode="#.##0_);\(#.##\)"/>
    <numFmt numFmtId="204" formatCode="_(* #,##0.0_);_(* \(#,##0.0\);_(* &quot;-&quot;_);_(@_)"/>
    <numFmt numFmtId="205" formatCode="0.E+00"/>
    <numFmt numFmtId="206" formatCode="0.0%"/>
  </numFmts>
  <fonts count="1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Roboto"/>
    </font>
    <font>
      <sz val="8"/>
      <color indexed="10"/>
      <name val="Calibri"/>
      <family val="2"/>
    </font>
    <font>
      <sz val="10"/>
      <color rgb="FF0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rgb="FFFF0000"/>
      </top>
      <bottom style="thin">
        <color rgb="FFFF0000"/>
      </bottom>
      <diagonal/>
    </border>
  </borders>
  <cellStyleXfs count="5654">
    <xf numFmtId="0" fontId="0" fillId="0" borderId="0"/>
    <xf numFmtId="171" fontId="44" fillId="0" borderId="0">
      <alignment horizontal="centerContinuous"/>
    </xf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66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173" fontId="38" fillId="0" borderId="0" applyFill="0" applyBorder="0" applyAlignment="0"/>
    <xf numFmtId="173" fontId="24" fillId="0" borderId="0" applyFill="0" applyBorder="0" applyAlignment="0"/>
    <xf numFmtId="174" fontId="38" fillId="0" borderId="0" applyFill="0" applyBorder="0" applyAlignment="0"/>
    <xf numFmtId="174" fontId="24" fillId="0" borderId="0" applyFill="0" applyBorder="0" applyAlignment="0"/>
    <xf numFmtId="175" fontId="38" fillId="0" borderId="0" applyFill="0" applyBorder="0" applyAlignment="0"/>
    <xf numFmtId="175" fontId="24" fillId="0" borderId="0" applyFill="0" applyBorder="0" applyAlignment="0"/>
    <xf numFmtId="176" fontId="38" fillId="0" borderId="0" applyFill="0" applyBorder="0" applyAlignment="0"/>
    <xf numFmtId="176" fontId="24" fillId="0" borderId="0" applyFill="0" applyBorder="0" applyAlignment="0"/>
    <xf numFmtId="177" fontId="38" fillId="0" borderId="0" applyFill="0" applyBorder="0" applyAlignment="0"/>
    <xf numFmtId="177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43" fontId="107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5" fillId="0" borderId="0" applyFont="0" applyFill="0" applyBorder="0" applyAlignment="0" applyProtection="0"/>
    <xf numFmtId="170" fontId="38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3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70" fontId="38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38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24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69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24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24" fillId="0" borderId="0" applyFont="0" applyFill="0" applyBorder="0" applyAlignment="0" applyProtection="0"/>
    <xf numFmtId="168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70" fontId="38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4" fillId="0" borderId="0" applyFont="0" applyFill="0" applyBorder="0" applyAlignment="0" applyProtection="0"/>
    <xf numFmtId="183" fontId="38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38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38" fillId="0" borderId="0" applyFont="0" applyFill="0" applyBorder="0" applyAlignment="0" applyProtection="0"/>
    <xf numFmtId="183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9" fillId="0" borderId="0" applyFont="0" applyFill="0" applyBorder="0" applyAlignment="0" applyProtection="0"/>
    <xf numFmtId="184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73" fillId="0" borderId="0" applyNumberFormat="0" applyAlignment="0">
      <alignment horizontal="left"/>
    </xf>
    <xf numFmtId="0" fontId="67" fillId="0" borderId="0"/>
    <xf numFmtId="0" fontId="67" fillId="0" borderId="0"/>
    <xf numFmtId="185" fontId="38" fillId="0" borderId="3"/>
    <xf numFmtId="185" fontId="24" fillId="0" borderId="3"/>
    <xf numFmtId="42" fontId="25" fillId="0" borderId="0" applyFont="0" applyFill="0" applyBorder="0" applyAlignment="0" applyProtection="0"/>
    <xf numFmtId="42" fontId="50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72" fillId="0" borderId="0" applyFont="0" applyFill="0" applyBorder="0" applyAlignment="0" applyProtection="0"/>
    <xf numFmtId="187" fontId="74" fillId="0" borderId="0">
      <protection locked="0"/>
    </xf>
    <xf numFmtId="14" fontId="66" fillId="0" borderId="0" applyFill="0" applyBorder="0" applyAlignment="0"/>
    <xf numFmtId="188" fontId="75" fillId="0" borderId="0">
      <protection locked="0"/>
    </xf>
    <xf numFmtId="0" fontId="76" fillId="0" borderId="0"/>
    <xf numFmtId="0" fontId="76" fillId="0" borderId="4"/>
    <xf numFmtId="0" fontId="76" fillId="0" borderId="4"/>
    <xf numFmtId="0" fontId="76" fillId="0" borderId="4"/>
    <xf numFmtId="0" fontId="76" fillId="0" borderId="4"/>
    <xf numFmtId="0" fontId="77" fillId="22" borderId="0"/>
    <xf numFmtId="176" fontId="38" fillId="0" borderId="0" applyFill="0" applyBorder="0" applyAlignment="0"/>
    <xf numFmtId="176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176" fontId="38" fillId="0" borderId="0" applyFill="0" applyBorder="0" applyAlignment="0"/>
    <xf numFmtId="176" fontId="24" fillId="0" borderId="0" applyFill="0" applyBorder="0" applyAlignment="0"/>
    <xf numFmtId="177" fontId="38" fillId="0" borderId="0" applyFill="0" applyBorder="0" applyAlignment="0"/>
    <xf numFmtId="177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0" fontId="78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9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80" fillId="0" borderId="0">
      <protection locked="0"/>
    </xf>
    <xf numFmtId="189" fontId="74" fillId="0" borderId="0">
      <protection locked="0"/>
    </xf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4"/>
    <xf numFmtId="0" fontId="81" fillId="0" borderId="4"/>
    <xf numFmtId="0" fontId="81" fillId="23" borderId="4"/>
    <xf numFmtId="0" fontId="81" fillId="23" borderId="4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82" fillId="0" borderId="0" applyNumberFormat="0"/>
    <xf numFmtId="38" fontId="43" fillId="24" borderId="0" applyNumberFormat="0" applyBorder="0" applyAlignment="0" applyProtection="0"/>
    <xf numFmtId="0" fontId="83" fillId="0" borderId="6" applyNumberFormat="0" applyAlignment="0" applyProtection="0">
      <alignment horizontal="left" vertical="center"/>
    </xf>
    <xf numFmtId="0" fontId="83" fillId="0" borderId="7">
      <alignment horizontal="left" vertical="center"/>
    </xf>
    <xf numFmtId="0" fontId="83" fillId="0" borderId="7">
      <alignment horizontal="left" vertical="center"/>
    </xf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79" fillId="0" borderId="0">
      <protection locked="0"/>
    </xf>
    <xf numFmtId="190" fontId="79" fillId="0" borderId="0"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35" fillId="7" borderId="1" applyNumberFormat="0" applyAlignment="0" applyProtection="0"/>
    <xf numFmtId="10" fontId="43" fillId="25" borderId="3" applyNumberFormat="0" applyBorder="0" applyAlignment="0" applyProtection="0"/>
    <xf numFmtId="10" fontId="43" fillId="25" borderId="3" applyNumberFormat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176" fontId="38" fillId="0" borderId="0" applyFill="0" applyBorder="0" applyAlignment="0"/>
    <xf numFmtId="176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176" fontId="38" fillId="0" borderId="0" applyFill="0" applyBorder="0" applyAlignment="0"/>
    <xf numFmtId="176" fontId="24" fillId="0" borderId="0" applyFill="0" applyBorder="0" applyAlignment="0"/>
    <xf numFmtId="177" fontId="38" fillId="0" borderId="0" applyFill="0" applyBorder="0" applyAlignment="0"/>
    <xf numFmtId="177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191" fontId="38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7" fontId="84" fillId="0" borderId="0"/>
    <xf numFmtId="192" fontId="38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192" fontId="38" fillId="0" borderId="0"/>
    <xf numFmtId="192" fontId="24" fillId="0" borderId="0"/>
    <xf numFmtId="192" fontId="38" fillId="0" borderId="0"/>
    <xf numFmtId="192" fontId="24" fillId="0" borderId="0"/>
    <xf numFmtId="192" fontId="38" fillId="0" borderId="0"/>
    <xf numFmtId="192" fontId="24" fillId="0" borderId="0"/>
    <xf numFmtId="192" fontId="24" fillId="0" borderId="0"/>
    <xf numFmtId="192" fontId="38" fillId="0" borderId="0"/>
    <xf numFmtId="171" fontId="85" fillId="0" borderId="0"/>
    <xf numFmtId="171" fontId="86" fillId="0" borderId="0"/>
    <xf numFmtId="171" fontId="86" fillId="0" borderId="0"/>
    <xf numFmtId="0" fontId="68" fillId="0" borderId="0"/>
    <xf numFmtId="0" fontId="114" fillId="0" borderId="0"/>
    <xf numFmtId="0" fontId="38" fillId="0" borderId="0"/>
    <xf numFmtId="0" fontId="24" fillId="0" borderId="0"/>
    <xf numFmtId="0" fontId="71" fillId="0" borderId="0"/>
    <xf numFmtId="0" fontId="38" fillId="0" borderId="0"/>
    <xf numFmtId="12" fontId="38" fillId="0" borderId="0"/>
    <xf numFmtId="12" fontId="24" fillId="0" borderId="0"/>
    <xf numFmtId="0" fontId="114" fillId="0" borderId="0"/>
    <xf numFmtId="0" fontId="114" fillId="0" borderId="0"/>
    <xf numFmtId="0" fontId="114" fillId="0" borderId="0"/>
    <xf numFmtId="0" fontId="25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87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5" fillId="0" borderId="0"/>
    <xf numFmtId="0" fontId="115" fillId="0" borderId="0"/>
    <xf numFmtId="0" fontId="114" fillId="0" borderId="0"/>
    <xf numFmtId="0" fontId="114" fillId="0" borderId="0"/>
    <xf numFmtId="0" fontId="114" fillId="0" borderId="0"/>
    <xf numFmtId="0" fontId="38" fillId="0" borderId="0"/>
    <xf numFmtId="0" fontId="38" fillId="0" borderId="0"/>
    <xf numFmtId="0" fontId="24" fillId="0" borderId="0"/>
    <xf numFmtId="0" fontId="38" fillId="0" borderId="0" applyProtection="0"/>
    <xf numFmtId="0" fontId="24" fillId="0" borderId="0" applyProtection="0"/>
    <xf numFmtId="0" fontId="24" fillId="0" borderId="0"/>
    <xf numFmtId="0" fontId="38" fillId="0" borderId="0"/>
    <xf numFmtId="0" fontId="114" fillId="0" borderId="0"/>
    <xf numFmtId="0" fontId="114" fillId="0" borderId="0"/>
    <xf numFmtId="0" fontId="114" fillId="0" borderId="0"/>
    <xf numFmtId="0" fontId="2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38" fillId="0" borderId="0"/>
    <xf numFmtId="0" fontId="71" fillId="0" borderId="0"/>
    <xf numFmtId="0" fontId="38" fillId="0" borderId="0"/>
    <xf numFmtId="0" fontId="114" fillId="0" borderId="0"/>
    <xf numFmtId="0" fontId="38" fillId="0" borderId="0"/>
    <xf numFmtId="0" fontId="114" fillId="0" borderId="0"/>
    <xf numFmtId="0" fontId="38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0" fontId="114" fillId="0" borderId="0"/>
    <xf numFmtId="0" fontId="38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114" fillId="0" borderId="0"/>
    <xf numFmtId="0" fontId="38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38" fillId="0" borderId="0"/>
    <xf numFmtId="0" fontId="69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24" fillId="0" borderId="0"/>
    <xf numFmtId="0" fontId="25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66" fillId="0" borderId="0">
      <alignment vertical="top"/>
    </xf>
    <xf numFmtId="0" fontId="25" fillId="0" borderId="0"/>
    <xf numFmtId="0" fontId="25" fillId="0" borderId="0"/>
    <xf numFmtId="0" fontId="38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66" fillId="0" borderId="0">
      <alignment vertical="top"/>
    </xf>
    <xf numFmtId="0" fontId="66" fillId="0" borderId="0">
      <alignment vertical="top"/>
    </xf>
    <xf numFmtId="0" fontId="25" fillId="0" borderId="0"/>
    <xf numFmtId="193" fontId="45" fillId="0" borderId="0"/>
    <xf numFmtId="0" fontId="114" fillId="0" borderId="0"/>
    <xf numFmtId="0" fontId="1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4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38" fillId="0" borderId="0" applyNumberFormat="0" applyFont="0" applyFill="0" applyAlignment="0" applyProtection="0"/>
    <xf numFmtId="0" fontId="38" fillId="0" borderId="0" applyNumberFormat="0" applyFont="0" applyFill="0" applyAlignment="0" applyProtection="0"/>
    <xf numFmtId="0" fontId="38" fillId="0" borderId="0"/>
    <xf numFmtId="0" fontId="2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4" fillId="0" borderId="0" applyNumberFormat="0" applyFont="0" applyFill="0" applyAlignment="0" applyProtection="0"/>
    <xf numFmtId="0" fontId="86" fillId="0" borderId="0"/>
    <xf numFmtId="0" fontId="86" fillId="0" borderId="0"/>
    <xf numFmtId="0" fontId="24" fillId="0" borderId="0" applyNumberFormat="0" applyFont="0" applyFill="0" applyAlignment="0" applyProtection="0"/>
    <xf numFmtId="0" fontId="38" fillId="0" borderId="0"/>
    <xf numFmtId="0" fontId="114" fillId="0" borderId="0"/>
    <xf numFmtId="181" fontId="86" fillId="0" borderId="0"/>
    <xf numFmtId="0" fontId="86" fillId="0" borderId="0"/>
    <xf numFmtId="194" fontId="86" fillId="0" borderId="0"/>
    <xf numFmtId="195" fontId="86" fillId="0" borderId="0"/>
    <xf numFmtId="0" fontId="86" fillId="0" borderId="0"/>
    <xf numFmtId="196" fontId="86" fillId="0" borderId="0"/>
    <xf numFmtId="196" fontId="86" fillId="0" borderId="0"/>
    <xf numFmtId="196" fontId="86" fillId="0" borderId="0"/>
    <xf numFmtId="194" fontId="86" fillId="0" borderId="0"/>
    <xf numFmtId="0" fontId="86" fillId="0" borderId="0"/>
    <xf numFmtId="0" fontId="38" fillId="0" borderId="0"/>
    <xf numFmtId="0" fontId="24" fillId="0" borderId="0"/>
    <xf numFmtId="181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114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38" fillId="0" borderId="0" applyNumberFormat="0" applyFont="0" applyFill="0" applyAlignment="0" applyProtection="0"/>
    <xf numFmtId="0" fontId="38" fillId="0" borderId="0"/>
    <xf numFmtId="0" fontId="24" fillId="0" borderId="0"/>
    <xf numFmtId="0" fontId="38" fillId="0" borderId="0"/>
    <xf numFmtId="0" fontId="24" fillId="0" borderId="0"/>
    <xf numFmtId="0" fontId="24" fillId="0" borderId="0" applyNumberFormat="0" applyFont="0" applyFill="0" applyAlignment="0" applyProtection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197" fontId="86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96" fontId="86" fillId="0" borderId="0"/>
    <xf numFmtId="196" fontId="86" fillId="0" borderId="0"/>
    <xf numFmtId="196" fontId="86" fillId="0" borderId="0"/>
    <xf numFmtId="196" fontId="86" fillId="0" borderId="0"/>
    <xf numFmtId="198" fontId="86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5" fillId="0" borderId="0"/>
    <xf numFmtId="0" fontId="25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38" fillId="0" borderId="0"/>
    <xf numFmtId="0" fontId="2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5" fillId="0" borderId="0"/>
    <xf numFmtId="0" fontId="38" fillId="0" borderId="0"/>
    <xf numFmtId="0" fontId="24" fillId="0" borderId="0"/>
    <xf numFmtId="0" fontId="38" fillId="0" borderId="0"/>
    <xf numFmtId="0" fontId="25" fillId="0" borderId="0"/>
    <xf numFmtId="0" fontId="25" fillId="0" borderId="0"/>
    <xf numFmtId="0" fontId="66" fillId="0" borderId="0">
      <alignment vertical="top"/>
    </xf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114" fillId="0" borderId="0"/>
    <xf numFmtId="0" fontId="38" fillId="0" borderId="0"/>
    <xf numFmtId="0" fontId="45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193" fontId="45" fillId="0" borderId="0"/>
    <xf numFmtId="0" fontId="24" fillId="0" borderId="0"/>
    <xf numFmtId="0" fontId="24" fillId="0" borderId="0" applyProtection="0"/>
    <xf numFmtId="0" fontId="114" fillId="0" borderId="0"/>
    <xf numFmtId="0" fontId="114" fillId="0" borderId="0"/>
    <xf numFmtId="0" fontId="114" fillId="0" borderId="0"/>
    <xf numFmtId="0" fontId="24" fillId="0" borderId="0"/>
    <xf numFmtId="0" fontId="24" fillId="0" borderId="0" applyProtection="0"/>
    <xf numFmtId="0" fontId="38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4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5" fillId="0" borderId="0"/>
    <xf numFmtId="0" fontId="38" fillId="0" borderId="0"/>
    <xf numFmtId="0" fontId="24" fillId="0" borderId="0"/>
    <xf numFmtId="0" fontId="114" fillId="0" borderId="0"/>
    <xf numFmtId="0" fontId="115" fillId="0" borderId="0"/>
    <xf numFmtId="0" fontId="66" fillId="0" borderId="0">
      <alignment vertical="top"/>
    </xf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114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38" fillId="0" borderId="0"/>
    <xf numFmtId="0" fontId="38" fillId="0" borderId="0"/>
    <xf numFmtId="0" fontId="24" fillId="0" borderId="0"/>
    <xf numFmtId="0" fontId="116" fillId="0" borderId="0"/>
    <xf numFmtId="0" fontId="24" fillId="0" borderId="0"/>
    <xf numFmtId="0" fontId="24" fillId="0" borderId="0"/>
    <xf numFmtId="0" fontId="25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5" fillId="0" borderId="0"/>
    <xf numFmtId="0" fontId="25" fillId="0" borderId="0"/>
    <xf numFmtId="0" fontId="115" fillId="0" borderId="0"/>
    <xf numFmtId="0" fontId="6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38" fillId="0" borderId="0"/>
    <xf numFmtId="0" fontId="24" fillId="0" borderId="0"/>
    <xf numFmtId="0" fontId="38" fillId="0" borderId="0"/>
    <xf numFmtId="0" fontId="38" fillId="0" borderId="0" applyProtection="0"/>
    <xf numFmtId="0" fontId="24" fillId="0" borderId="0" applyProtection="0"/>
    <xf numFmtId="0" fontId="24" fillId="0" borderId="0"/>
    <xf numFmtId="0" fontId="38" fillId="0" borderId="0"/>
    <xf numFmtId="0" fontId="24" fillId="0" borderId="0"/>
    <xf numFmtId="193" fontId="45" fillId="0" borderId="0"/>
    <xf numFmtId="193" fontId="45" fillId="0" borderId="0"/>
    <xf numFmtId="0" fontId="11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4" fillId="0" borderId="0"/>
    <xf numFmtId="0" fontId="115" fillId="0" borderId="0"/>
    <xf numFmtId="0" fontId="66" fillId="0" borderId="0">
      <alignment vertical="top"/>
    </xf>
    <xf numFmtId="0" fontId="38" fillId="0" borderId="0"/>
    <xf numFmtId="0" fontId="24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38" fillId="0" borderId="0"/>
    <xf numFmtId="0" fontId="2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24" fillId="27" borderId="12" applyNumberFormat="0" applyFont="0" applyAlignment="0" applyProtection="0"/>
    <xf numFmtId="0" fontId="38" fillId="27" borderId="12" applyNumberFormat="0" applyFont="0" applyAlignment="0" applyProtection="0"/>
    <xf numFmtId="0" fontId="24" fillId="27" borderId="12" applyNumberFormat="0" applyFont="0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5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8" fillId="27" borderId="12" applyNumberFormat="0" applyFont="0" applyAlignment="0" applyProtection="0"/>
    <xf numFmtId="193" fontId="45" fillId="28" borderId="12" applyAlignment="0" applyProtection="0"/>
    <xf numFmtId="193" fontId="45" fillId="28" borderId="12" applyAlignment="0" applyProtection="0"/>
    <xf numFmtId="0" fontId="24" fillId="27" borderId="12" applyNumberFormat="0" applyFont="0" applyAlignment="0" applyProtection="0"/>
    <xf numFmtId="193" fontId="45" fillId="28" borderId="12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0" fontId="39" fillId="20" borderId="13" applyNumberFormat="0" applyAlignment="0" applyProtection="0"/>
    <xf numFmtId="175" fontId="38" fillId="0" borderId="0" applyFont="0" applyFill="0" applyBorder="0" applyAlignment="0" applyProtection="0"/>
    <xf numFmtId="175" fontId="24" fillId="0" borderId="0" applyFont="0" applyFill="0" applyBorder="0" applyAlignment="0" applyProtection="0"/>
    <xf numFmtId="199" fontId="38" fillId="0" borderId="0" applyFont="0" applyFill="0" applyBorder="0" applyAlignment="0" applyProtection="0"/>
    <xf numFmtId="199" fontId="24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176" fontId="38" fillId="0" borderId="0" applyFill="0" applyBorder="0" applyAlignment="0"/>
    <xf numFmtId="176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176" fontId="38" fillId="0" borderId="0" applyFill="0" applyBorder="0" applyAlignment="0"/>
    <xf numFmtId="176" fontId="24" fillId="0" borderId="0" applyFill="0" applyBorder="0" applyAlignment="0"/>
    <xf numFmtId="177" fontId="38" fillId="0" borderId="0" applyFill="0" applyBorder="0" applyAlignment="0"/>
    <xf numFmtId="177" fontId="24" fillId="0" borderId="0" applyFill="0" applyBorder="0" applyAlignment="0"/>
    <xf numFmtId="172" fontId="38" fillId="0" borderId="0" applyFill="0" applyBorder="0" applyAlignment="0"/>
    <xf numFmtId="172" fontId="24" fillId="0" borderId="0" applyFill="0" applyBorder="0" applyAlignment="0"/>
    <xf numFmtId="0" fontId="76" fillId="0" borderId="0"/>
    <xf numFmtId="200" fontId="89" fillId="0" borderId="0" applyNumberFormat="0" applyFill="0" applyBorder="0" applyAlignment="0" applyProtection="0">
      <alignment horizontal="left"/>
    </xf>
    <xf numFmtId="0" fontId="90" fillId="0" borderId="14"/>
    <xf numFmtId="0" fontId="90" fillId="0" borderId="14"/>
    <xf numFmtId="0" fontId="91" fillId="0" borderId="15"/>
    <xf numFmtId="0" fontId="91" fillId="0" borderId="15"/>
    <xf numFmtId="40" fontId="92" fillId="0" borderId="0" applyBorder="0">
      <alignment horizontal="right"/>
    </xf>
    <xf numFmtId="49" fontId="66" fillId="0" borderId="0" applyFill="0" applyBorder="0" applyAlignment="0"/>
    <xf numFmtId="201" fontId="38" fillId="0" borderId="0" applyFill="0" applyBorder="0" applyAlignment="0"/>
    <xf numFmtId="201" fontId="24" fillId="0" borderId="0" applyFill="0" applyBorder="0" applyAlignment="0"/>
    <xf numFmtId="202" fontId="38" fillId="0" borderId="0" applyFill="0" applyBorder="0" applyAlignment="0"/>
    <xf numFmtId="202" fontId="24" fillId="0" borderId="0" applyFill="0" applyBorder="0" applyAlignment="0"/>
    <xf numFmtId="203" fontId="93" fillId="0" borderId="16" applyFont="0" applyBorder="0" applyAlignment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8" fillId="0" borderId="0"/>
    <xf numFmtId="0" fontId="12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/>
    <xf numFmtId="165" fontId="24" fillId="0" borderId="0" applyFont="0" applyFill="0" applyBorder="0" applyAlignment="0" applyProtection="0"/>
    <xf numFmtId="9" fontId="164" fillId="0" borderId="0" applyFont="0" applyFill="0" applyBorder="0" applyAlignment="0" applyProtection="0"/>
    <xf numFmtId="165" fontId="176" fillId="0" borderId="0" applyFont="0" applyFill="0" applyBorder="0" applyAlignment="0" applyProtection="0"/>
    <xf numFmtId="0" fontId="24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" fillId="0" borderId="0"/>
    <xf numFmtId="165" fontId="24" fillId="0" borderId="0" applyFont="0" applyFill="0" applyBorder="0" applyAlignment="0" applyProtection="0"/>
    <xf numFmtId="0" fontId="9" fillId="0" borderId="0"/>
    <xf numFmtId="166" fontId="2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1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2" fontId="114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90" fillId="0" borderId="93"/>
    <xf numFmtId="0" fontId="91" fillId="0" borderId="94"/>
    <xf numFmtId="166" fontId="24" fillId="0" borderId="0" applyFont="0" applyFill="0" applyBorder="0" applyAlignment="0" applyProtection="0"/>
    <xf numFmtId="0" fontId="39" fillId="20" borderId="99" applyNumberFormat="0" applyAlignment="0" applyProtection="0"/>
    <xf numFmtId="0" fontId="18" fillId="27" borderId="98" applyNumberFormat="0" applyFont="0" applyAlignment="0" applyProtection="0"/>
    <xf numFmtId="0" fontId="24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9" fillId="21" borderId="95" applyNumberFormat="0" applyAlignment="0" applyProtection="0"/>
    <xf numFmtId="0" fontId="35" fillId="7" borderId="103" applyNumberFormat="0" applyAlignment="0" applyProtection="0"/>
    <xf numFmtId="0" fontId="41" fillId="0" borderId="100" applyNumberFormat="0" applyFill="0" applyAlignment="0" applyProtection="0"/>
    <xf numFmtId="0" fontId="8" fillId="0" borderId="0"/>
    <xf numFmtId="0" fontId="8" fillId="0" borderId="0"/>
    <xf numFmtId="0" fontId="90" fillId="0" borderId="102"/>
    <xf numFmtId="0" fontId="24" fillId="27" borderId="104" applyNumberFormat="0" applyFont="0" applyAlignment="0" applyProtection="0"/>
    <xf numFmtId="0" fontId="39" fillId="20" borderId="105" applyNumberFormat="0" applyAlignment="0" applyProtection="0"/>
    <xf numFmtId="0" fontId="41" fillId="0" borderId="106" applyNumberFormat="0" applyFill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0" fontId="39" fillId="20" borderId="99" applyNumberForma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0" fontId="24" fillId="27" borderId="98" applyNumberFormat="0" applyFont="0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193" fontId="45" fillId="28" borderId="98" applyAlignment="0" applyProtection="0"/>
    <xf numFmtId="0" fontId="18" fillId="27" borderId="98" applyNumberFormat="0" applyFont="0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193" fontId="45" fillId="28" borderId="98" applyAlignment="0" applyProtection="0"/>
    <xf numFmtId="0" fontId="24" fillId="27" borderId="98" applyNumberFormat="0" applyFont="0" applyAlignment="0" applyProtection="0"/>
    <xf numFmtId="0" fontId="8" fillId="0" borderId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9" fillId="21" borderId="95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0" fontId="35" fillId="7" borderId="97" applyNumberFormat="0" applyAlignment="0" applyProtection="0"/>
    <xf numFmtId="166" fontId="8" fillId="0" borderId="0" applyFont="0" applyFill="0" applyBorder="0" applyAlignment="0" applyProtection="0"/>
    <xf numFmtId="0" fontId="81" fillId="23" borderId="101"/>
    <xf numFmtId="0" fontId="81" fillId="0" borderId="101"/>
    <xf numFmtId="0" fontId="81" fillId="0" borderId="96"/>
    <xf numFmtId="0" fontId="81" fillId="0" borderId="96"/>
    <xf numFmtId="0" fontId="76" fillId="0" borderId="101"/>
    <xf numFmtId="0" fontId="76" fillId="0" borderId="101"/>
    <xf numFmtId="0" fontId="76" fillId="0" borderId="107"/>
    <xf numFmtId="0" fontId="76" fillId="0" borderId="107"/>
    <xf numFmtId="0" fontId="81" fillId="0" borderId="107"/>
    <xf numFmtId="0" fontId="81" fillId="23" borderId="107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28" fillId="20" borderId="97" applyNumberFormat="0" applyAlignment="0" applyProtection="0"/>
    <xf numFmtId="0" fontId="8" fillId="0" borderId="0"/>
    <xf numFmtId="0" fontId="8" fillId="0" borderId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0" fontId="24" fillId="27" borderId="104" applyNumberFormat="0" applyFont="0" applyAlignment="0" applyProtection="0"/>
    <xf numFmtId="0" fontId="24" fillId="27" borderId="104" applyNumberFormat="0" applyFont="0" applyAlignment="0" applyProtection="0"/>
    <xf numFmtId="0" fontId="24" fillId="27" borderId="104" applyNumberFormat="0" applyFont="0" applyAlignment="0" applyProtection="0"/>
    <xf numFmtId="0" fontId="18" fillId="27" borderId="104" applyNumberFormat="0" applyFont="0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193" fontId="45" fillId="28" borderId="104" applyAlignment="0" applyProtection="0"/>
    <xf numFmtId="0" fontId="39" fillId="20" borderId="99" applyNumberFormat="0" applyAlignment="0" applyProtection="0"/>
    <xf numFmtId="0" fontId="24" fillId="27" borderId="98" applyNumberFormat="0" applyFont="0" applyAlignment="0" applyProtection="0"/>
    <xf numFmtId="0" fontId="35" fillId="7" borderId="97" applyNumberFormat="0" applyAlignment="0" applyProtection="0"/>
    <xf numFmtId="0" fontId="28" fillId="20" borderId="97" applyNumberFormat="0" applyAlignment="0" applyProtection="0"/>
    <xf numFmtId="193" fontId="45" fillId="28" borderId="104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35" fillId="7" borderId="103" applyNumberFormat="0" applyAlignment="0" applyProtection="0"/>
    <xf numFmtId="0" fontId="28" fillId="20" borderId="103" applyNumberFormat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41" fillId="0" borderId="100" applyNumberFormat="0" applyFill="0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90" fillId="0" borderId="108"/>
    <xf numFmtId="0" fontId="35" fillId="7" borderId="103" applyNumberFormat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0" fontId="28" fillId="20" borderId="103" applyNumberFormat="0" applyAlignment="0" applyProtection="0"/>
    <xf numFmtId="166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5" fillId="7" borderId="103" applyNumberFormat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5" fillId="7" borderId="103" applyNumberFormat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18" fillId="0" borderId="0" applyFont="0" applyFill="0" applyBorder="0" applyAlignment="0" applyProtection="0"/>
    <xf numFmtId="0" fontId="76" fillId="0" borderId="107"/>
    <xf numFmtId="0" fontId="76" fillId="0" borderId="107"/>
    <xf numFmtId="0" fontId="81" fillId="0" borderId="96"/>
    <xf numFmtId="0" fontId="81" fillId="0" borderId="96"/>
    <xf numFmtId="0" fontId="81" fillId="0" borderId="107"/>
    <xf numFmtId="0" fontId="81" fillId="23" borderId="107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35" fillId="7" borderId="103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2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0" fontId="24" fillId="27" borderId="104" applyNumberFormat="0" applyFont="0" applyAlignment="0" applyProtection="0"/>
    <xf numFmtId="0" fontId="24" fillId="27" borderId="104" applyNumberFormat="0" applyFont="0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193" fontId="45" fillId="28" borderId="104" applyAlignment="0" applyProtection="0"/>
    <xf numFmtId="0" fontId="18" fillId="27" borderId="104" applyNumberFormat="0" applyFont="0" applyAlignment="0" applyProtection="0"/>
    <xf numFmtId="9" fontId="24" fillId="0" borderId="0" applyFont="0" applyFill="0" applyBorder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193" fontId="45" fillId="28" borderId="104" applyAlignment="0" applyProtection="0"/>
    <xf numFmtId="0" fontId="24" fillId="27" borderId="104" applyNumberFormat="0" applyFon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0" fontId="39" fillId="20" borderId="105" applyNumberFormat="0" applyAlignment="0" applyProtection="0"/>
    <xf numFmtId="9" fontId="2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0" fillId="0" borderId="109"/>
    <xf numFmtId="0" fontId="90" fillId="0" borderId="109"/>
    <xf numFmtId="0" fontId="91" fillId="0" borderId="110"/>
    <xf numFmtId="0" fontId="91" fillId="0" borderId="11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41" fillId="0" borderId="106" applyNumberFormat="0" applyFill="0" applyAlignment="0" applyProtection="0"/>
    <xf numFmtId="0" fontId="114" fillId="0" borderId="0"/>
    <xf numFmtId="166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27" borderId="127" applyNumberFormat="0" applyFont="0" applyAlignment="0" applyProtection="0"/>
    <xf numFmtId="0" fontId="24" fillId="27" borderId="127" applyNumberFormat="0" applyFont="0" applyAlignment="0" applyProtection="0"/>
    <xf numFmtId="0" fontId="28" fillId="20" borderId="113" applyNumberFormat="0" applyAlignment="0" applyProtection="0"/>
    <xf numFmtId="0" fontId="76" fillId="0" borderId="136"/>
    <xf numFmtId="0" fontId="35" fillId="7" borderId="103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35" fillId="7" borderId="113" applyNumberFormat="0" applyAlignment="0" applyProtection="0"/>
    <xf numFmtId="0" fontId="18" fillId="27" borderId="121" applyNumberFormat="0" applyFont="0" applyAlignment="0" applyProtection="0"/>
    <xf numFmtId="0" fontId="6" fillId="0" borderId="0"/>
    <xf numFmtId="0" fontId="35" fillId="7" borderId="113" applyNumberFormat="0" applyAlignment="0" applyProtection="0"/>
    <xf numFmtId="0" fontId="28" fillId="20" borderId="120" applyNumberFormat="0" applyAlignment="0" applyProtection="0"/>
    <xf numFmtId="0" fontId="35" fillId="7" borderId="113" applyNumberFormat="0" applyAlignment="0" applyProtection="0"/>
    <xf numFmtId="0" fontId="28" fillId="20" borderId="132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6" fillId="0" borderId="0"/>
    <xf numFmtId="193" fontId="45" fillId="28" borderId="121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24" fillId="0" borderId="0"/>
    <xf numFmtId="0" fontId="18" fillId="27" borderId="127" applyNumberFormat="0" applyFont="0" applyAlignment="0" applyProtection="0"/>
    <xf numFmtId="193" fontId="45" fillId="28" borderId="127" applyAlignment="0" applyProtection="0"/>
    <xf numFmtId="193" fontId="45" fillId="28" borderId="127" applyAlignment="0" applyProtection="0"/>
    <xf numFmtId="0" fontId="28" fillId="20" borderId="120" applyNumberFormat="0" applyAlignment="0" applyProtection="0"/>
    <xf numFmtId="0" fontId="35" fillId="7" borderId="120" applyNumberFormat="0" applyAlignment="0" applyProtection="0"/>
    <xf numFmtId="0" fontId="35" fillId="7" borderId="132" applyNumberFormat="0" applyAlignment="0" applyProtection="0"/>
    <xf numFmtId="0" fontId="24" fillId="27" borderId="121" applyNumberFormat="0" applyFont="0" applyAlignment="0" applyProtection="0"/>
    <xf numFmtId="0" fontId="39" fillId="20" borderId="122" applyNumberFormat="0" applyAlignment="0" applyProtection="0"/>
    <xf numFmtId="0" fontId="90" fillId="0" borderId="119"/>
    <xf numFmtId="193" fontId="45" fillId="28" borderId="127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0" fontId="24" fillId="27" borderId="127" applyNumberFormat="0" applyFont="0" applyAlignment="0" applyProtection="0"/>
    <xf numFmtId="0" fontId="24" fillId="27" borderId="127" applyNumberFormat="0" applyFont="0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166" fontId="24" fillId="0" borderId="0" applyFont="0" applyFill="0" applyBorder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32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28" fillId="20" borderId="120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03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35" fillId="7" borderId="126" applyNumberFormat="0" applyAlignment="0" applyProtection="0"/>
    <xf numFmtId="0" fontId="81" fillId="23" borderId="130"/>
    <xf numFmtId="0" fontId="81" fillId="0" borderId="130"/>
    <xf numFmtId="0" fontId="76" fillId="0" borderId="130"/>
    <xf numFmtId="0" fontId="76" fillId="0" borderId="130"/>
    <xf numFmtId="166" fontId="6" fillId="0" borderId="0" applyFont="0" applyFill="0" applyBorder="0" applyAlignment="0" applyProtection="0"/>
    <xf numFmtId="0" fontId="76" fillId="0" borderId="136"/>
    <xf numFmtId="0" fontId="76" fillId="0" borderId="124"/>
    <xf numFmtId="0" fontId="76" fillId="0" borderId="124"/>
    <xf numFmtId="0" fontId="81" fillId="0" borderId="136"/>
    <xf numFmtId="0" fontId="81" fillId="23" borderId="136"/>
    <xf numFmtId="0" fontId="81" fillId="0" borderId="124"/>
    <xf numFmtId="0" fontId="76" fillId="0" borderId="114"/>
    <xf numFmtId="0" fontId="76" fillId="0" borderId="114"/>
    <xf numFmtId="0" fontId="76" fillId="0" borderId="114"/>
    <xf numFmtId="0" fontId="76" fillId="0" borderId="114"/>
    <xf numFmtId="0" fontId="81" fillId="23" borderId="124"/>
    <xf numFmtId="0" fontId="81" fillId="0" borderId="114"/>
    <xf numFmtId="0" fontId="81" fillId="0" borderId="114"/>
    <xf numFmtId="0" fontId="81" fillId="23" borderId="114"/>
    <xf numFmtId="0" fontId="81" fillId="23" borderId="114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20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35" fillId="7" borderId="132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35" fillId="7" borderId="113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28" fillId="20" borderId="126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24" fillId="27" borderId="133" applyNumberFormat="0" applyFont="0" applyAlignment="0" applyProtection="0"/>
    <xf numFmtId="193" fontId="45" fillId="28" borderId="133" applyAlignment="0" applyProtection="0"/>
    <xf numFmtId="193" fontId="45" fillId="28" borderId="133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21" applyNumberFormat="0" applyFont="0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0" fontId="24" fillId="27" borderId="121" applyNumberFormat="0" applyFont="0" applyAlignment="0" applyProtection="0"/>
    <xf numFmtId="0" fontId="24" fillId="27" borderId="121" applyNumberFormat="0" applyFont="0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0" fontId="35" fillId="7" borderId="113" applyNumberFormat="0" applyAlignment="0" applyProtection="0"/>
    <xf numFmtId="0" fontId="35" fillId="7" borderId="120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35" fillId="7" borderId="132" applyNumberFormat="0" applyAlignment="0" applyProtection="0"/>
    <xf numFmtId="0" fontId="90" fillId="0" borderId="111"/>
    <xf numFmtId="0" fontId="91" fillId="0" borderId="112"/>
    <xf numFmtId="0" fontId="35" fillId="7" borderId="120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28" fillId="20" borderId="113" applyNumberFormat="0" applyAlignment="0" applyProtection="0"/>
    <xf numFmtId="0" fontId="35" fillId="7" borderId="126" applyNumberFormat="0" applyAlignment="0" applyProtection="0"/>
    <xf numFmtId="0" fontId="35" fillId="7" borderId="103" applyNumberFormat="0" applyAlignment="0" applyProtection="0"/>
    <xf numFmtId="0" fontId="35" fillId="7" borderId="113" applyNumberFormat="0" applyAlignment="0" applyProtection="0"/>
    <xf numFmtId="0" fontId="24" fillId="27" borderId="133" applyNumberFormat="0" applyFont="0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24" fillId="0" borderId="0"/>
    <xf numFmtId="193" fontId="45" fillId="28" borderId="121" applyAlignment="0" applyProtection="0"/>
    <xf numFmtId="0" fontId="24" fillId="0" borderId="0"/>
    <xf numFmtId="0" fontId="35" fillId="7" borderId="132" applyNumberFormat="0" applyAlignment="0" applyProtection="0"/>
    <xf numFmtId="0" fontId="35" fillId="7" borderId="132" applyNumberForma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6" fillId="0" borderId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24" fillId="27" borderId="121" applyNumberFormat="0" applyFont="0" applyAlignment="0" applyProtection="0"/>
    <xf numFmtId="193" fontId="45" fillId="28" borderId="121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0" fontId="39" fillId="20" borderId="122" applyNumberForma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0" fontId="24" fillId="27" borderId="133" applyNumberFormat="0" applyFont="0" applyAlignment="0" applyProtection="0"/>
    <xf numFmtId="0" fontId="24" fillId="27" borderId="133" applyNumberFormat="0" applyFont="0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6" fillId="0" borderId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193" fontId="45" fillId="28" borderId="133" applyAlignment="0" applyProtection="0"/>
    <xf numFmtId="0" fontId="39" fillId="20" borderId="128" applyNumberFormat="0" applyAlignment="0" applyProtection="0"/>
    <xf numFmtId="0" fontId="24" fillId="27" borderId="127" applyNumberFormat="0" applyFont="0" applyAlignment="0" applyProtection="0"/>
    <xf numFmtId="0" fontId="90" fillId="0" borderId="125"/>
    <xf numFmtId="0" fontId="6" fillId="0" borderId="0"/>
    <xf numFmtId="0" fontId="28" fillId="20" borderId="126" applyNumberFormat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18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18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24" fillId="27" borderId="115" applyNumberFormat="0" applyFont="0" applyAlignment="0" applyProtection="0"/>
    <xf numFmtId="193" fontId="45" fillId="28" borderId="115" applyAlignment="0" applyProtection="0"/>
    <xf numFmtId="193" fontId="45" fillId="28" borderId="115" applyAlignment="0" applyProtection="0"/>
    <xf numFmtId="0" fontId="24" fillId="27" borderId="115" applyNumberFormat="0" applyFon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39" fillId="20" borderId="116" applyNumberFormat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193" fontId="45" fillId="28" borderId="133" applyAlignment="0" applyProtection="0"/>
    <xf numFmtId="193" fontId="45" fillId="28" borderId="133" applyAlignment="0" applyProtection="0"/>
    <xf numFmtId="0" fontId="90" fillId="0" borderId="118"/>
    <xf numFmtId="0" fontId="90" fillId="0" borderId="118"/>
    <xf numFmtId="0" fontId="18" fillId="27" borderId="133" applyNumberFormat="0" applyFont="0" applyAlignment="0" applyProtection="0"/>
    <xf numFmtId="0" fontId="24" fillId="0" borderId="0"/>
    <xf numFmtId="0" fontId="24" fillId="27" borderId="127" applyNumberFormat="0" applyFont="0" applyAlignment="0" applyProtection="0"/>
    <xf numFmtId="0" fontId="35" fillId="7" borderId="120" applyNumberFormat="0" applyAlignment="0" applyProtection="0"/>
    <xf numFmtId="0" fontId="41" fillId="0" borderId="123" applyNumberFormat="0" applyFill="0" applyAlignment="0" applyProtection="0"/>
    <xf numFmtId="0" fontId="28" fillId="20" borderId="132" applyNumberFormat="0" applyAlignment="0" applyProtection="0"/>
    <xf numFmtId="0" fontId="35" fillId="7" borderId="103" applyNumberFormat="0" applyAlignment="0" applyProtection="0"/>
    <xf numFmtId="0" fontId="90" fillId="0" borderId="111"/>
    <xf numFmtId="0" fontId="24" fillId="27" borderId="133" applyNumberFormat="0" applyFont="0" applyAlignment="0" applyProtection="0"/>
    <xf numFmtId="193" fontId="45" fillId="28" borderId="121" applyAlignment="0" applyProtection="0"/>
    <xf numFmtId="193" fontId="45" fillId="28" borderId="121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24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18" fillId="27" borderId="121" applyNumberFormat="0" applyFont="0" applyAlignment="0" applyProtection="0"/>
    <xf numFmtId="0" fontId="39" fillId="20" borderId="122" applyNumberFormat="0" applyAlignment="0" applyProtection="0"/>
    <xf numFmtId="0" fontId="24" fillId="27" borderId="133" applyNumberFormat="0" applyFont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17" applyNumberFormat="0" applyFill="0" applyAlignment="0" applyProtection="0"/>
    <xf numFmtId="0" fontId="41" fillId="0" borderId="129" applyNumberFormat="0" applyFill="0" applyAlignment="0" applyProtection="0"/>
    <xf numFmtId="0" fontId="35" fillId="7" borderId="126" applyNumberFormat="0" applyAlignment="0" applyProtection="0"/>
    <xf numFmtId="0" fontId="41" fillId="0" borderId="123" applyNumberFormat="0" applyFill="0" applyAlignment="0" applyProtection="0"/>
    <xf numFmtId="0" fontId="18" fillId="27" borderId="133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6" fillId="0" borderId="0"/>
    <xf numFmtId="0" fontId="41" fillId="0" borderId="123" applyNumberFormat="0" applyFill="0" applyAlignment="0" applyProtection="0"/>
    <xf numFmtId="166" fontId="13" fillId="0" borderId="0" applyFont="0" applyFill="0" applyBorder="0" applyAlignment="0" applyProtection="0"/>
    <xf numFmtId="0" fontId="6" fillId="0" borderId="0"/>
    <xf numFmtId="165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18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24" fillId="27" borderId="127" applyNumberFormat="0" applyFont="0" applyAlignment="0" applyProtection="0"/>
    <xf numFmtId="193" fontId="45" fillId="28" borderId="127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39" fillId="20" borderId="128" applyNumberFormat="0" applyAlignment="0" applyProtection="0"/>
    <xf numFmtId="0" fontId="41" fillId="0" borderId="135" applyNumberFormat="0" applyFill="0" applyAlignment="0" applyProtection="0"/>
    <xf numFmtId="0" fontId="39" fillId="20" borderId="134" applyNumberFormat="0" applyAlignment="0" applyProtection="0"/>
    <xf numFmtId="0" fontId="24" fillId="27" borderId="133" applyNumberFormat="0" applyFont="0" applyAlignment="0" applyProtection="0"/>
    <xf numFmtId="0" fontId="90" fillId="0" borderId="131"/>
    <xf numFmtId="0" fontId="35" fillId="7" borderId="132" applyNumberFormat="0" applyAlignment="0" applyProtection="0"/>
    <xf numFmtId="0" fontId="28" fillId="20" borderId="132" applyNumberFormat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24" fillId="0" borderId="0"/>
    <xf numFmtId="0" fontId="18" fillId="27" borderId="127" applyNumberFormat="0" applyFont="0" applyAlignment="0" applyProtection="0"/>
    <xf numFmtId="0" fontId="24" fillId="0" borderId="0"/>
    <xf numFmtId="0" fontId="24" fillId="27" borderId="127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41" fillId="0" borderId="129" applyNumberFormat="0" applyFill="0" applyAlignment="0" applyProtection="0"/>
    <xf numFmtId="0" fontId="24" fillId="0" borderId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18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24" fillId="27" borderId="133" applyNumberFormat="0" applyFont="0" applyAlignment="0" applyProtection="0"/>
    <xf numFmtId="193" fontId="45" fillId="28" borderId="133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39" fillId="20" borderId="134" applyNumberFormat="0" applyAlignment="0" applyProtection="0"/>
    <xf numFmtId="0" fontId="90" fillId="0" borderId="137"/>
    <xf numFmtId="0" fontId="35" fillId="7" borderId="132" applyNumberFormat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24" fillId="0" borderId="0"/>
    <xf numFmtId="0" fontId="179" fillId="0" borderId="0"/>
  </cellStyleXfs>
  <cellXfs count="693">
    <xf numFmtId="0" fontId="0" fillId="0" borderId="0" xfId="0"/>
    <xf numFmtId="0" fontId="47" fillId="0" borderId="0" xfId="1448" applyFont="1" applyAlignment="1">
      <alignment horizontal="center" wrapText="1"/>
    </xf>
    <xf numFmtId="0" fontId="46" fillId="0" borderId="0" xfId="1448" applyFont="1" applyAlignment="1">
      <alignment horizontal="left" vertical="center" wrapText="1"/>
    </xf>
    <xf numFmtId="0" fontId="56" fillId="0" borderId="0" xfId="1448" applyFont="1" applyAlignment="1">
      <alignment horizontal="center" wrapText="1"/>
    </xf>
    <xf numFmtId="3" fontId="47" fillId="0" borderId="0" xfId="1448" applyNumberFormat="1" applyFont="1" applyAlignment="1">
      <alignment horizontal="center" vertical="center" wrapText="1"/>
    </xf>
    <xf numFmtId="0" fontId="56" fillId="0" borderId="0" xfId="1448" applyFont="1" applyAlignment="1">
      <alignment wrapText="1"/>
    </xf>
    <xf numFmtId="0" fontId="57" fillId="0" borderId="0" xfId="1448" applyFont="1" applyAlignment="1">
      <alignment wrapText="1"/>
    </xf>
    <xf numFmtId="0" fontId="46" fillId="0" borderId="0" xfId="1448" applyFont="1" applyAlignment="1">
      <alignment horizontal="center" wrapText="1"/>
    </xf>
    <xf numFmtId="0" fontId="46" fillId="0" borderId="0" xfId="1448" applyFont="1" applyAlignment="1">
      <alignment horizontal="center" vertical="center" wrapText="1"/>
    </xf>
    <xf numFmtId="3" fontId="46" fillId="0" borderId="0" xfId="1448" applyNumberFormat="1" applyFont="1" applyAlignment="1">
      <alignment horizontal="center" vertical="center" wrapText="1"/>
    </xf>
    <xf numFmtId="0" fontId="46" fillId="0" borderId="18" xfId="1448" applyFont="1" applyBorder="1" applyAlignment="1">
      <alignment horizontal="center" vertical="center" wrapText="1"/>
    </xf>
    <xf numFmtId="0" fontId="47" fillId="0" borderId="0" xfId="1448" applyFont="1" applyAlignment="1">
      <alignment horizontal="center" vertical="center" wrapText="1"/>
    </xf>
    <xf numFmtId="0" fontId="56" fillId="0" borderId="0" xfId="1448" applyFont="1" applyAlignment="1">
      <alignment horizontal="center" vertical="center" wrapText="1"/>
    </xf>
    <xf numFmtId="0" fontId="59" fillId="0" borderId="18" xfId="1448" applyFont="1" applyBorder="1" applyAlignment="1">
      <alignment horizontal="center" wrapText="1"/>
    </xf>
    <xf numFmtId="0" fontId="60" fillId="0" borderId="0" xfId="1448" applyFont="1" applyAlignment="1">
      <alignment wrapText="1"/>
    </xf>
    <xf numFmtId="0" fontId="47" fillId="0" borderId="18" xfId="1448" applyFont="1" applyBorder="1" applyAlignment="1">
      <alignment horizontal="center" vertical="center" wrapText="1"/>
    </xf>
    <xf numFmtId="41" fontId="47" fillId="0" borderId="0" xfId="527" applyNumberFormat="1" applyFont="1" applyFill="1" applyBorder="1" applyAlignment="1">
      <alignment horizontal="center" wrapText="1"/>
    </xf>
    <xf numFmtId="0" fontId="47" fillId="0" borderId="18" xfId="1448" quotePrefix="1" applyFont="1" applyBorder="1" applyAlignment="1">
      <alignment horizontal="center" vertical="center" wrapText="1"/>
    </xf>
    <xf numFmtId="18" fontId="47" fillId="0" borderId="18" xfId="1448" quotePrefix="1" applyNumberFormat="1" applyFont="1" applyBorder="1" applyAlignment="1">
      <alignment horizontal="center" vertical="center" wrapText="1"/>
    </xf>
    <xf numFmtId="0" fontId="56" fillId="0" borderId="0" xfId="1448" applyFont="1" applyAlignment="1">
      <alignment vertical="top" wrapText="1"/>
    </xf>
    <xf numFmtId="41" fontId="47" fillId="0" borderId="18" xfId="1448" applyNumberFormat="1" applyFont="1" applyBorder="1" applyAlignment="1">
      <alignment horizontal="center" vertical="center" wrapText="1"/>
    </xf>
    <xf numFmtId="17" fontId="47" fillId="0" borderId="18" xfId="1448" quotePrefix="1" applyNumberFormat="1" applyFont="1" applyBorder="1" applyAlignment="1">
      <alignment horizontal="center" vertical="center" wrapText="1"/>
    </xf>
    <xf numFmtId="41" fontId="47" fillId="0" borderId="0" xfId="1448" applyNumberFormat="1" applyFont="1" applyAlignment="1">
      <alignment horizontal="center" wrapText="1"/>
    </xf>
    <xf numFmtId="0" fontId="114" fillId="0" borderId="0" xfId="1614" applyAlignment="1">
      <alignment horizontal="center"/>
    </xf>
    <xf numFmtId="0" fontId="51" fillId="0" borderId="0" xfId="1614" applyFont="1" applyAlignment="1">
      <alignment horizontal="center" vertical="center"/>
    </xf>
    <xf numFmtId="0" fontId="46" fillId="0" borderId="0" xfId="1614" applyFont="1" applyAlignment="1">
      <alignment vertical="center"/>
    </xf>
    <xf numFmtId="0" fontId="114" fillId="0" borderId="0" xfId="1614" applyAlignment="1">
      <alignment horizontal="center" vertical="center"/>
    </xf>
    <xf numFmtId="3" fontId="48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0" fontId="62" fillId="0" borderId="0" xfId="1614" applyFont="1" applyAlignment="1">
      <alignment horizontal="center" vertical="center"/>
    </xf>
    <xf numFmtId="0" fontId="63" fillId="0" borderId="0" xfId="1614" applyFont="1" applyAlignment="1">
      <alignment horizontal="center"/>
    </xf>
    <xf numFmtId="43" fontId="55" fillId="0" borderId="0" xfId="1652" applyNumberFormat="1" applyFont="1"/>
    <xf numFmtId="0" fontId="114" fillId="0" borderId="19" xfId="1614" applyBorder="1" applyAlignment="1">
      <alignment horizontal="center"/>
    </xf>
    <xf numFmtId="0" fontId="55" fillId="0" borderId="0" xfId="1614" applyFont="1" applyAlignment="1">
      <alignment horizontal="center"/>
    </xf>
    <xf numFmtId="0" fontId="55" fillId="0" borderId="0" xfId="1614" applyFont="1" applyAlignment="1">
      <alignment horizontal="center" vertical="center" wrapText="1"/>
    </xf>
    <xf numFmtId="3" fontId="47" fillId="0" borderId="0" xfId="1614" applyNumberFormat="1" applyFont="1" applyAlignment="1">
      <alignment vertical="center"/>
    </xf>
    <xf numFmtId="0" fontId="23" fillId="0" borderId="0" xfId="1614" applyFont="1" applyAlignment="1">
      <alignment horizontal="center"/>
    </xf>
    <xf numFmtId="0" fontId="47" fillId="0" borderId="20" xfId="1614" applyFont="1" applyBorder="1" applyAlignment="1">
      <alignment horizontal="center" vertical="center"/>
    </xf>
    <xf numFmtId="0" fontId="47" fillId="0" borderId="21" xfId="1614" applyFont="1" applyBorder="1" applyAlignment="1">
      <alignment horizontal="left" vertical="center" wrapText="1"/>
    </xf>
    <xf numFmtId="0" fontId="47" fillId="0" borderId="21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/>
    </xf>
    <xf numFmtId="3" fontId="49" fillId="0" borderId="21" xfId="1614" applyNumberFormat="1" applyFont="1" applyBorder="1" applyAlignment="1">
      <alignment horizontal="center" vertical="center"/>
    </xf>
    <xf numFmtId="3" fontId="47" fillId="0" borderId="21" xfId="1614" applyNumberFormat="1" applyFont="1" applyBorder="1" applyAlignment="1">
      <alignment horizontal="center" vertical="center"/>
    </xf>
    <xf numFmtId="3" fontId="47" fillId="0" borderId="22" xfId="1614" applyNumberFormat="1" applyFont="1" applyBorder="1" applyAlignment="1">
      <alignment horizontal="center" vertical="center"/>
    </xf>
    <xf numFmtId="0" fontId="64" fillId="0" borderId="0" xfId="1614" applyFont="1" applyAlignment="1">
      <alignment horizontal="center" vertical="center"/>
    </xf>
    <xf numFmtId="3" fontId="47" fillId="0" borderId="0" xfId="1614" applyNumberFormat="1" applyFont="1" applyAlignment="1">
      <alignment horizontal="center" vertical="center"/>
    </xf>
    <xf numFmtId="3" fontId="64" fillId="0" borderId="0" xfId="1614" applyNumberFormat="1" applyFont="1" applyAlignment="1">
      <alignment horizontal="center" vertical="center"/>
    </xf>
    <xf numFmtId="0" fontId="64" fillId="0" borderId="0" xfId="1614" applyFont="1" applyAlignment="1">
      <alignment horizontal="center"/>
    </xf>
    <xf numFmtId="0" fontId="52" fillId="0" borderId="23" xfId="1614" applyFont="1" applyBorder="1" applyAlignment="1">
      <alignment horizontal="center" vertical="center"/>
    </xf>
    <xf numFmtId="0" fontId="52" fillId="0" borderId="24" xfId="1614" applyFont="1" applyBorder="1" applyAlignment="1">
      <alignment horizontal="left" vertical="center"/>
    </xf>
    <xf numFmtId="0" fontId="52" fillId="0" borderId="24" xfId="1614" applyFont="1" applyBorder="1" applyAlignment="1">
      <alignment vertical="center"/>
    </xf>
    <xf numFmtId="0" fontId="23" fillId="0" borderId="24" xfId="1614" applyFont="1" applyBorder="1" applyAlignment="1">
      <alignment horizontal="center" vertical="center"/>
    </xf>
    <xf numFmtId="3" fontId="47" fillId="0" borderId="24" xfId="1614" applyNumberFormat="1" applyFont="1" applyBorder="1" applyAlignment="1">
      <alignment horizontal="center" vertical="center"/>
    </xf>
    <xf numFmtId="3" fontId="47" fillId="0" borderId="25" xfId="1614" applyNumberFormat="1" applyFont="1" applyBorder="1" applyAlignment="1">
      <alignment horizontal="center" vertical="center"/>
    </xf>
    <xf numFmtId="0" fontId="114" fillId="0" borderId="26" xfId="1614" applyBorder="1" applyAlignment="1">
      <alignment horizontal="center" vertical="center"/>
    </xf>
    <xf numFmtId="37" fontId="114" fillId="0" borderId="27" xfId="1614" applyNumberFormat="1" applyBorder="1" applyAlignment="1">
      <alignment horizontal="center"/>
    </xf>
    <xf numFmtId="0" fontId="114" fillId="0" borderId="28" xfId="1614" applyBorder="1" applyAlignment="1">
      <alignment horizontal="center" vertical="center"/>
    </xf>
    <xf numFmtId="37" fontId="23" fillId="0" borderId="0" xfId="1614" applyNumberFormat="1" applyFont="1" applyAlignment="1">
      <alignment horizontal="center"/>
    </xf>
    <xf numFmtId="37" fontId="65" fillId="0" borderId="0" xfId="1614" applyNumberFormat="1" applyFont="1" applyAlignment="1">
      <alignment horizontal="center"/>
    </xf>
    <xf numFmtId="37" fontId="55" fillId="0" borderId="29" xfId="1614" applyNumberFormat="1" applyFont="1" applyBorder="1" applyAlignment="1">
      <alignment horizontal="center"/>
    </xf>
    <xf numFmtId="37" fontId="114" fillId="0" borderId="29" xfId="1614" applyNumberFormat="1" applyBorder="1" applyAlignment="1">
      <alignment horizontal="center"/>
    </xf>
    <xf numFmtId="37" fontId="65" fillId="0" borderId="30" xfId="1614" applyNumberFormat="1" applyFont="1" applyBorder="1" applyAlignment="1">
      <alignment horizontal="center"/>
    </xf>
    <xf numFmtId="0" fontId="54" fillId="0" borderId="0" xfId="1614" applyFont="1" applyAlignment="1">
      <alignment horizontal="center" vertical="center"/>
    </xf>
    <xf numFmtId="0" fontId="114" fillId="0" borderId="19" xfId="1614" applyBorder="1"/>
    <xf numFmtId="0" fontId="114" fillId="0" borderId="19" xfId="1614" applyBorder="1" applyAlignment="1">
      <alignment horizontal="right"/>
    </xf>
    <xf numFmtId="0" fontId="114" fillId="0" borderId="31" xfId="1614" applyBorder="1" applyAlignment="1">
      <alignment horizontal="right"/>
    </xf>
    <xf numFmtId="0" fontId="52" fillId="0" borderId="0" xfId="1614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0" fontId="52" fillId="0" borderId="0" xfId="1614" applyFont="1" applyAlignment="1">
      <alignment vertical="center"/>
    </xf>
    <xf numFmtId="0" fontId="23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114" fillId="0" borderId="0" xfId="1652" applyAlignment="1">
      <alignment horizontal="right"/>
    </xf>
    <xf numFmtId="0" fontId="51" fillId="0" borderId="0" xfId="1614" applyFont="1" applyAlignment="1">
      <alignment vertical="center"/>
    </xf>
    <xf numFmtId="0" fontId="51" fillId="0" borderId="0" xfId="1614" applyFont="1" applyAlignment="1">
      <alignment horizontal="center"/>
    </xf>
    <xf numFmtId="0" fontId="94" fillId="0" borderId="0" xfId="1614" applyFont="1" applyAlignment="1">
      <alignment horizontal="center" vertical="center" wrapText="1"/>
    </xf>
    <xf numFmtId="0" fontId="55" fillId="0" borderId="20" xfId="1652" applyFont="1" applyBorder="1" applyAlignment="1">
      <alignment horizontal="center" vertical="center"/>
    </xf>
    <xf numFmtId="0" fontId="55" fillId="0" borderId="21" xfId="1652" applyFont="1" applyBorder="1" applyAlignment="1">
      <alignment vertical="center" wrapText="1"/>
    </xf>
    <xf numFmtId="37" fontId="55" fillId="0" borderId="27" xfId="1614" applyNumberFormat="1" applyFont="1" applyBorder="1" applyAlignment="1">
      <alignment horizontal="center"/>
    </xf>
    <xf numFmtId="37" fontId="65" fillId="0" borderId="32" xfId="1614" applyNumberFormat="1" applyFont="1" applyBorder="1" applyAlignment="1">
      <alignment horizontal="center"/>
    </xf>
    <xf numFmtId="0" fontId="23" fillId="0" borderId="21" xfId="1652" applyFont="1" applyBorder="1" applyAlignment="1">
      <alignment horizontal="center" vertical="center"/>
    </xf>
    <xf numFmtId="0" fontId="46" fillId="0" borderId="0" xfId="1448" applyFont="1" applyAlignment="1">
      <alignment horizontal="left" vertical="center"/>
    </xf>
    <xf numFmtId="0" fontId="56" fillId="0" borderId="0" xfId="1448" applyFont="1" applyAlignment="1">
      <alignment horizontal="left" wrapText="1"/>
    </xf>
    <xf numFmtId="3" fontId="63" fillId="0" borderId="0" xfId="1614" applyNumberFormat="1" applyFont="1" applyAlignment="1">
      <alignment horizontal="center"/>
    </xf>
    <xf numFmtId="0" fontId="55" fillId="0" borderId="0" xfId="1614" applyFont="1"/>
    <xf numFmtId="0" fontId="47" fillId="0" borderId="21" xfId="1448" applyFont="1" applyBorder="1" applyAlignment="1">
      <alignment horizontal="center" vertical="center"/>
    </xf>
    <xf numFmtId="0" fontId="47" fillId="0" borderId="21" xfId="1448" applyFont="1" applyBorder="1" applyAlignment="1">
      <alignment horizontal="left" wrapText="1"/>
    </xf>
    <xf numFmtId="0" fontId="56" fillId="0" borderId="21" xfId="1448" applyFont="1" applyBorder="1" applyAlignment="1">
      <alignment horizontal="center" wrapText="1"/>
    </xf>
    <xf numFmtId="0" fontId="47" fillId="0" borderId="21" xfId="1448" applyFont="1" applyBorder="1" applyAlignment="1">
      <alignment horizontal="center" vertical="center" wrapText="1"/>
    </xf>
    <xf numFmtId="3" fontId="47" fillId="0" borderId="21" xfId="1448" applyNumberFormat="1" applyFont="1" applyBorder="1" applyAlignment="1">
      <alignment horizontal="center" vertical="center" wrapText="1"/>
    </xf>
    <xf numFmtId="0" fontId="57" fillId="0" borderId="0" xfId="1448" applyFont="1" applyAlignment="1">
      <alignment horizontal="center" wrapText="1"/>
    </xf>
    <xf numFmtId="0" fontId="65" fillId="0" borderId="34" xfId="1614" applyFont="1" applyBorder="1" applyAlignment="1">
      <alignment vertical="center"/>
    </xf>
    <xf numFmtId="168" fontId="47" fillId="0" borderId="0" xfId="714" applyFont="1" applyFill="1" applyAlignment="1">
      <alignment horizontal="center" wrapText="1"/>
    </xf>
    <xf numFmtId="168" fontId="46" fillId="0" borderId="0" xfId="714" applyFont="1" applyFill="1" applyAlignment="1">
      <alignment horizontal="center" wrapText="1"/>
    </xf>
    <xf numFmtId="4" fontId="96" fillId="0" borderId="3" xfId="1448" applyNumberFormat="1" applyFont="1" applyBorder="1" applyAlignment="1">
      <alignment horizontal="center" vertical="center" wrapText="1"/>
    </xf>
    <xf numFmtId="0" fontId="47" fillId="0" borderId="0" xfId="1448" applyFont="1" applyAlignment="1">
      <alignment vertical="center" wrapText="1"/>
    </xf>
    <xf numFmtId="168" fontId="47" fillId="0" borderId="21" xfId="715" applyNumberFormat="1" applyFont="1" applyFill="1" applyBorder="1" applyAlignment="1">
      <alignment horizontal="center" vertical="center" wrapText="1"/>
    </xf>
    <xf numFmtId="168" fontId="47" fillId="0" borderId="21" xfId="714" applyFont="1" applyFill="1" applyBorder="1" applyAlignment="1">
      <alignment horizontal="center" vertical="center" wrapText="1"/>
    </xf>
    <xf numFmtId="168" fontId="47" fillId="0" borderId="33" xfId="714" applyFont="1" applyFill="1" applyBorder="1" applyAlignment="1">
      <alignment horizontal="center" vertical="center" wrapText="1"/>
    </xf>
    <xf numFmtId="43" fontId="46" fillId="0" borderId="0" xfId="1614" applyNumberFormat="1" applyFont="1" applyAlignment="1">
      <alignment horizontal="left" vertical="center"/>
    </xf>
    <xf numFmtId="37" fontId="114" fillId="0" borderId="0" xfId="1614" applyNumberFormat="1" applyAlignment="1">
      <alignment horizontal="center"/>
    </xf>
    <xf numFmtId="0" fontId="21" fillId="0" borderId="20" xfId="1652" applyFont="1" applyBorder="1" applyAlignment="1">
      <alignment horizontal="center" vertical="center"/>
    </xf>
    <xf numFmtId="0" fontId="21" fillId="0" borderId="21" xfId="1652" applyFont="1" applyBorder="1" applyAlignment="1">
      <alignment horizontal="center" vertical="center"/>
    </xf>
    <xf numFmtId="0" fontId="54" fillId="0" borderId="20" xfId="1652" applyFont="1" applyBorder="1" applyAlignment="1">
      <alignment horizontal="center" vertical="center"/>
    </xf>
    <xf numFmtId="0" fontId="54" fillId="0" borderId="21" xfId="1652" applyFont="1" applyBorder="1" applyAlignment="1">
      <alignment vertical="center" wrapText="1"/>
    </xf>
    <xf numFmtId="0" fontId="97" fillId="0" borderId="21" xfId="1614" applyFont="1" applyBorder="1" applyAlignment="1">
      <alignment horizontal="center" vertical="center" wrapText="1"/>
    </xf>
    <xf numFmtId="0" fontId="99" fillId="0" borderId="0" xfId="1652" applyFont="1" applyAlignment="1">
      <alignment horizontal="center" vertical="center"/>
    </xf>
    <xf numFmtId="0" fontId="55" fillId="0" borderId="0" xfId="1614" applyFont="1" applyAlignment="1">
      <alignment horizontal="left" vertical="center"/>
    </xf>
    <xf numFmtId="3" fontId="46" fillId="0" borderId="0" xfId="1614" applyNumberFormat="1" applyFont="1" applyAlignment="1">
      <alignment horizontal="left" vertical="center"/>
    </xf>
    <xf numFmtId="3" fontId="46" fillId="0" borderId="3" xfId="1448" applyNumberFormat="1" applyFont="1" applyBorder="1" applyAlignment="1">
      <alignment horizontal="center" vertical="center" wrapText="1"/>
    </xf>
    <xf numFmtId="0" fontId="47" fillId="0" borderId="21" xfId="1451" applyFont="1" applyBorder="1" applyAlignment="1">
      <alignment horizontal="left" vertical="center" wrapText="1"/>
    </xf>
    <xf numFmtId="0" fontId="59" fillId="0" borderId="18" xfId="1448" quotePrefix="1" applyFont="1" applyBorder="1" applyAlignment="1">
      <alignment horizontal="center" vertical="center" wrapText="1"/>
    </xf>
    <xf numFmtId="0" fontId="51" fillId="0" borderId="0" xfId="1505" applyFont="1"/>
    <xf numFmtId="0" fontId="63" fillId="0" borderId="0" xfId="1615" applyFont="1" applyAlignment="1">
      <alignment horizontal="center"/>
    </xf>
    <xf numFmtId="0" fontId="51" fillId="0" borderId="0" xfId="1615" applyFont="1" applyAlignment="1">
      <alignment horizontal="center" vertical="center"/>
    </xf>
    <xf numFmtId="0" fontId="46" fillId="0" borderId="0" xfId="1615" applyFont="1" applyAlignment="1">
      <alignment horizontal="left" vertical="center"/>
    </xf>
    <xf numFmtId="0" fontId="46" fillId="0" borderId="0" xfId="1615" applyFont="1" applyAlignment="1">
      <alignment vertical="center"/>
    </xf>
    <xf numFmtId="0" fontId="114" fillId="0" borderId="0" xfId="1615" applyAlignment="1">
      <alignment horizontal="center" vertical="center"/>
    </xf>
    <xf numFmtId="3" fontId="48" fillId="0" borderId="0" xfId="1615" applyNumberFormat="1" applyFont="1" applyAlignment="1">
      <alignment horizontal="center" vertical="center"/>
    </xf>
    <xf numFmtId="0" fontId="114" fillId="0" borderId="0" xfId="1615" applyAlignment="1">
      <alignment horizontal="center"/>
    </xf>
    <xf numFmtId="43" fontId="46" fillId="0" borderId="0" xfId="1615" applyNumberFormat="1" applyFont="1" applyAlignment="1">
      <alignment horizontal="left" vertical="center"/>
    </xf>
    <xf numFmtId="43" fontId="55" fillId="0" borderId="0" xfId="1653" applyNumberFormat="1" applyFont="1" applyAlignment="1">
      <alignment horizontal="left" vertical="center"/>
    </xf>
    <xf numFmtId="0" fontId="99" fillId="0" borderId="0" xfId="1653" applyFont="1" applyAlignment="1">
      <alignment horizontal="center" vertical="center"/>
    </xf>
    <xf numFmtId="0" fontId="47" fillId="0" borderId="35" xfId="1615" applyFont="1" applyBorder="1" applyAlignment="1">
      <alignment horizontal="center" vertical="center"/>
    </xf>
    <xf numFmtId="0" fontId="47" fillId="0" borderId="35" xfId="1615" applyFont="1" applyBorder="1" applyAlignment="1">
      <alignment horizontal="left" vertical="center" wrapText="1"/>
    </xf>
    <xf numFmtId="0" fontId="47" fillId="0" borderId="35" xfId="1615" applyFont="1" applyBorder="1" applyAlignment="1">
      <alignment horizontal="center" vertical="center" wrapText="1"/>
    </xf>
    <xf numFmtId="0" fontId="49" fillId="0" borderId="35" xfId="1615" applyFont="1" applyBorder="1" applyAlignment="1">
      <alignment horizontal="center" vertical="center"/>
    </xf>
    <xf numFmtId="0" fontId="16" fillId="0" borderId="35" xfId="1653" applyFont="1" applyBorder="1" applyAlignment="1">
      <alignment horizontal="center" vertical="center"/>
    </xf>
    <xf numFmtId="3" fontId="49" fillId="0" borderId="35" xfId="1615" applyNumberFormat="1" applyFont="1" applyBorder="1" applyAlignment="1">
      <alignment horizontal="center" vertical="center"/>
    </xf>
    <xf numFmtId="3" fontId="47" fillId="0" borderId="35" xfId="1615" applyNumberFormat="1" applyFont="1" applyBorder="1" applyAlignment="1">
      <alignment horizontal="center" vertical="center"/>
    </xf>
    <xf numFmtId="0" fontId="16" fillId="0" borderId="0" xfId="1615" applyFont="1" applyAlignment="1">
      <alignment horizontal="center"/>
    </xf>
    <xf numFmtId="0" fontId="55" fillId="0" borderId="21" xfId="1653" applyFont="1" applyBorder="1" applyAlignment="1">
      <alignment horizontal="center" vertical="center"/>
    </xf>
    <xf numFmtId="0" fontId="55" fillId="0" borderId="21" xfId="1653" applyFont="1" applyBorder="1" applyAlignment="1">
      <alignment vertical="center" wrapText="1"/>
    </xf>
    <xf numFmtId="0" fontId="47" fillId="0" borderId="21" xfId="1615" applyFont="1" applyBorder="1" applyAlignment="1">
      <alignment horizontal="center" vertical="center" wrapText="1"/>
    </xf>
    <xf numFmtId="0" fontId="49" fillId="0" borderId="21" xfId="1615" applyFont="1" applyBorder="1" applyAlignment="1">
      <alignment horizontal="center" vertical="center"/>
    </xf>
    <xf numFmtId="0" fontId="16" fillId="0" borderId="21" xfId="1653" applyFont="1" applyBorder="1" applyAlignment="1">
      <alignment horizontal="center" vertical="center"/>
    </xf>
    <xf numFmtId="3" fontId="49" fillId="0" borderId="21" xfId="1615" applyNumberFormat="1" applyFont="1" applyBorder="1" applyAlignment="1">
      <alignment horizontal="center" vertical="center"/>
    </xf>
    <xf numFmtId="3" fontId="47" fillId="0" borderId="21" xfId="1615" applyNumberFormat="1" applyFont="1" applyBorder="1" applyAlignment="1">
      <alignment horizontal="center" vertical="center"/>
    </xf>
    <xf numFmtId="0" fontId="64" fillId="0" borderId="0" xfId="1615" applyFont="1" applyAlignment="1">
      <alignment horizontal="center"/>
    </xf>
    <xf numFmtId="3" fontId="16" fillId="0" borderId="21" xfId="1653" applyNumberFormat="1" applyFont="1" applyBorder="1" applyAlignment="1">
      <alignment horizontal="center" vertical="center"/>
    </xf>
    <xf numFmtId="0" fontId="51" fillId="0" borderId="0" xfId="1615" applyFont="1" applyAlignment="1">
      <alignment vertical="center"/>
    </xf>
    <xf numFmtId="0" fontId="51" fillId="0" borderId="33" xfId="1615" applyFont="1" applyBorder="1" applyAlignment="1">
      <alignment horizontal="center" vertical="center"/>
    </xf>
    <xf numFmtId="0" fontId="51" fillId="0" borderId="33" xfId="1615" applyFont="1" applyBorder="1" applyAlignment="1">
      <alignment vertical="center"/>
    </xf>
    <xf numFmtId="0" fontId="114" fillId="0" borderId="33" xfId="1615" applyBorder="1" applyAlignment="1">
      <alignment horizontal="center" vertical="center"/>
    </xf>
    <xf numFmtId="3" fontId="48" fillId="0" borderId="33" xfId="1615" applyNumberFormat="1" applyFont="1" applyBorder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98" fillId="0" borderId="0" xfId="1448" applyFont="1" applyAlignment="1">
      <alignment horizontal="center" wrapText="1"/>
    </xf>
    <xf numFmtId="0" fontId="53" fillId="0" borderId="0" xfId="1614" applyFont="1" applyAlignment="1">
      <alignment vertical="center"/>
    </xf>
    <xf numFmtId="0" fontId="63" fillId="0" borderId="0" xfId="1614" applyFont="1" applyAlignment="1">
      <alignment horizontal="center" vertical="center"/>
    </xf>
    <xf numFmtId="0" fontId="63" fillId="0" borderId="0" xfId="1614" applyFont="1" applyAlignment="1">
      <alignment vertical="center"/>
    </xf>
    <xf numFmtId="3" fontId="103" fillId="0" borderId="0" xfId="1614" applyNumberFormat="1" applyFont="1" applyAlignment="1">
      <alignment horizontal="center" vertical="center"/>
    </xf>
    <xf numFmtId="0" fontId="103" fillId="0" borderId="0" xfId="1614" applyFont="1" applyAlignment="1">
      <alignment horizontal="center" vertical="center"/>
    </xf>
    <xf numFmtId="0" fontId="22" fillId="0" borderId="0" xfId="1614" applyFont="1" applyAlignment="1">
      <alignment horizontal="center"/>
    </xf>
    <xf numFmtId="0" fontId="94" fillId="0" borderId="0" xfId="1614" applyFont="1" applyAlignment="1">
      <alignment horizontal="center" vertical="center"/>
    </xf>
    <xf numFmtId="0" fontId="94" fillId="0" borderId="0" xfId="1614" applyFont="1" applyAlignment="1">
      <alignment vertical="center"/>
    </xf>
    <xf numFmtId="206" fontId="47" fillId="0" borderId="21" xfId="2549" applyNumberFormat="1" applyFont="1" applyFill="1" applyBorder="1" applyAlignment="1">
      <alignment horizontal="center" vertical="center" wrapText="1"/>
    </xf>
    <xf numFmtId="0" fontId="97" fillId="0" borderId="0" xfId="1448" applyFont="1" applyAlignment="1">
      <alignment horizontal="center" wrapText="1"/>
    </xf>
    <xf numFmtId="0" fontId="98" fillId="0" borderId="0" xfId="1448" applyFont="1" applyAlignment="1">
      <alignment wrapText="1"/>
    </xf>
    <xf numFmtId="0" fontId="105" fillId="0" borderId="0" xfId="1448" applyFont="1" applyAlignment="1">
      <alignment horizontal="center" wrapText="1"/>
    </xf>
    <xf numFmtId="0" fontId="104" fillId="0" borderId="0" xfId="1448" applyFont="1" applyAlignment="1">
      <alignment horizontal="center" wrapText="1"/>
    </xf>
    <xf numFmtId="0" fontId="104" fillId="0" borderId="0" xfId="1448" applyFont="1" applyAlignment="1">
      <alignment horizontal="center" vertical="center" wrapText="1"/>
    </xf>
    <xf numFmtId="0" fontId="97" fillId="0" borderId="0" xfId="1448" applyFont="1" applyAlignment="1">
      <alignment horizontal="center" vertical="center" wrapText="1"/>
    </xf>
    <xf numFmtId="0" fontId="98" fillId="0" borderId="0" xfId="1448" applyFont="1" applyAlignment="1">
      <alignment horizontal="center" vertical="center" wrapText="1"/>
    </xf>
    <xf numFmtId="0" fontId="97" fillId="0" borderId="0" xfId="1448" applyFont="1" applyAlignment="1">
      <alignment horizontal="center"/>
    </xf>
    <xf numFmtId="0" fontId="97" fillId="0" borderId="0" xfId="1448" applyFont="1" applyAlignment="1">
      <alignment horizontal="center" vertical="center"/>
    </xf>
    <xf numFmtId="0" fontId="97" fillId="0" borderId="0" xfId="1448" applyFont="1" applyAlignment="1">
      <alignment vertical="center" wrapText="1"/>
    </xf>
    <xf numFmtId="0" fontId="97" fillId="0" borderId="0" xfId="527" applyNumberFormat="1" applyFont="1" applyFill="1" applyBorder="1" applyAlignment="1">
      <alignment horizontal="center" wrapText="1"/>
    </xf>
    <xf numFmtId="41" fontId="98" fillId="0" borderId="0" xfId="1448" applyNumberFormat="1" applyFont="1" applyAlignment="1">
      <alignment wrapText="1"/>
    </xf>
    <xf numFmtId="41" fontId="98" fillId="0" borderId="0" xfId="527" applyNumberFormat="1" applyFont="1" applyFill="1" applyAlignment="1">
      <alignment wrapText="1"/>
    </xf>
    <xf numFmtId="0" fontId="98" fillId="0" borderId="0" xfId="1448" applyFont="1" applyAlignment="1">
      <alignment vertical="top" wrapText="1"/>
    </xf>
    <xf numFmtId="0" fontId="97" fillId="0" borderId="0" xfId="527" applyNumberFormat="1" applyFont="1" applyFill="1" applyAlignment="1">
      <alignment horizontal="center" wrapText="1"/>
    </xf>
    <xf numFmtId="0" fontId="98" fillId="0" borderId="0" xfId="527" applyNumberFormat="1" applyFont="1" applyFill="1" applyAlignment="1">
      <alignment horizontal="center" wrapText="1"/>
    </xf>
    <xf numFmtId="168" fontId="47" fillId="0" borderId="21" xfId="717" applyNumberFormat="1" applyFont="1" applyFill="1" applyBorder="1" applyAlignment="1" applyProtection="1">
      <alignment horizontal="center" vertical="center" wrapText="1"/>
    </xf>
    <xf numFmtId="41" fontId="47" fillId="0" borderId="21" xfId="1451" applyNumberFormat="1" applyFont="1" applyBorder="1" applyAlignment="1">
      <alignment horizontal="center" vertical="center" wrapText="1"/>
    </xf>
    <xf numFmtId="168" fontId="59" fillId="0" borderId="21" xfId="717" applyNumberFormat="1" applyFont="1" applyFill="1" applyBorder="1" applyAlignment="1" applyProtection="1">
      <alignment horizontal="center" vertical="center" wrapText="1"/>
    </xf>
    <xf numFmtId="0" fontId="47" fillId="0" borderId="21" xfId="1451" applyFont="1" applyBorder="1" applyAlignment="1">
      <alignment horizontal="center" vertical="center" wrapText="1"/>
    </xf>
    <xf numFmtId="168" fontId="47" fillId="0" borderId="21" xfId="728" applyFont="1" applyFill="1" applyBorder="1" applyAlignment="1" applyProtection="1">
      <alignment horizontal="center" vertical="center" wrapText="1"/>
    </xf>
    <xf numFmtId="3" fontId="47" fillId="0" borderId="21" xfId="1450" applyNumberFormat="1" applyFont="1" applyBorder="1" applyAlignment="1">
      <alignment horizontal="center" vertical="center" wrapText="1"/>
    </xf>
    <xf numFmtId="168" fontId="47" fillId="0" borderId="21" xfId="728" applyFont="1" applyFill="1" applyBorder="1" applyAlignment="1">
      <alignment horizontal="center" vertical="center" wrapText="1"/>
    </xf>
    <xf numFmtId="0" fontId="124" fillId="0" borderId="26" xfId="1451" applyFont="1" applyBorder="1"/>
    <xf numFmtId="0" fontId="124" fillId="0" borderId="36" xfId="1451" applyFont="1" applyBorder="1"/>
    <xf numFmtId="0" fontId="124" fillId="0" borderId="48" xfId="1451" applyFont="1" applyBorder="1"/>
    <xf numFmtId="0" fontId="124" fillId="0" borderId="28" xfId="1451" applyFont="1" applyBorder="1"/>
    <xf numFmtId="0" fontId="124" fillId="0" borderId="37" xfId="1451" applyFont="1" applyBorder="1"/>
    <xf numFmtId="0" fontId="119" fillId="0" borderId="37" xfId="1451" applyFont="1" applyBorder="1" applyAlignment="1">
      <alignment vertical="center"/>
    </xf>
    <xf numFmtId="0" fontId="124" fillId="0" borderId="34" xfId="1451" applyFont="1" applyBorder="1"/>
    <xf numFmtId="0" fontId="124" fillId="0" borderId="19" xfId="1451" applyFont="1" applyBorder="1"/>
    <xf numFmtId="0" fontId="119" fillId="0" borderId="19" xfId="1451" applyFont="1" applyBorder="1" applyAlignment="1">
      <alignment vertical="center"/>
    </xf>
    <xf numFmtId="0" fontId="119" fillId="0" borderId="19" xfId="1451" applyFont="1" applyBorder="1" applyAlignment="1">
      <alignment horizontal="center" vertical="center"/>
    </xf>
    <xf numFmtId="0" fontId="119" fillId="0" borderId="31" xfId="1451" applyFont="1" applyBorder="1" applyAlignment="1">
      <alignment vertical="center"/>
    </xf>
    <xf numFmtId="0" fontId="46" fillId="0" borderId="3" xfId="1448" applyFont="1" applyBorder="1" applyAlignment="1">
      <alignment horizontal="center" vertical="center"/>
    </xf>
    <xf numFmtId="0" fontId="46" fillId="0" borderId="3" xfId="1448" applyFont="1" applyBorder="1" applyAlignment="1">
      <alignment horizontal="left" vertical="center" wrapText="1"/>
    </xf>
    <xf numFmtId="0" fontId="46" fillId="0" borderId="3" xfId="1448" applyFont="1" applyBorder="1" applyAlignment="1">
      <alignment horizontal="center" vertical="center" wrapText="1"/>
    </xf>
    <xf numFmtId="168" fontId="46" fillId="0" borderId="3" xfId="715" applyNumberFormat="1" applyFont="1" applyFill="1" applyBorder="1" applyAlignment="1">
      <alignment horizontal="center" vertical="center" wrapText="1"/>
    </xf>
    <xf numFmtId="3" fontId="133" fillId="32" borderId="3" xfId="1448" applyNumberFormat="1" applyFont="1" applyFill="1" applyBorder="1" applyAlignment="1">
      <alignment horizontal="center" vertical="center" wrapText="1"/>
    </xf>
    <xf numFmtId="0" fontId="47" fillId="0" borderId="21" xfId="1451" applyFont="1" applyBorder="1" applyAlignment="1">
      <alignment horizontal="center" vertical="center"/>
    </xf>
    <xf numFmtId="0" fontId="139" fillId="0" borderId="21" xfId="1451" applyFont="1" applyBorder="1" applyAlignment="1">
      <alignment horizontal="left" vertical="center" wrapText="1"/>
    </xf>
    <xf numFmtId="0" fontId="47" fillId="33" borderId="21" xfId="1451" applyFont="1" applyFill="1" applyBorder="1" applyAlignment="1">
      <alignment horizontal="left" vertical="center" wrapText="1"/>
    </xf>
    <xf numFmtId="0" fontId="47" fillId="0" borderId="21" xfId="1451" applyFont="1" applyBorder="1" applyAlignment="1">
      <alignment horizontal="left" wrapText="1"/>
    </xf>
    <xf numFmtId="0" fontId="47" fillId="0" borderId="21" xfId="1450" applyFont="1" applyBorder="1" applyAlignment="1">
      <alignment horizontal="center" vertical="center"/>
    </xf>
    <xf numFmtId="0" fontId="47" fillId="0" borderId="21" xfId="1450" applyFont="1" applyBorder="1" applyAlignment="1">
      <alignment horizontal="left" wrapText="1"/>
    </xf>
    <xf numFmtId="0" fontId="117" fillId="0" borderId="21" xfId="1615" applyFont="1" applyBorder="1" applyAlignment="1">
      <alignment vertical="top" wrapText="1"/>
    </xf>
    <xf numFmtId="43" fontId="132" fillId="0" borderId="0" xfId="523" applyFont="1" applyFill="1" applyAlignment="1">
      <alignment horizontal="left" wrapText="1"/>
    </xf>
    <xf numFmtId="0" fontId="11" fillId="0" borderId="0" xfId="2673" applyAlignment="1">
      <alignment vertical="center" wrapText="1"/>
    </xf>
    <xf numFmtId="0" fontId="11" fillId="0" borderId="0" xfId="2673" applyAlignment="1">
      <alignment horizontal="center" vertical="center" wrapText="1"/>
    </xf>
    <xf numFmtId="0" fontId="11" fillId="0" borderId="28" xfId="2673" applyBorder="1" applyAlignment="1">
      <alignment vertical="center" wrapText="1"/>
    </xf>
    <xf numFmtId="0" fontId="137" fillId="0" borderId="0" xfId="2673" applyFont="1" applyAlignment="1">
      <alignment vertical="center" wrapText="1"/>
    </xf>
    <xf numFmtId="0" fontId="100" fillId="0" borderId="0" xfId="2673" applyFont="1" applyAlignment="1">
      <alignment vertical="center" wrapText="1"/>
    </xf>
    <xf numFmtId="2" fontId="108" fillId="0" borderId="0" xfId="2673" applyNumberFormat="1" applyFont="1" applyAlignment="1">
      <alignment horizontal="center" vertical="center" wrapText="1"/>
    </xf>
    <xf numFmtId="0" fontId="110" fillId="0" borderId="0" xfId="2673" applyFont="1" applyAlignment="1">
      <alignment horizontal="center" vertical="center" wrapText="1"/>
    </xf>
    <xf numFmtId="0" fontId="137" fillId="0" borderId="28" xfId="2673" applyFont="1" applyBorder="1" applyAlignment="1">
      <alignment vertical="center" wrapText="1"/>
    </xf>
    <xf numFmtId="0" fontId="13" fillId="0" borderId="21" xfId="1615" applyFont="1" applyBorder="1" applyAlignment="1">
      <alignment horizontal="center" vertical="center"/>
    </xf>
    <xf numFmtId="0" fontId="124" fillId="33" borderId="0" xfId="1451" applyFont="1" applyFill="1"/>
    <xf numFmtId="0" fontId="124" fillId="33" borderId="26" xfId="1451" applyFont="1" applyFill="1" applyBorder="1"/>
    <xf numFmtId="0" fontId="124" fillId="33" borderId="36" xfId="1451" applyFont="1" applyFill="1" applyBorder="1"/>
    <xf numFmtId="0" fontId="124" fillId="33" borderId="48" xfId="1451" applyFont="1" applyFill="1" applyBorder="1"/>
    <xf numFmtId="0" fontId="124" fillId="33" borderId="28" xfId="1451" applyFont="1" applyFill="1" applyBorder="1"/>
    <xf numFmtId="0" fontId="124" fillId="33" borderId="37" xfId="1451" applyFont="1" applyFill="1" applyBorder="1"/>
    <xf numFmtId="0" fontId="125" fillId="33" borderId="0" xfId="1451" applyFont="1" applyFill="1" applyAlignment="1">
      <alignment vertical="center"/>
    </xf>
    <xf numFmtId="0" fontId="126" fillId="33" borderId="0" xfId="1451" applyFont="1" applyFill="1" applyAlignment="1">
      <alignment vertical="center"/>
    </xf>
    <xf numFmtId="0" fontId="127" fillId="33" borderId="0" xfId="1451" applyFont="1" applyFill="1" applyAlignment="1">
      <alignment horizontal="center" vertical="center"/>
    </xf>
    <xf numFmtId="0" fontId="128" fillId="33" borderId="0" xfId="1451" applyFont="1" applyFill="1"/>
    <xf numFmtId="0" fontId="129" fillId="33" borderId="0" xfId="1451" applyFont="1" applyFill="1"/>
    <xf numFmtId="0" fontId="119" fillId="33" borderId="0" xfId="1451" applyFont="1" applyFill="1" applyAlignment="1">
      <alignment vertical="center"/>
    </xf>
    <xf numFmtId="0" fontId="119" fillId="33" borderId="37" xfId="1451" applyFont="1" applyFill="1" applyBorder="1" applyAlignment="1">
      <alignment vertical="center"/>
    </xf>
    <xf numFmtId="0" fontId="129" fillId="33" borderId="0" xfId="1451" applyFont="1" applyFill="1" applyAlignment="1">
      <alignment horizontal="center"/>
    </xf>
    <xf numFmtId="0" fontId="119" fillId="33" borderId="0" xfId="1451" applyFont="1" applyFill="1" applyAlignment="1">
      <alignment horizontal="center" vertical="center"/>
    </xf>
    <xf numFmtId="0" fontId="119" fillId="33" borderId="37" xfId="1451" applyFont="1" applyFill="1" applyBorder="1" applyAlignment="1">
      <alignment horizontal="center" vertical="center"/>
    </xf>
    <xf numFmtId="0" fontId="130" fillId="33" borderId="0" xfId="1451" applyFont="1" applyFill="1" applyAlignment="1">
      <alignment vertical="center"/>
    </xf>
    <xf numFmtId="0" fontId="130" fillId="33" borderId="37" xfId="1451" applyFont="1" applyFill="1" applyBorder="1" applyAlignment="1">
      <alignment vertical="center"/>
    </xf>
    <xf numFmtId="0" fontId="124" fillId="33" borderId="34" xfId="1451" applyFont="1" applyFill="1" applyBorder="1"/>
    <xf numFmtId="0" fontId="124" fillId="33" borderId="19" xfId="1451" applyFont="1" applyFill="1" applyBorder="1"/>
    <xf numFmtId="0" fontId="119" fillId="33" borderId="19" xfId="1451" applyFont="1" applyFill="1" applyBorder="1" applyAlignment="1">
      <alignment vertical="center"/>
    </xf>
    <xf numFmtId="0" fontId="119" fillId="33" borderId="19" xfId="1451" applyFont="1" applyFill="1" applyBorder="1" applyAlignment="1">
      <alignment horizontal="center" vertical="center"/>
    </xf>
    <xf numFmtId="0" fontId="119" fillId="33" borderId="31" xfId="1451" applyFont="1" applyFill="1" applyBorder="1" applyAlignment="1">
      <alignment vertical="center"/>
    </xf>
    <xf numFmtId="0" fontId="124" fillId="33" borderId="31" xfId="1451" applyFont="1" applyFill="1" applyBorder="1"/>
    <xf numFmtId="0" fontId="149" fillId="0" borderId="7" xfId="2673" applyFont="1" applyBorder="1" applyAlignment="1">
      <alignment horizontal="center" vertical="center" wrapText="1"/>
    </xf>
    <xf numFmtId="0" fontId="100" fillId="0" borderId="0" xfId="2673" applyFont="1" applyAlignment="1">
      <alignment horizontal="left" vertical="center" wrapText="1"/>
    </xf>
    <xf numFmtId="0" fontId="56" fillId="0" borderId="21" xfId="1450" applyFont="1" applyBorder="1" applyAlignment="1">
      <alignment horizontal="center" wrapText="1"/>
    </xf>
    <xf numFmtId="0" fontId="47" fillId="0" borderId="21" xfId="1450" applyFont="1" applyBorder="1" applyAlignment="1">
      <alignment horizontal="center" vertical="center" wrapText="1"/>
    </xf>
    <xf numFmtId="3" fontId="47" fillId="0" borderId="21" xfId="1451" applyNumberFormat="1" applyFont="1" applyBorder="1" applyAlignment="1">
      <alignment horizontal="center" vertical="center" wrapText="1"/>
    </xf>
    <xf numFmtId="41" fontId="47" fillId="0" borderId="21" xfId="1450" applyNumberFormat="1" applyFont="1" applyBorder="1" applyAlignment="1">
      <alignment horizontal="center" vertical="center" wrapText="1"/>
    </xf>
    <xf numFmtId="3" fontId="47" fillId="0" borderId="0" xfId="1451" applyNumberFormat="1" applyFont="1" applyAlignment="1">
      <alignment horizontal="center" vertical="center" wrapText="1"/>
    </xf>
    <xf numFmtId="0" fontId="24" fillId="0" borderId="0" xfId="1649"/>
    <xf numFmtId="3" fontId="139" fillId="0" borderId="21" xfId="1451" applyNumberFormat="1" applyFont="1" applyBorder="1" applyAlignment="1">
      <alignment horizontal="center" vertical="center" wrapText="1"/>
    </xf>
    <xf numFmtId="3" fontId="13" fillId="0" borderId="21" xfId="1615" applyNumberFormat="1" applyFont="1" applyBorder="1" applyAlignment="1">
      <alignment horizontal="center" vertical="center"/>
    </xf>
    <xf numFmtId="0" fontId="12" fillId="0" borderId="0" xfId="2670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6" fillId="36" borderId="0" xfId="2670" applyFont="1" applyFill="1" applyAlignment="1">
      <alignment horizontal="center" vertical="center"/>
    </xf>
    <xf numFmtId="0" fontId="147" fillId="36" borderId="0" xfId="2670" applyFont="1" applyFill="1" applyAlignment="1">
      <alignment horizontal="left" vertical="center"/>
    </xf>
    <xf numFmtId="0" fontId="147" fillId="36" borderId="0" xfId="2670" applyFont="1" applyFill="1" applyAlignment="1">
      <alignment horizontal="center" vertical="center"/>
    </xf>
    <xf numFmtId="0" fontId="147" fillId="36" borderId="0" xfId="2670" applyFont="1" applyFill="1" applyAlignment="1">
      <alignment horizontal="right" vertical="center"/>
    </xf>
    <xf numFmtId="9" fontId="148" fillId="36" borderId="0" xfId="2671" applyFont="1" applyFill="1" applyBorder="1" applyAlignment="1" applyProtection="1">
      <alignment horizontal="right" vertical="center"/>
    </xf>
    <xf numFmtId="43" fontId="147" fillId="36" borderId="0" xfId="2672" applyFont="1" applyFill="1" applyBorder="1" applyAlignment="1" applyProtection="1">
      <alignment horizontal="right" vertical="center"/>
    </xf>
    <xf numFmtId="43" fontId="148" fillId="36" borderId="0" xfId="2672" applyFont="1" applyFill="1" applyBorder="1" applyAlignment="1" applyProtection="1">
      <alignment horizontal="right" vertical="center"/>
    </xf>
    <xf numFmtId="10" fontId="148" fillId="36" borderId="0" xfId="2671" applyNumberFormat="1" applyFont="1" applyFill="1" applyBorder="1" applyAlignment="1" applyProtection="1">
      <alignment horizontal="right" vertical="center"/>
    </xf>
    <xf numFmtId="168" fontId="147" fillId="36" borderId="0" xfId="2672" applyNumberFormat="1" applyFont="1" applyFill="1" applyBorder="1" applyAlignment="1" applyProtection="1">
      <alignment horizontal="right" vertical="center"/>
    </xf>
    <xf numFmtId="0" fontId="141" fillId="0" borderId="0" xfId="2670" applyFont="1" applyAlignment="1">
      <alignment horizontal="left" vertical="center"/>
    </xf>
    <xf numFmtId="0" fontId="144" fillId="0" borderId="0" xfId="2670" applyFont="1" applyAlignment="1">
      <alignment horizontal="left" vertical="center"/>
    </xf>
    <xf numFmtId="43" fontId="0" fillId="0" borderId="0" xfId="2672" applyFont="1" applyAlignment="1" applyProtection="1">
      <alignment horizontal="center" vertical="center"/>
    </xf>
    <xf numFmtId="0" fontId="115" fillId="0" borderId="0" xfId="1538"/>
    <xf numFmtId="43" fontId="115" fillId="0" borderId="0" xfId="1538" applyNumberFormat="1"/>
    <xf numFmtId="0" fontId="64" fillId="0" borderId="0" xfId="1538" applyFont="1"/>
    <xf numFmtId="0" fontId="131" fillId="0" borderId="0" xfId="1538" applyFont="1"/>
    <xf numFmtId="0" fontId="55" fillId="0" borderId="44" xfId="1538" applyFont="1" applyBorder="1" applyAlignment="1">
      <alignment horizontal="left"/>
    </xf>
    <xf numFmtId="0" fontId="115" fillId="38" borderId="3" xfId="1538" applyFill="1" applyBorder="1" applyAlignment="1">
      <alignment vertical="center"/>
    </xf>
    <xf numFmtId="0" fontId="115" fillId="38" borderId="0" xfId="1538" applyFill="1"/>
    <xf numFmtId="0" fontId="64" fillId="38" borderId="0" xfId="1538" applyFont="1" applyFill="1"/>
    <xf numFmtId="0" fontId="106" fillId="0" borderId="0" xfId="1538" applyFont="1" applyAlignment="1">
      <alignment horizontal="center" vertical="center" wrapText="1"/>
    </xf>
    <xf numFmtId="0" fontId="115" fillId="38" borderId="3" xfId="1538" applyFill="1" applyBorder="1" applyAlignment="1">
      <alignment horizontal="center" vertical="center"/>
    </xf>
    <xf numFmtId="0" fontId="115" fillId="0" borderId="0" xfId="1538" applyAlignment="1">
      <alignment horizontal="center" vertical="center"/>
    </xf>
    <xf numFmtId="1" fontId="115" fillId="0" borderId="0" xfId="1538" applyNumberFormat="1"/>
    <xf numFmtId="0" fontId="115" fillId="0" borderId="3" xfId="1538" applyBorder="1"/>
    <xf numFmtId="43" fontId="0" fillId="0" borderId="3" xfId="1026" applyFont="1" applyFill="1" applyBorder="1" applyProtection="1"/>
    <xf numFmtId="43" fontId="115" fillId="0" borderId="3" xfId="1538" applyNumberFormat="1" applyBorder="1"/>
    <xf numFmtId="43" fontId="142" fillId="0" borderId="3" xfId="1026" applyFont="1" applyBorder="1" applyProtection="1"/>
    <xf numFmtId="43" fontId="0" fillId="0" borderId="3" xfId="1026" applyFont="1" applyBorder="1" applyProtection="1"/>
    <xf numFmtId="43" fontId="131" fillId="0" borderId="3" xfId="1538" applyNumberFormat="1" applyFont="1" applyBorder="1"/>
    <xf numFmtId="0" fontId="64" fillId="0" borderId="3" xfId="1538" applyFont="1" applyBorder="1"/>
    <xf numFmtId="41" fontId="115" fillId="0" borderId="3" xfId="1538" applyNumberFormat="1" applyBorder="1"/>
    <xf numFmtId="43" fontId="107" fillId="0" borderId="3" xfId="1026" applyFont="1" applyFill="1" applyBorder="1" applyProtection="1"/>
    <xf numFmtId="0" fontId="52" fillId="0" borderId="0" xfId="1538" applyFont="1"/>
    <xf numFmtId="0" fontId="52" fillId="0" borderId="3" xfId="1538" applyFont="1" applyBorder="1" applyAlignment="1">
      <alignment horizontal="center"/>
    </xf>
    <xf numFmtId="43" fontId="52" fillId="0" borderId="3" xfId="1538" applyNumberFormat="1" applyFont="1" applyBorder="1"/>
    <xf numFmtId="0" fontId="115" fillId="29" borderId="0" xfId="1538" applyFill="1"/>
    <xf numFmtId="0" fontId="52" fillId="0" borderId="0" xfId="1538" applyFont="1" applyAlignment="1">
      <alignment horizontal="center"/>
    </xf>
    <xf numFmtId="43" fontId="52" fillId="0" borderId="0" xfId="1538" applyNumberFormat="1" applyFont="1"/>
    <xf numFmtId="0" fontId="115" fillId="29" borderId="3" xfId="1538" applyFill="1" applyBorder="1"/>
    <xf numFmtId="168" fontId="115" fillId="29" borderId="3" xfId="1538" applyNumberFormat="1" applyFill="1" applyBorder="1" applyAlignment="1">
      <alignment horizontal="right"/>
    </xf>
    <xf numFmtId="166" fontId="115" fillId="0" borderId="0" xfId="1538" applyNumberFormat="1"/>
    <xf numFmtId="43" fontId="115" fillId="29" borderId="3" xfId="1538" applyNumberFormat="1" applyFill="1" applyBorder="1" applyAlignment="1">
      <alignment horizontal="right"/>
    </xf>
    <xf numFmtId="43" fontId="0" fillId="29" borderId="3" xfId="1026" applyFont="1" applyFill="1" applyBorder="1" applyProtection="1"/>
    <xf numFmtId="40" fontId="115" fillId="29" borderId="3" xfId="1538" applyNumberFormat="1" applyFill="1" applyBorder="1"/>
    <xf numFmtId="10" fontId="115" fillId="29" borderId="3" xfId="1538" applyNumberFormat="1" applyFill="1" applyBorder="1"/>
    <xf numFmtId="0" fontId="151" fillId="0" borderId="0" xfId="1614" applyFont="1" applyAlignment="1">
      <alignment horizontal="center"/>
    </xf>
    <xf numFmtId="0" fontId="152" fillId="0" borderId="0" xfId="1614" applyFont="1" applyAlignment="1">
      <alignment horizontal="center" vertical="center"/>
    </xf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vertical="center"/>
    </xf>
    <xf numFmtId="0" fontId="154" fillId="0" borderId="0" xfId="1614" applyFont="1" applyAlignment="1">
      <alignment horizontal="center" vertical="center"/>
    </xf>
    <xf numFmtId="3" fontId="152" fillId="0" borderId="0" xfId="1614" applyNumberFormat="1" applyFont="1" applyAlignment="1">
      <alignment horizontal="center" vertical="center"/>
    </xf>
    <xf numFmtId="0" fontId="155" fillId="0" borderId="0" xfId="1614" applyFont="1" applyAlignment="1">
      <alignment horizontal="center" vertical="center"/>
    </xf>
    <xf numFmtId="0" fontId="154" fillId="0" borderId="0" xfId="1614" applyFont="1" applyAlignment="1">
      <alignment horizontal="center"/>
    </xf>
    <xf numFmtId="0" fontId="152" fillId="0" borderId="0" xfId="1614" applyFont="1" applyAlignment="1">
      <alignment horizontal="center"/>
    </xf>
    <xf numFmtId="3" fontId="151" fillId="0" borderId="0" xfId="1614" applyNumberFormat="1" applyFont="1" applyAlignment="1">
      <alignment horizontal="center"/>
    </xf>
    <xf numFmtId="0" fontId="156" fillId="0" borderId="0" xfId="1614" applyFont="1"/>
    <xf numFmtId="43" fontId="156" fillId="0" borderId="0" xfId="1652" applyNumberFormat="1" applyFont="1"/>
    <xf numFmtId="0" fontId="156" fillId="0" borderId="0" xfId="1614" applyFont="1" applyAlignment="1">
      <alignment horizontal="left" vertical="center"/>
    </xf>
    <xf numFmtId="0" fontId="156" fillId="0" borderId="0" xfId="1614" applyFont="1" applyAlignment="1">
      <alignment horizontal="center" vertical="center"/>
    </xf>
    <xf numFmtId="3" fontId="153" fillId="0" borderId="0" xfId="1614" applyNumberFormat="1" applyFont="1" applyAlignment="1">
      <alignment horizontal="left" vertical="center"/>
    </xf>
    <xf numFmtId="0" fontId="156" fillId="0" borderId="0" xfId="1614" applyFont="1" applyAlignment="1">
      <alignment horizontal="center"/>
    </xf>
    <xf numFmtId="0" fontId="153" fillId="0" borderId="0" xfId="1614" applyFont="1" applyAlignment="1">
      <alignment horizontal="center"/>
    </xf>
    <xf numFmtId="0" fontId="156" fillId="0" borderId="0" xfId="1614" applyFont="1" applyAlignment="1">
      <alignment horizontal="center" vertical="center" wrapText="1"/>
    </xf>
    <xf numFmtId="0" fontId="153" fillId="0" borderId="0" xfId="1614" applyFont="1" applyAlignment="1">
      <alignment horizontal="center" vertical="center" wrapText="1"/>
    </xf>
    <xf numFmtId="3" fontId="152" fillId="0" borderId="0" xfId="1614" applyNumberFormat="1" applyFont="1" applyAlignment="1">
      <alignment vertical="center"/>
    </xf>
    <xf numFmtId="0" fontId="152" fillId="0" borderId="21" xfId="1614" applyFont="1" applyBorder="1" applyAlignment="1">
      <alignment horizontal="center" vertical="center" wrapText="1"/>
    </xf>
    <xf numFmtId="0" fontId="159" fillId="0" borderId="21" xfId="1614" applyFont="1" applyBorder="1" applyAlignment="1">
      <alignment horizontal="center" vertical="center"/>
    </xf>
    <xf numFmtId="3" fontId="159" fillId="0" borderId="21" xfId="1614" applyNumberFormat="1" applyFont="1" applyBorder="1" applyAlignment="1">
      <alignment horizontal="center" vertical="center"/>
    </xf>
    <xf numFmtId="3" fontId="152" fillId="0" borderId="21" xfId="1614" applyNumberFormat="1" applyFont="1" applyBorder="1" applyAlignment="1">
      <alignment horizontal="center" vertical="center"/>
    </xf>
    <xf numFmtId="3" fontId="152" fillId="0" borderId="22" xfId="1614" applyNumberFormat="1" applyFont="1" applyBorder="1" applyAlignment="1">
      <alignment horizontal="center" vertical="center"/>
    </xf>
    <xf numFmtId="3" fontId="152" fillId="0" borderId="0" xfId="1614" applyNumberFormat="1" applyFont="1" applyAlignment="1">
      <alignment horizontal="center"/>
    </xf>
    <xf numFmtId="3" fontId="151" fillId="0" borderId="0" xfId="1614" applyNumberFormat="1" applyFont="1" applyAlignment="1">
      <alignment horizontal="center" vertical="center"/>
    </xf>
    <xf numFmtId="0" fontId="159" fillId="0" borderId="0" xfId="1614" applyFont="1" applyAlignment="1">
      <alignment horizontal="center"/>
    </xf>
    <xf numFmtId="0" fontId="154" fillId="0" borderId="21" xfId="1653" applyFont="1" applyBorder="1" applyAlignment="1">
      <alignment horizontal="center" vertical="center"/>
    </xf>
    <xf numFmtId="3" fontId="155" fillId="0" borderId="0" xfId="1614" applyNumberFormat="1" applyFont="1" applyAlignment="1">
      <alignment horizontal="center" vertical="center"/>
    </xf>
    <xf numFmtId="0" fontId="155" fillId="0" borderId="0" xfId="1614" applyFont="1" applyAlignment="1">
      <alignment horizontal="center"/>
    </xf>
    <xf numFmtId="0" fontId="159" fillId="0" borderId="21" xfId="1652" applyFont="1" applyBorder="1" applyAlignment="1">
      <alignment horizontal="center" vertical="center"/>
    </xf>
    <xf numFmtId="0" fontId="159" fillId="0" borderId="49" xfId="1652" applyFont="1" applyBorder="1" applyAlignment="1">
      <alignment horizontal="center" vertical="center"/>
    </xf>
    <xf numFmtId="0" fontId="159" fillId="0" borderId="3" xfId="1652" applyFont="1" applyBorder="1" applyAlignment="1">
      <alignment vertical="center" wrapText="1"/>
    </xf>
    <xf numFmtId="0" fontId="152" fillId="0" borderId="3" xfId="1614" applyFont="1" applyBorder="1" applyAlignment="1">
      <alignment horizontal="center" vertical="center" wrapText="1"/>
    </xf>
    <xf numFmtId="0" fontId="159" fillId="0" borderId="3" xfId="1614" applyFont="1" applyBorder="1" applyAlignment="1">
      <alignment horizontal="center" vertical="center"/>
    </xf>
    <xf numFmtId="0" fontId="159" fillId="0" borderId="3" xfId="1652" applyFont="1" applyBorder="1" applyAlignment="1">
      <alignment horizontal="center" vertical="center"/>
    </xf>
    <xf numFmtId="206" fontId="159" fillId="0" borderId="3" xfId="1614" applyNumberFormat="1" applyFont="1" applyBorder="1" applyAlignment="1">
      <alignment horizontal="center" vertical="center"/>
    </xf>
    <xf numFmtId="3" fontId="152" fillId="0" borderId="3" xfId="1614" applyNumberFormat="1" applyFont="1" applyBorder="1" applyAlignment="1">
      <alignment horizontal="center" vertical="center"/>
    </xf>
    <xf numFmtId="0" fontId="159" fillId="0" borderId="20" xfId="1652" applyFont="1" applyBorder="1" applyAlignment="1">
      <alignment horizontal="center" vertical="center"/>
    </xf>
    <xf numFmtId="0" fontId="159" fillId="0" borderId="21" xfId="1652" applyFont="1" applyBorder="1" applyAlignment="1">
      <alignment vertical="center" wrapText="1"/>
    </xf>
    <xf numFmtId="0" fontId="152" fillId="0" borderId="23" xfId="1614" applyFont="1" applyBorder="1" applyAlignment="1">
      <alignment horizontal="center" vertical="center"/>
    </xf>
    <xf numFmtId="0" fontId="152" fillId="0" borderId="24" xfId="1614" applyFont="1" applyBorder="1" applyAlignment="1">
      <alignment horizontal="left" vertical="center"/>
    </xf>
    <xf numFmtId="0" fontId="152" fillId="0" borderId="24" xfId="1614" applyFont="1" applyBorder="1" applyAlignment="1">
      <alignment vertical="center"/>
    </xf>
    <xf numFmtId="0" fontId="159" fillId="0" borderId="24" xfId="1614" applyFont="1" applyBorder="1" applyAlignment="1">
      <alignment horizontal="center" vertical="center"/>
    </xf>
    <xf numFmtId="3" fontId="152" fillId="0" borderId="24" xfId="1614" applyNumberFormat="1" applyFont="1" applyBorder="1" applyAlignment="1">
      <alignment horizontal="center" vertical="center"/>
    </xf>
    <xf numFmtId="3" fontId="152" fillId="0" borderId="25" xfId="1614" applyNumberFormat="1" applyFont="1" applyBorder="1" applyAlignment="1">
      <alignment horizontal="center" vertical="center"/>
    </xf>
    <xf numFmtId="0" fontId="154" fillId="0" borderId="26" xfId="1614" applyFont="1" applyBorder="1" applyAlignment="1">
      <alignment horizontal="center" vertical="center"/>
    </xf>
    <xf numFmtId="37" fontId="156" fillId="0" borderId="27" xfId="1614" applyNumberFormat="1" applyFont="1" applyBorder="1" applyAlignment="1">
      <alignment horizontal="center"/>
    </xf>
    <xf numFmtId="37" fontId="154" fillId="0" borderId="27" xfId="1614" applyNumberFormat="1" applyFont="1" applyBorder="1" applyAlignment="1">
      <alignment horizontal="center"/>
    </xf>
    <xf numFmtId="0" fontId="154" fillId="0" borderId="28" xfId="1614" applyFont="1" applyBorder="1" applyAlignment="1">
      <alignment horizontal="center" vertical="center"/>
    </xf>
    <xf numFmtId="37" fontId="156" fillId="0" borderId="29" xfId="1614" applyNumberFormat="1" applyFont="1" applyBorder="1" applyAlignment="1">
      <alignment horizontal="center"/>
    </xf>
    <xf numFmtId="37" fontId="154" fillId="0" borderId="29" xfId="1614" applyNumberFormat="1" applyFont="1" applyBorder="1" applyAlignment="1">
      <alignment horizontal="center"/>
    </xf>
    <xf numFmtId="37" fontId="160" fillId="0" borderId="30" xfId="1614" applyNumberFormat="1" applyFont="1" applyBorder="1" applyAlignment="1">
      <alignment horizontal="center"/>
    </xf>
    <xf numFmtId="37" fontId="160" fillId="0" borderId="32" xfId="1614" applyNumberFormat="1" applyFont="1" applyBorder="1" applyAlignment="1">
      <alignment horizontal="center"/>
    </xf>
    <xf numFmtId="0" fontId="160" fillId="0" borderId="34" xfId="1614" applyFont="1" applyBorder="1" applyAlignment="1">
      <alignment vertical="center"/>
    </xf>
    <xf numFmtId="0" fontId="154" fillId="0" borderId="19" xfId="1614" applyFont="1" applyBorder="1"/>
    <xf numFmtId="0" fontId="154" fillId="0" borderId="19" xfId="1614" applyFont="1" applyBorder="1" applyAlignment="1">
      <alignment horizontal="center"/>
    </xf>
    <xf numFmtId="0" fontId="154" fillId="0" borderId="19" xfId="1614" applyFont="1" applyBorder="1" applyAlignment="1">
      <alignment horizontal="right"/>
    </xf>
    <xf numFmtId="0" fontId="154" fillId="0" borderId="31" xfId="1614" applyFont="1" applyBorder="1" applyAlignment="1">
      <alignment horizontal="right"/>
    </xf>
    <xf numFmtId="0" fontId="152" fillId="0" borderId="0" xfId="1614" applyFont="1" applyAlignment="1">
      <alignment horizontal="left" vertical="center"/>
    </xf>
    <xf numFmtId="0" fontId="152" fillId="0" borderId="0" xfId="1614" applyFont="1" applyAlignment="1">
      <alignment vertical="center"/>
    </xf>
    <xf numFmtId="0" fontId="159" fillId="0" borderId="0" xfId="1614" applyFont="1" applyAlignment="1">
      <alignment horizontal="center" vertical="center"/>
    </xf>
    <xf numFmtId="41" fontId="159" fillId="0" borderId="0" xfId="1652" applyNumberFormat="1" applyFont="1" applyAlignment="1">
      <alignment vertical="center"/>
    </xf>
    <xf numFmtId="0" fontId="154" fillId="0" borderId="0" xfId="1652" applyFont="1" applyAlignment="1">
      <alignment horizontal="right"/>
    </xf>
    <xf numFmtId="0" fontId="161" fillId="0" borderId="0" xfId="1644" applyFont="1" applyAlignment="1">
      <alignment horizontal="center" vertical="center"/>
    </xf>
    <xf numFmtId="0" fontId="159" fillId="0" borderId="0" xfId="1652" applyFont="1" applyAlignment="1">
      <alignment vertical="center"/>
    </xf>
    <xf numFmtId="0" fontId="162" fillId="39" borderId="77" xfId="2670" applyFont="1" applyFill="1" applyBorder="1" applyAlignment="1">
      <alignment horizontal="left" vertical="center"/>
    </xf>
    <xf numFmtId="0" fontId="162" fillId="39" borderId="78" xfId="2670" applyFont="1" applyFill="1" applyBorder="1" applyAlignment="1">
      <alignment horizontal="center" vertical="center"/>
    </xf>
    <xf numFmtId="0" fontId="162" fillId="39" borderId="80" xfId="2670" applyFont="1" applyFill="1" applyBorder="1" applyAlignment="1">
      <alignment horizontal="left" vertical="center"/>
    </xf>
    <xf numFmtId="0" fontId="162" fillId="39" borderId="76" xfId="2670" applyFont="1" applyFill="1" applyBorder="1" applyAlignment="1">
      <alignment horizontal="center" vertical="center"/>
    </xf>
    <xf numFmtId="0" fontId="162" fillId="39" borderId="82" xfId="2670" applyFont="1" applyFill="1" applyBorder="1" applyAlignment="1">
      <alignment horizontal="left" vertical="center"/>
    </xf>
    <xf numFmtId="0" fontId="162" fillId="39" borderId="83" xfId="2670" applyFont="1" applyFill="1" applyBorder="1" applyAlignment="1">
      <alignment horizontal="center" vertical="center"/>
    </xf>
    <xf numFmtId="43" fontId="143" fillId="40" borderId="79" xfId="2672" applyFont="1" applyFill="1" applyBorder="1" applyAlignment="1" applyProtection="1">
      <alignment horizontal="right" vertical="center" wrapText="1"/>
      <protection locked="0"/>
    </xf>
    <xf numFmtId="43" fontId="143" fillId="40" borderId="81" xfId="2672" applyFont="1" applyFill="1" applyBorder="1" applyAlignment="1" applyProtection="1">
      <alignment horizontal="right" vertical="center"/>
      <protection locked="0"/>
    </xf>
    <xf numFmtId="168" fontId="143" fillId="40" borderId="81" xfId="2672" applyNumberFormat="1" applyFont="1" applyFill="1" applyBorder="1" applyAlignment="1" applyProtection="1">
      <alignment horizontal="right" vertical="center"/>
      <protection locked="0"/>
    </xf>
    <xf numFmtId="168" fontId="143" fillId="40" borderId="84" xfId="2672" applyNumberFormat="1" applyFont="1" applyFill="1" applyBorder="1" applyAlignment="1" applyProtection="1">
      <alignment horizontal="right" vertical="center"/>
      <protection locked="0"/>
    </xf>
    <xf numFmtId="0" fontId="124" fillId="0" borderId="0" xfId="1451" applyFont="1"/>
    <xf numFmtId="0" fontId="125" fillId="0" borderId="0" xfId="1451" applyFont="1" applyAlignment="1">
      <alignment vertical="center"/>
    </xf>
    <xf numFmtId="0" fontId="150" fillId="0" borderId="0" xfId="1451" applyFont="1"/>
    <xf numFmtId="0" fontId="126" fillId="0" borderId="0" xfId="1451" applyFont="1" applyAlignment="1">
      <alignment vertical="center"/>
    </xf>
    <xf numFmtId="0" fontId="127" fillId="0" borderId="0" xfId="1451" applyFont="1" applyAlignment="1">
      <alignment horizontal="center" vertical="center"/>
    </xf>
    <xf numFmtId="0" fontId="128" fillId="0" borderId="0" xfId="1451" applyFont="1"/>
    <xf numFmtId="0" fontId="129" fillId="0" borderId="0" xfId="1451" applyFont="1"/>
    <xf numFmtId="0" fontId="119" fillId="0" borderId="0" xfId="1451" applyFont="1" applyAlignment="1">
      <alignment vertical="center"/>
    </xf>
    <xf numFmtId="0" fontId="119" fillId="0" borderId="0" xfId="1451" applyFont="1" applyAlignment="1">
      <alignment horizontal="center" vertical="center"/>
    </xf>
    <xf numFmtId="0" fontId="124" fillId="0" borderId="0" xfId="1451" applyFont="1" applyAlignment="1">
      <alignment horizontal="center" vertical="center"/>
    </xf>
    <xf numFmtId="0" fontId="124" fillId="0" borderId="0" xfId="1451" applyFont="1" applyAlignment="1">
      <alignment horizontal="center"/>
    </xf>
    <xf numFmtId="0" fontId="126" fillId="35" borderId="0" xfId="1451" applyFont="1" applyFill="1" applyAlignment="1">
      <alignment vertical="center"/>
    </xf>
    <xf numFmtId="0" fontId="129" fillId="0" borderId="19" xfId="1451" applyFont="1" applyBorder="1" applyAlignment="1">
      <alignment horizontal="center"/>
    </xf>
    <xf numFmtId="0" fontId="129" fillId="0" borderId="19" xfId="1451" applyFont="1" applyBorder="1"/>
    <xf numFmtId="1" fontId="110" fillId="0" borderId="0" xfId="2673" applyNumberFormat="1" applyFont="1" applyAlignment="1">
      <alignment horizontal="center" vertical="center" wrapText="1"/>
    </xf>
    <xf numFmtId="1" fontId="108" fillId="0" borderId="0" xfId="2673" applyNumberFormat="1" applyFont="1" applyAlignment="1">
      <alignment horizontal="center" vertical="center" wrapText="1"/>
    </xf>
    <xf numFmtId="0" fontId="109" fillId="0" borderId="60" xfId="2673" applyFont="1" applyBorder="1" applyAlignment="1">
      <alignment horizontal="center" vertical="center" wrapText="1"/>
    </xf>
    <xf numFmtId="0" fontId="166" fillId="0" borderId="0" xfId="2673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68" fillId="0" borderId="0" xfId="2673" applyFont="1" applyAlignment="1">
      <alignment vertical="center" wrapText="1"/>
    </xf>
    <xf numFmtId="0" fontId="149" fillId="35" borderId="88" xfId="2673" applyFont="1" applyFill="1" applyBorder="1" applyAlignment="1">
      <alignment vertical="center" wrapText="1"/>
    </xf>
    <xf numFmtId="0" fontId="149" fillId="43" borderId="88" xfId="2673" applyFont="1" applyFill="1" applyBorder="1" applyAlignment="1">
      <alignment vertical="center" wrapText="1"/>
    </xf>
    <xf numFmtId="0" fontId="165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1" fontId="172" fillId="0" borderId="0" xfId="2673" applyNumberFormat="1" applyFont="1" applyAlignment="1">
      <alignment horizontal="center" vertical="center" wrapText="1"/>
    </xf>
    <xf numFmtId="0" fontId="109" fillId="0" borderId="0" xfId="2673" applyFont="1" applyAlignment="1">
      <alignment horizontal="center" vertical="center" wrapText="1"/>
    </xf>
    <xf numFmtId="0" fontId="138" fillId="35" borderId="32" xfId="2673" applyFont="1" applyFill="1" applyBorder="1" applyAlignment="1">
      <alignment vertical="center" wrapText="1"/>
    </xf>
    <xf numFmtId="0" fontId="138" fillId="43" borderId="32" xfId="2673" applyFont="1" applyFill="1" applyBorder="1" applyAlignment="1">
      <alignment vertical="center" wrapText="1"/>
    </xf>
    <xf numFmtId="0" fontId="138" fillId="0" borderId="0" xfId="2673" applyFont="1" applyAlignment="1">
      <alignment vertical="center" wrapText="1"/>
    </xf>
    <xf numFmtId="2" fontId="138" fillId="0" borderId="0" xfId="2673" applyNumberFormat="1" applyFont="1" applyAlignment="1">
      <alignment horizontal="center" vertical="center" wrapText="1"/>
    </xf>
    <xf numFmtId="0" fontId="109" fillId="0" borderId="3" xfId="2673" applyFont="1" applyBorder="1" applyAlignment="1">
      <alignment horizontal="center" vertical="center" wrapText="1"/>
    </xf>
    <xf numFmtId="0" fontId="149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11" fillId="0" borderId="0" xfId="2673" applyNumberFormat="1" applyAlignment="1">
      <alignment vertical="center" wrapText="1"/>
    </xf>
    <xf numFmtId="1" fontId="11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8" fillId="0" borderId="0" xfId="2675" applyFont="1" applyFill="1" applyBorder="1" applyAlignment="1">
      <alignment horizontal="center" vertical="center" wrapText="1"/>
    </xf>
    <xf numFmtId="1" fontId="138" fillId="0" borderId="50" xfId="2673" applyNumberFormat="1" applyFont="1" applyBorder="1" applyAlignment="1">
      <alignment vertical="center" wrapText="1"/>
    </xf>
    <xf numFmtId="0" fontId="173" fillId="0" borderId="0" xfId="2673" applyFont="1" applyAlignment="1">
      <alignment vertical="center" wrapText="1"/>
    </xf>
    <xf numFmtId="0" fontId="173" fillId="0" borderId="0" xfId="2673" applyFont="1" applyAlignment="1">
      <alignment horizontal="center" vertical="center" wrapText="1"/>
    </xf>
    <xf numFmtId="2" fontId="173" fillId="0" borderId="0" xfId="2673" applyNumberFormat="1" applyFont="1" applyAlignment="1">
      <alignment horizontal="center" vertical="center" wrapText="1"/>
    </xf>
    <xf numFmtId="1" fontId="173" fillId="0" borderId="0" xfId="2673" applyNumberFormat="1" applyFont="1" applyAlignment="1">
      <alignment horizontal="center" vertical="center" wrapText="1"/>
    </xf>
    <xf numFmtId="0" fontId="174" fillId="0" borderId="0" xfId="2673" applyFont="1" applyAlignment="1">
      <alignment vertical="center" wrapText="1"/>
    </xf>
    <xf numFmtId="0" fontId="149" fillId="35" borderId="51" xfId="2673" applyFont="1" applyFill="1" applyBorder="1" applyAlignment="1">
      <alignment vertical="center" wrapText="1"/>
    </xf>
    <xf numFmtId="0" fontId="149" fillId="0" borderId="53" xfId="2673" applyFont="1" applyBorder="1" applyAlignment="1">
      <alignment horizontal="center" vertical="center" wrapText="1"/>
    </xf>
    <xf numFmtId="0" fontId="149" fillId="35" borderId="49" xfId="2673" applyFont="1" applyFill="1" applyBorder="1" applyAlignment="1">
      <alignment vertical="center" wrapText="1"/>
    </xf>
    <xf numFmtId="1" fontId="138" fillId="0" borderId="56" xfId="2673" applyNumberFormat="1" applyFont="1" applyBorder="1" applyAlignment="1">
      <alignment vertical="center" wrapText="1"/>
    </xf>
    <xf numFmtId="0" fontId="138" fillId="35" borderId="49" xfId="2673" applyFont="1" applyFill="1" applyBorder="1" applyAlignment="1">
      <alignment vertical="center" wrapText="1"/>
    </xf>
    <xf numFmtId="0" fontId="138" fillId="35" borderId="92" xfId="2673" applyFont="1" applyFill="1" applyBorder="1" applyAlignment="1">
      <alignment vertical="center" wrapText="1"/>
    </xf>
    <xf numFmtId="0" fontId="109" fillId="0" borderId="62" xfId="2673" applyFont="1" applyBorder="1" applyAlignment="1">
      <alignment horizontal="center" vertical="center" wrapText="1"/>
    </xf>
    <xf numFmtId="0" fontId="149" fillId="0" borderId="51" xfId="2673" applyFont="1" applyBorder="1" applyAlignment="1">
      <alignment vertical="center" wrapText="1"/>
    </xf>
    <xf numFmtId="0" fontId="149" fillId="0" borderId="49" xfId="2673" applyFont="1" applyBorder="1" applyAlignment="1">
      <alignment vertical="center" wrapText="1"/>
    </xf>
    <xf numFmtId="0" fontId="138" fillId="0" borderId="49" xfId="2673" applyFont="1" applyBorder="1" applyAlignment="1">
      <alignment vertical="center" wrapText="1"/>
    </xf>
    <xf numFmtId="0" fontId="138" fillId="0" borderId="92" xfId="2673" applyFont="1" applyBorder="1" applyAlignment="1">
      <alignment vertical="center" wrapText="1"/>
    </xf>
    <xf numFmtId="43" fontId="0" fillId="46" borderId="3" xfId="1026" applyFont="1" applyFill="1" applyBorder="1" applyProtection="1">
      <protection locked="0"/>
    </xf>
    <xf numFmtId="165" fontId="155" fillId="0" borderId="0" xfId="2676" applyFont="1" applyAlignment="1">
      <alignment horizontal="center" vertical="center"/>
    </xf>
    <xf numFmtId="0" fontId="10" fillId="0" borderId="0" xfId="2670" applyFont="1" applyAlignment="1">
      <alignment horizontal="center" vertical="center"/>
    </xf>
    <xf numFmtId="0" fontId="131" fillId="0" borderId="0" xfId="2670" applyFont="1" applyAlignment="1">
      <alignment horizontal="left" vertical="center"/>
    </xf>
    <xf numFmtId="0" fontId="10" fillId="0" borderId="21" xfId="1653" applyFont="1" applyBorder="1" applyAlignment="1">
      <alignment horizontal="left" vertical="center" wrapText="1"/>
    </xf>
    <xf numFmtId="206" fontId="47" fillId="0" borderId="21" xfId="2549" applyNumberFormat="1" applyFont="1" applyBorder="1" applyAlignment="1">
      <alignment horizontal="center" vertical="center" wrapText="1"/>
    </xf>
    <xf numFmtId="0" fontId="47" fillId="0" borderId="21" xfId="2677" applyFont="1" applyBorder="1" applyAlignment="1">
      <alignment horizontal="left" vertical="center" wrapText="1"/>
    </xf>
    <xf numFmtId="168" fontId="147" fillId="47" borderId="0" xfId="2672" applyNumberFormat="1" applyFont="1" applyFill="1" applyBorder="1" applyAlignment="1" applyProtection="1">
      <alignment horizontal="right" vertical="center"/>
    </xf>
    <xf numFmtId="0" fontId="46" fillId="0" borderId="20" xfId="1615" applyFont="1" applyBorder="1" applyAlignment="1">
      <alignment horizontal="center" vertical="center"/>
    </xf>
    <xf numFmtId="0" fontId="13" fillId="0" borderId="21" xfId="1614" applyFont="1" applyBorder="1" applyAlignment="1">
      <alignment horizontal="center" vertical="center"/>
    </xf>
    <xf numFmtId="0" fontId="131" fillId="0" borderId="20" xfId="1652" applyFont="1" applyBorder="1" applyAlignment="1">
      <alignment horizontal="center" vertical="center"/>
    </xf>
    <xf numFmtId="0" fontId="131" fillId="0" borderId="21" xfId="1652" applyFont="1" applyBorder="1" applyAlignment="1">
      <alignment horizontal="left" vertical="center" wrapText="1"/>
    </xf>
    <xf numFmtId="0" fontId="158" fillId="0" borderId="20" xfId="1652" applyFont="1" applyBorder="1" applyAlignment="1">
      <alignment horizontal="center" vertical="center"/>
    </xf>
    <xf numFmtId="0" fontId="158" fillId="0" borderId="21" xfId="1652" applyFont="1" applyBorder="1" applyAlignment="1">
      <alignment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5" fillId="0" borderId="21" xfId="1652" applyFont="1" applyBorder="1" applyAlignment="1">
      <alignment horizontal="center" vertical="center"/>
    </xf>
    <xf numFmtId="0" fontId="4" fillId="0" borderId="21" xfId="1652" applyFont="1" applyBorder="1" applyAlignment="1">
      <alignment horizontal="left" vertical="center" wrapText="1"/>
    </xf>
    <xf numFmtId="0" fontId="118" fillId="0" borderId="0" xfId="2677" applyFont="1" applyAlignment="1">
      <alignment horizontal="center"/>
    </xf>
    <xf numFmtId="0" fontId="118" fillId="0" borderId="26" xfId="2677" applyFont="1" applyBorder="1" applyAlignment="1">
      <alignment horizontal="center"/>
    </xf>
    <xf numFmtId="0" fontId="118" fillId="0" borderId="36" xfId="2677" applyFont="1" applyBorder="1" applyAlignment="1">
      <alignment horizontal="center"/>
    </xf>
    <xf numFmtId="0" fontId="118" fillId="0" borderId="28" xfId="2677" applyFont="1" applyBorder="1" applyAlignment="1">
      <alignment horizontal="center"/>
    </xf>
    <xf numFmtId="0" fontId="119" fillId="0" borderId="18" xfId="2677" applyFont="1" applyBorder="1" applyAlignment="1">
      <alignment horizontal="left"/>
    </xf>
    <xf numFmtId="0" fontId="118" fillId="0" borderId="37" xfId="2677" applyFont="1" applyBorder="1" applyAlignment="1">
      <alignment horizontal="center"/>
    </xf>
    <xf numFmtId="0" fontId="177" fillId="0" borderId="0" xfId="2677" quotePrefix="1" applyFont="1" applyAlignment="1">
      <alignment horizontal="left" vertical="center"/>
    </xf>
    <xf numFmtId="0" fontId="118" fillId="0" borderId="3" xfId="2677" applyFont="1" applyBorder="1" applyAlignment="1">
      <alignment horizontal="center"/>
    </xf>
    <xf numFmtId="0" fontId="118" fillId="0" borderId="39" xfId="2677" applyFont="1" applyBorder="1" applyAlignment="1">
      <alignment horizontal="center"/>
    </xf>
    <xf numFmtId="0" fontId="118" fillId="0" borderId="0" xfId="2677" applyFont="1" applyAlignment="1">
      <alignment horizontal="left"/>
    </xf>
    <xf numFmtId="0" fontId="120" fillId="0" borderId="28" xfId="2677" applyFont="1" applyBorder="1" applyAlignment="1">
      <alignment horizontal="center"/>
    </xf>
    <xf numFmtId="0" fontId="120" fillId="0" borderId="0" xfId="2677" applyFont="1" applyAlignment="1">
      <alignment horizontal="center"/>
    </xf>
    <xf numFmtId="0" fontId="118" fillId="0" borderId="138" xfId="2677" applyFont="1" applyBorder="1" applyAlignment="1">
      <alignment horizontal="center"/>
    </xf>
    <xf numFmtId="0" fontId="95" fillId="0" borderId="40" xfId="2677" applyFont="1" applyBorder="1" applyAlignment="1">
      <alignment horizontal="center" vertical="center"/>
    </xf>
    <xf numFmtId="0" fontId="95" fillId="0" borderId="47" xfId="2677" applyFont="1" applyBorder="1" applyAlignment="1">
      <alignment horizontal="center" vertical="center"/>
    </xf>
    <xf numFmtId="0" fontId="118" fillId="0" borderId="3" xfId="2677" applyFont="1" applyBorder="1" applyAlignment="1">
      <alignment horizontal="center" vertical="center"/>
    </xf>
    <xf numFmtId="0" fontId="118" fillId="0" borderId="39" xfId="2677" applyFont="1" applyBorder="1" applyAlignment="1">
      <alignment horizontal="center" vertical="center"/>
    </xf>
    <xf numFmtId="0" fontId="121" fillId="0" borderId="0" xfId="2677" applyFont="1" applyAlignment="1">
      <alignment horizontal="center"/>
    </xf>
    <xf numFmtId="0" fontId="95" fillId="0" borderId="144" xfId="2677" applyFont="1" applyBorder="1" applyAlignment="1">
      <alignment horizontal="center" vertical="center"/>
    </xf>
    <xf numFmtId="49" fontId="118" fillId="0" borderId="7" xfId="2677" applyNumberFormat="1" applyFont="1" applyBorder="1" applyAlignment="1">
      <alignment horizontal="center" vertical="top" wrapText="1"/>
    </xf>
    <xf numFmtId="49" fontId="118" fillId="0" borderId="41" xfId="2677" applyNumberFormat="1" applyFont="1" applyBorder="1" applyAlignment="1">
      <alignment horizontal="center" vertical="top" wrapText="1"/>
    </xf>
    <xf numFmtId="0" fontId="118" fillId="0" borderId="3" xfId="2677" applyFont="1" applyBorder="1" applyAlignment="1">
      <alignment vertical="top" wrapText="1"/>
    </xf>
    <xf numFmtId="0" fontId="118" fillId="0" borderId="39" xfId="2677" applyFont="1" applyBorder="1" applyAlignment="1">
      <alignment vertical="top" wrapText="1"/>
    </xf>
    <xf numFmtId="0" fontId="122" fillId="0" borderId="66" xfId="2677" applyFont="1" applyBorder="1" applyAlignment="1">
      <alignment horizontal="center" vertical="center"/>
    </xf>
    <xf numFmtId="0" fontId="122" fillId="0" borderId="67" xfId="2677" applyFont="1" applyBorder="1" applyAlignment="1">
      <alignment horizontal="center" vertical="center"/>
    </xf>
    <xf numFmtId="0" fontId="118" fillId="0" borderId="7" xfId="2677" applyFont="1" applyBorder="1" applyAlignment="1">
      <alignment horizontal="center" vertical="top" wrapText="1"/>
    </xf>
    <xf numFmtId="0" fontId="118" fillId="0" borderId="41" xfId="2677" applyFont="1" applyBorder="1" applyAlignment="1">
      <alignment horizontal="center" vertical="top" wrapText="1"/>
    </xf>
    <xf numFmtId="0" fontId="123" fillId="0" borderId="68" xfId="2677" applyFont="1" applyBorder="1" applyAlignment="1">
      <alignment horizontal="center" vertical="top" wrapText="1"/>
    </xf>
    <xf numFmtId="0" fontId="123" fillId="0" borderId="69" xfId="2677" applyFont="1" applyBorder="1" applyAlignment="1">
      <alignment horizontal="center" vertical="top" wrapText="1"/>
    </xf>
    <xf numFmtId="0" fontId="118" fillId="0" borderId="0" xfId="2677" applyFont="1" applyAlignment="1">
      <alignment vertical="top" wrapText="1"/>
    </xf>
    <xf numFmtId="0" fontId="118" fillId="0" borderId="37" xfId="2677" applyFont="1" applyBorder="1" applyAlignment="1">
      <alignment vertical="top" wrapText="1"/>
    </xf>
    <xf numFmtId="0" fontId="118" fillId="0" borderId="42" xfId="2677" applyFont="1" applyBorder="1" applyAlignment="1">
      <alignment horizontal="center"/>
    </xf>
    <xf numFmtId="0" fontId="118" fillId="0" borderId="43" xfId="2677" applyFont="1" applyBorder="1" applyAlignment="1">
      <alignment vertical="top" wrapText="1"/>
    </xf>
    <xf numFmtId="0" fontId="118" fillId="0" borderId="44" xfId="2677" applyFont="1" applyBorder="1" applyAlignment="1">
      <alignment vertical="top" wrapText="1"/>
    </xf>
    <xf numFmtId="0" fontId="118" fillId="0" borderId="45" xfId="2677" applyFont="1" applyBorder="1" applyAlignment="1">
      <alignment vertical="top" wrapText="1"/>
    </xf>
    <xf numFmtId="0" fontId="123" fillId="0" borderId="28" xfId="2677" applyFont="1" applyBorder="1" applyAlignment="1">
      <alignment horizontal="center"/>
    </xf>
    <xf numFmtId="0" fontId="123" fillId="0" borderId="0" xfId="2677" applyFont="1" applyAlignment="1">
      <alignment horizontal="center"/>
    </xf>
    <xf numFmtId="20" fontId="118" fillId="0" borderId="39" xfId="2677" applyNumberFormat="1" applyFont="1" applyBorder="1" applyAlignment="1">
      <alignment horizontal="center"/>
    </xf>
    <xf numFmtId="0" fontId="118" fillId="0" borderId="42" xfId="2677" applyFont="1" applyBorder="1" applyAlignment="1">
      <alignment horizontal="center" vertical="center" wrapText="1"/>
    </xf>
    <xf numFmtId="0" fontId="123" fillId="0" borderId="34" xfId="2677" applyFont="1" applyBorder="1" applyAlignment="1">
      <alignment horizontal="center"/>
    </xf>
    <xf numFmtId="0" fontId="123" fillId="0" borderId="19" xfId="2677" applyFont="1" applyBorder="1" applyAlignment="1">
      <alignment horizontal="center"/>
    </xf>
    <xf numFmtId="0" fontId="118" fillId="0" borderId="19" xfId="2677" applyFont="1" applyBorder="1" applyAlignment="1">
      <alignment horizontal="center"/>
    </xf>
    <xf numFmtId="0" fontId="118" fillId="0" borderId="46" xfId="2677" applyFont="1" applyBorder="1" applyAlignment="1">
      <alignment horizontal="center"/>
    </xf>
    <xf numFmtId="0" fontId="3" fillId="0" borderId="21" xfId="1652" applyFont="1" applyBorder="1" applyAlignment="1">
      <alignment horizontal="center" vertical="center"/>
    </xf>
    <xf numFmtId="0" fontId="2" fillId="0" borderId="21" xfId="1652" applyFont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  <xf numFmtId="3" fontId="46" fillId="31" borderId="38" xfId="1615" applyNumberFormat="1" applyFont="1" applyFill="1" applyBorder="1" applyAlignment="1">
      <alignment horizontal="center" vertical="center"/>
    </xf>
    <xf numFmtId="3" fontId="46" fillId="31" borderId="64" xfId="1615" applyNumberFormat="1" applyFont="1" applyFill="1" applyBorder="1" applyAlignment="1">
      <alignment horizontal="center" vertical="center"/>
    </xf>
    <xf numFmtId="3" fontId="46" fillId="31" borderId="18" xfId="1615" applyNumberFormat="1" applyFont="1" applyFill="1" applyBorder="1" applyAlignment="1">
      <alignment horizontal="center" vertical="center"/>
    </xf>
    <xf numFmtId="3" fontId="46" fillId="31" borderId="42" xfId="1615" applyNumberFormat="1" applyFont="1" applyFill="1" applyBorder="1" applyAlignment="1">
      <alignment horizontal="center" vertical="center"/>
    </xf>
    <xf numFmtId="3" fontId="46" fillId="31" borderId="43" xfId="1615" applyNumberFormat="1" applyFont="1" applyFill="1" applyBorder="1" applyAlignment="1">
      <alignment horizontal="center" vertical="center"/>
    </xf>
    <xf numFmtId="3" fontId="46" fillId="31" borderId="65" xfId="1615" applyNumberFormat="1" applyFont="1" applyFill="1" applyBorder="1" applyAlignment="1">
      <alignment horizontal="center" vertical="center"/>
    </xf>
    <xf numFmtId="3" fontId="46" fillId="31" borderId="3" xfId="1615" applyNumberFormat="1" applyFont="1" applyFill="1" applyBorder="1" applyAlignment="1">
      <alignment horizontal="center" vertical="center"/>
    </xf>
    <xf numFmtId="0" fontId="99" fillId="0" borderId="0" xfId="1653" applyFont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/>
    </xf>
    <xf numFmtId="0" fontId="55" fillId="31" borderId="3" xfId="1615" applyFont="1" applyFill="1" applyBorder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 wrapText="1"/>
    </xf>
    <xf numFmtId="37" fontId="65" fillId="0" borderId="19" xfId="1614" applyNumberFormat="1" applyFont="1" applyBorder="1" applyAlignment="1">
      <alignment horizontal="center"/>
    </xf>
    <xf numFmtId="0" fontId="50" fillId="0" borderId="0" xfId="1652" applyFont="1" applyAlignment="1">
      <alignment horizontal="center" vertical="center"/>
    </xf>
    <xf numFmtId="0" fontId="114" fillId="0" borderId="0" xfId="1652" applyAlignment="1">
      <alignment horizontal="center" vertical="center"/>
    </xf>
    <xf numFmtId="0" fontId="65" fillId="0" borderId="26" xfId="1614" applyFont="1" applyBorder="1" applyAlignment="1">
      <alignment horizontal="left" vertical="center"/>
    </xf>
    <xf numFmtId="0" fontId="65" fillId="0" borderId="36" xfId="1614" applyFont="1" applyBorder="1" applyAlignment="1">
      <alignment horizontal="left" vertical="center"/>
    </xf>
    <xf numFmtId="0" fontId="65" fillId="0" borderId="48" xfId="1614" applyFont="1" applyBorder="1" applyAlignment="1">
      <alignment horizontal="left" vertical="center"/>
    </xf>
    <xf numFmtId="0" fontId="65" fillId="0" borderId="28" xfId="1614" applyFont="1" applyBorder="1" applyAlignment="1">
      <alignment horizontal="left" vertical="center"/>
    </xf>
    <xf numFmtId="0" fontId="65" fillId="0" borderId="0" xfId="1614" applyFont="1" applyAlignment="1">
      <alignment horizontal="left" vertical="center"/>
    </xf>
    <xf numFmtId="0" fontId="65" fillId="0" borderId="37" xfId="1614" applyFont="1" applyBorder="1" applyAlignment="1">
      <alignment horizontal="left" vertical="center"/>
    </xf>
    <xf numFmtId="0" fontId="55" fillId="0" borderId="0" xfId="1614" applyFont="1" applyAlignment="1">
      <alignment horizontal="left" vertical="top" wrapText="1"/>
    </xf>
    <xf numFmtId="37" fontId="114" fillId="0" borderId="36" xfId="1614" applyNumberFormat="1" applyBorder="1" applyAlignment="1">
      <alignment horizontal="center"/>
    </xf>
    <xf numFmtId="37" fontId="114" fillId="0" borderId="0" xfId="1614" applyNumberFormat="1" applyAlignment="1">
      <alignment horizontal="center"/>
    </xf>
    <xf numFmtId="0" fontId="55" fillId="0" borderId="3" xfId="1614" applyFont="1" applyBorder="1" applyAlignment="1">
      <alignment horizontal="center" vertical="center"/>
    </xf>
    <xf numFmtId="0" fontId="55" fillId="0" borderId="39" xfId="1614" applyFont="1" applyBorder="1" applyAlignment="1">
      <alignment horizontal="center" vertical="center"/>
    </xf>
    <xf numFmtId="0" fontId="55" fillId="0" borderId="35" xfId="1652" applyFont="1" applyBorder="1" applyAlignment="1">
      <alignment horizontal="center" vertical="center" wrapText="1"/>
    </xf>
    <xf numFmtId="0" fontId="55" fillId="0" borderId="33" xfId="1652" applyFont="1" applyBorder="1" applyAlignment="1">
      <alignment horizontal="center" vertical="center" wrapText="1"/>
    </xf>
    <xf numFmtId="0" fontId="99" fillId="0" borderId="0" xfId="1652" applyFont="1" applyAlignment="1">
      <alignment horizontal="center" vertical="center"/>
    </xf>
    <xf numFmtId="0" fontId="53" fillId="0" borderId="51" xfId="1614" applyFont="1" applyBorder="1" applyAlignment="1">
      <alignment horizontal="center" vertical="center"/>
    </xf>
    <xf numFmtId="0" fontId="53" fillId="0" borderId="49" xfId="1614" applyFont="1" applyBorder="1" applyAlignment="1">
      <alignment horizontal="center" vertical="center"/>
    </xf>
    <xf numFmtId="0" fontId="53" fillId="0" borderId="52" xfId="1614" applyFont="1" applyBorder="1" applyAlignment="1">
      <alignment horizontal="center" vertical="center"/>
    </xf>
    <xf numFmtId="0" fontId="53" fillId="0" borderId="21" xfId="1614" applyFont="1" applyBorder="1" applyAlignment="1">
      <alignment horizontal="center" vertical="center"/>
    </xf>
    <xf numFmtId="0" fontId="53" fillId="0" borderId="33" xfId="1614" applyFont="1" applyBorder="1" applyAlignment="1">
      <alignment horizontal="center" vertical="center"/>
    </xf>
    <xf numFmtId="0" fontId="55" fillId="0" borderId="53" xfId="1614" applyFont="1" applyBorder="1" applyAlignment="1">
      <alignment horizontal="center" vertical="center"/>
    </xf>
    <xf numFmtId="0" fontId="53" fillId="0" borderId="52" xfId="1614" applyFont="1" applyBorder="1" applyAlignment="1">
      <alignment horizontal="center" vertical="center" wrapText="1"/>
    </xf>
    <xf numFmtId="0" fontId="53" fillId="0" borderId="21" xfId="1614" applyFont="1" applyBorder="1" applyAlignment="1">
      <alignment horizontal="center" vertical="center" wrapText="1"/>
    </xf>
    <xf numFmtId="0" fontId="53" fillId="0" borderId="33" xfId="1614" applyFont="1" applyBorder="1" applyAlignment="1">
      <alignment horizontal="center" vertical="center" wrapText="1"/>
    </xf>
    <xf numFmtId="0" fontId="55" fillId="0" borderId="54" xfId="1614" applyFont="1" applyBorder="1" applyAlignment="1">
      <alignment horizontal="center" vertical="center"/>
    </xf>
    <xf numFmtId="168" fontId="46" fillId="0" borderId="3" xfId="714" applyFont="1" applyFill="1" applyBorder="1" applyAlignment="1">
      <alignment horizontal="center" vertical="center" wrapText="1"/>
    </xf>
    <xf numFmtId="0" fontId="57" fillId="0" borderId="0" xfId="1448" applyFont="1" applyAlignment="1">
      <alignment horizontal="center" wrapText="1"/>
    </xf>
    <xf numFmtId="0" fontId="46" fillId="0" borderId="3" xfId="1448" applyFont="1" applyBorder="1" applyAlignment="1">
      <alignment horizontal="center" vertical="center" wrapText="1"/>
    </xf>
    <xf numFmtId="0" fontId="58" fillId="0" borderId="3" xfId="1448" applyFont="1" applyBorder="1" applyAlignment="1">
      <alignment horizontal="center" vertical="center" wrapText="1"/>
    </xf>
    <xf numFmtId="0" fontId="11" fillId="0" borderId="90" xfId="2673" applyBorder="1" applyAlignment="1">
      <alignment horizontal="center" vertical="center" wrapText="1"/>
    </xf>
    <xf numFmtId="0" fontId="11" fillId="0" borderId="6" xfId="2673" applyBorder="1" applyAlignment="1">
      <alignment horizontal="center" vertical="center" wrapText="1"/>
    </xf>
    <xf numFmtId="0" fontId="11" fillId="0" borderId="91" xfId="2673" applyBorder="1" applyAlignment="1">
      <alignment horizontal="center" vertical="center" wrapText="1"/>
    </xf>
    <xf numFmtId="9" fontId="173" fillId="0" borderId="0" xfId="2675" applyFont="1" applyFill="1" applyBorder="1" applyAlignment="1">
      <alignment horizontal="center" vertical="center" wrapText="1"/>
    </xf>
    <xf numFmtId="0" fontId="170" fillId="37" borderId="0" xfId="2673" applyFont="1" applyFill="1" applyAlignment="1">
      <alignment horizontal="left" vertical="center" wrapText="1"/>
    </xf>
    <xf numFmtId="166" fontId="149" fillId="35" borderId="7" xfId="2673" applyNumberFormat="1" applyFont="1" applyFill="1" applyBorder="1" applyAlignment="1">
      <alignment horizontal="center" vertical="center" wrapText="1"/>
    </xf>
    <xf numFmtId="0" fontId="149" fillId="35" borderId="56" xfId="2673" applyFont="1" applyFill="1" applyBorder="1" applyAlignment="1">
      <alignment horizontal="center" vertical="center" wrapText="1"/>
    </xf>
    <xf numFmtId="2" fontId="138" fillId="35" borderId="60" xfId="2673" applyNumberFormat="1" applyFont="1" applyFill="1" applyBorder="1" applyAlignment="1">
      <alignment horizontal="center" vertical="center" wrapText="1"/>
    </xf>
    <xf numFmtId="2" fontId="138" fillId="35" borderId="89" xfId="2673" applyNumberFormat="1" applyFont="1" applyFill="1" applyBorder="1" applyAlignment="1">
      <alignment horizontal="center" vertical="center" wrapText="1"/>
    </xf>
    <xf numFmtId="0" fontId="166" fillId="41" borderId="85" xfId="2673" applyFont="1" applyFill="1" applyBorder="1" applyAlignment="1">
      <alignment horizontal="center" vertical="center" wrapText="1"/>
    </xf>
    <xf numFmtId="0" fontId="166" fillId="41" borderId="86" xfId="2673" applyFont="1" applyFill="1" applyBorder="1" applyAlignment="1">
      <alignment horizontal="center" vertical="center" wrapText="1"/>
    </xf>
    <xf numFmtId="0" fontId="166" fillId="41" borderId="87" xfId="2673" applyFont="1" applyFill="1" applyBorder="1" applyAlignment="1">
      <alignment horizontal="center" vertical="center" wrapText="1"/>
    </xf>
    <xf numFmtId="0" fontId="138" fillId="35" borderId="7" xfId="2673" applyFont="1" applyFill="1" applyBorder="1" applyAlignment="1">
      <alignment horizontal="center" vertical="center" wrapText="1"/>
    </xf>
    <xf numFmtId="0" fontId="138" fillId="35" borderId="56" xfId="2673" applyFont="1" applyFill="1" applyBorder="1" applyAlignment="1">
      <alignment horizontal="center" vertical="center" wrapText="1"/>
    </xf>
    <xf numFmtId="1" fontId="149" fillId="35" borderId="7" xfId="2673" applyNumberFormat="1" applyFont="1" applyFill="1" applyBorder="1" applyAlignment="1">
      <alignment horizontal="center" vertical="center" wrapText="1"/>
    </xf>
    <xf numFmtId="1" fontId="149" fillId="35" borderId="56" xfId="2673" applyNumberFormat="1" applyFont="1" applyFill="1" applyBorder="1" applyAlignment="1">
      <alignment horizontal="center" vertical="center" wrapText="1"/>
    </xf>
    <xf numFmtId="166" fontId="149" fillId="0" borderId="53" xfId="2673" applyNumberFormat="1" applyFont="1" applyBorder="1" applyAlignment="1">
      <alignment horizontal="center" vertical="center" wrapText="1"/>
    </xf>
    <xf numFmtId="0" fontId="149" fillId="0" borderId="54" xfId="2673" applyFont="1" applyBorder="1" applyAlignment="1">
      <alignment horizontal="center" vertical="center" wrapText="1"/>
    </xf>
    <xf numFmtId="9" fontId="138" fillId="0" borderId="62" xfId="2675" applyFont="1" applyFill="1" applyBorder="1" applyAlignment="1">
      <alignment horizontal="center" vertical="center" wrapText="1"/>
    </xf>
    <xf numFmtId="9" fontId="138" fillId="0" borderId="63" xfId="2675" applyFont="1" applyFill="1" applyBorder="1" applyAlignment="1">
      <alignment horizontal="center" vertical="center" wrapText="1"/>
    </xf>
    <xf numFmtId="1" fontId="149" fillId="0" borderId="3" xfId="2673" applyNumberFormat="1" applyFont="1" applyBorder="1" applyAlignment="1">
      <alignment horizontal="center" vertical="center" wrapText="1"/>
    </xf>
    <xf numFmtId="1" fontId="149" fillId="0" borderId="39" xfId="2673" applyNumberFormat="1" applyFont="1" applyBorder="1" applyAlignment="1">
      <alignment horizontal="center" vertical="center" wrapText="1"/>
    </xf>
    <xf numFmtId="2" fontId="138" fillId="0" borderId="3" xfId="2673" applyNumberFormat="1" applyFont="1" applyBorder="1" applyAlignment="1">
      <alignment horizontal="center" vertical="center" wrapText="1"/>
    </xf>
    <xf numFmtId="2" fontId="138" fillId="0" borderId="39" xfId="2673" applyNumberFormat="1" applyFont="1" applyBorder="1" applyAlignment="1">
      <alignment horizontal="center" vertical="center" wrapText="1"/>
    </xf>
    <xf numFmtId="9" fontId="138" fillId="35" borderId="62" xfId="2675" applyFont="1" applyFill="1" applyBorder="1" applyAlignment="1">
      <alignment horizontal="center" vertical="center" wrapText="1"/>
    </xf>
    <xf numFmtId="9" fontId="138" fillId="35" borderId="63" xfId="2675" applyFont="1" applyFill="1" applyBorder="1" applyAlignment="1">
      <alignment horizontal="center" vertical="center" wrapText="1"/>
    </xf>
    <xf numFmtId="2" fontId="138" fillId="35" borderId="3" xfId="2673" applyNumberFormat="1" applyFont="1" applyFill="1" applyBorder="1" applyAlignment="1">
      <alignment horizontal="center" vertical="center" wrapText="1"/>
    </xf>
    <xf numFmtId="2" fontId="138" fillId="35" borderId="39" xfId="2673" applyNumberFormat="1" applyFont="1" applyFill="1" applyBorder="1" applyAlignment="1">
      <alignment horizontal="center" vertical="center" wrapText="1"/>
    </xf>
    <xf numFmtId="0" fontId="169" fillId="0" borderId="50" xfId="2673" applyFont="1" applyBorder="1" applyAlignment="1">
      <alignment horizontal="center" vertical="center" wrapText="1"/>
    </xf>
    <xf numFmtId="0" fontId="169" fillId="0" borderId="56" xfId="2673" applyFont="1" applyBorder="1" applyAlignment="1">
      <alignment horizontal="center" vertical="center" wrapText="1"/>
    </xf>
    <xf numFmtId="0" fontId="169" fillId="44" borderId="3" xfId="2673" applyFont="1" applyFill="1" applyBorder="1" applyAlignment="1">
      <alignment horizontal="center" vertical="center" wrapText="1"/>
    </xf>
    <xf numFmtId="0" fontId="169" fillId="44" borderId="39" xfId="2673" applyFont="1" applyFill="1" applyBorder="1" applyAlignment="1">
      <alignment horizontal="center" vertical="center" wrapText="1"/>
    </xf>
    <xf numFmtId="1" fontId="138" fillId="0" borderId="3" xfId="2673" applyNumberFormat="1" applyFont="1" applyBorder="1" applyAlignment="1">
      <alignment horizontal="center" vertical="center" wrapText="1"/>
    </xf>
    <xf numFmtId="1" fontId="138" fillId="0" borderId="39" xfId="2673" applyNumberFormat="1" applyFont="1" applyBorder="1" applyAlignment="1">
      <alignment horizontal="center" vertical="center" wrapText="1"/>
    </xf>
    <xf numFmtId="2" fontId="138" fillId="45" borderId="3" xfId="2673" applyNumberFormat="1" applyFont="1" applyFill="1" applyBorder="1" applyAlignment="1">
      <alignment horizontal="center" vertical="center" wrapText="1"/>
    </xf>
    <xf numFmtId="2" fontId="138" fillId="45" borderId="39" xfId="2673" applyNumberFormat="1" applyFont="1" applyFill="1" applyBorder="1" applyAlignment="1">
      <alignment horizontal="center" vertical="center" wrapText="1"/>
    </xf>
    <xf numFmtId="0" fontId="166" fillId="42" borderId="85" xfId="2673" applyFont="1" applyFill="1" applyBorder="1" applyAlignment="1">
      <alignment horizontal="center" vertical="center" wrapText="1"/>
    </xf>
    <xf numFmtId="0" fontId="166" fillId="42" borderId="86" xfId="2673" applyFont="1" applyFill="1" applyBorder="1" applyAlignment="1">
      <alignment horizontal="center" vertical="center" wrapText="1"/>
    </xf>
    <xf numFmtId="0" fontId="166" fillId="42" borderId="87" xfId="2673" applyFont="1" applyFill="1" applyBorder="1" applyAlignment="1">
      <alignment horizontal="center" vertical="center" wrapText="1"/>
    </xf>
    <xf numFmtId="166" fontId="149" fillId="43" borderId="7" xfId="2673" applyNumberFormat="1" applyFont="1" applyFill="1" applyBorder="1" applyAlignment="1">
      <alignment horizontal="center" vertical="center" wrapText="1"/>
    </xf>
    <xf numFmtId="0" fontId="149" fillId="43" borderId="56" xfId="2673" applyFont="1" applyFill="1" applyBorder="1" applyAlignment="1">
      <alignment horizontal="center" vertical="center" wrapText="1"/>
    </xf>
    <xf numFmtId="1" fontId="138" fillId="43" borderId="7" xfId="2673" applyNumberFormat="1" applyFont="1" applyFill="1" applyBorder="1" applyAlignment="1">
      <alignment horizontal="center" vertical="center" wrapText="1"/>
    </xf>
    <xf numFmtId="1" fontId="138" fillId="43" borderId="56" xfId="2673" applyNumberFormat="1" applyFont="1" applyFill="1" applyBorder="1" applyAlignment="1">
      <alignment horizontal="center" vertical="center" wrapText="1"/>
    </xf>
    <xf numFmtId="0" fontId="138" fillId="43" borderId="7" xfId="2673" applyFont="1" applyFill="1" applyBorder="1" applyAlignment="1">
      <alignment horizontal="center" vertical="center" wrapText="1"/>
    </xf>
    <xf numFmtId="0" fontId="138" fillId="43" borderId="56" xfId="2673" applyFont="1" applyFill="1" applyBorder="1" applyAlignment="1">
      <alignment horizontal="center" vertical="center" wrapText="1"/>
    </xf>
    <xf numFmtId="2" fontId="138" fillId="43" borderId="60" xfId="2673" applyNumberFormat="1" applyFont="1" applyFill="1" applyBorder="1" applyAlignment="1">
      <alignment horizontal="center" vertical="center" wrapText="1"/>
    </xf>
    <xf numFmtId="2" fontId="138" fillId="43" borderId="89" xfId="2673" applyNumberFormat="1" applyFont="1" applyFill="1" applyBorder="1" applyAlignment="1">
      <alignment horizontal="center" vertical="center" wrapText="1"/>
    </xf>
    <xf numFmtId="0" fontId="12" fillId="34" borderId="74" xfId="2670" applyFill="1" applyBorder="1" applyAlignment="1">
      <alignment horizontal="center" vertical="center"/>
    </xf>
    <xf numFmtId="0" fontId="141" fillId="0" borderId="75" xfId="2670" applyFont="1" applyBorder="1" applyAlignment="1">
      <alignment horizontal="left" vertical="center"/>
    </xf>
    <xf numFmtId="0" fontId="55" fillId="0" borderId="44" xfId="1538" applyFont="1" applyBorder="1" applyAlignment="1">
      <alignment horizontal="left"/>
    </xf>
    <xf numFmtId="0" fontId="115" fillId="38" borderId="3" xfId="1538" applyFill="1" applyBorder="1" applyAlignment="1">
      <alignment horizontal="center" vertical="center"/>
    </xf>
    <xf numFmtId="0" fontId="115" fillId="38" borderId="3" xfId="1538" applyFill="1" applyBorder="1" applyAlignment="1">
      <alignment horizontal="center" vertical="center" wrapText="1"/>
    </xf>
    <xf numFmtId="0" fontId="106" fillId="38" borderId="3" xfId="1538" applyFont="1" applyFill="1" applyBorder="1" applyAlignment="1">
      <alignment horizontal="center" vertical="center" wrapText="1"/>
    </xf>
    <xf numFmtId="0" fontId="52" fillId="0" borderId="3" xfId="1538" applyFont="1" applyBorder="1" applyAlignment="1">
      <alignment horizontal="center"/>
    </xf>
    <xf numFmtId="0" fontId="115" fillId="38" borderId="35" xfId="1538" applyFill="1" applyBorder="1" applyAlignment="1">
      <alignment horizontal="center" vertical="center" wrapText="1"/>
    </xf>
    <xf numFmtId="0" fontId="115" fillId="38" borderId="33" xfId="1538" applyFill="1" applyBorder="1" applyAlignment="1">
      <alignment horizontal="center" vertical="center" wrapText="1"/>
    </xf>
    <xf numFmtId="0" fontId="156" fillId="30" borderId="3" xfId="1614" applyFont="1" applyFill="1" applyBorder="1" applyAlignment="1">
      <alignment horizontal="center" vertical="center"/>
    </xf>
    <xf numFmtId="0" fontId="157" fillId="0" borderId="0" xfId="1652" applyFont="1" applyAlignment="1">
      <alignment horizontal="center" vertical="center"/>
    </xf>
    <xf numFmtId="37" fontId="154" fillId="0" borderId="36" xfId="1614" applyNumberFormat="1" applyFont="1" applyBorder="1" applyAlignment="1">
      <alignment horizontal="center"/>
    </xf>
    <xf numFmtId="0" fontId="158" fillId="35" borderId="51" xfId="1614" applyFont="1" applyFill="1" applyBorder="1" applyAlignment="1">
      <alignment horizontal="center" vertical="center"/>
    </xf>
    <xf numFmtId="0" fontId="158" fillId="35" borderId="49" xfId="1614" applyFont="1" applyFill="1" applyBorder="1" applyAlignment="1">
      <alignment horizontal="center" vertical="center"/>
    </xf>
    <xf numFmtId="0" fontId="158" fillId="35" borderId="52" xfId="1614" applyFont="1" applyFill="1" applyBorder="1" applyAlignment="1">
      <alignment horizontal="center" vertical="center"/>
    </xf>
    <xf numFmtId="0" fontId="158" fillId="35" borderId="21" xfId="1614" applyFont="1" applyFill="1" applyBorder="1" applyAlignment="1">
      <alignment horizontal="center" vertical="center"/>
    </xf>
    <xf numFmtId="0" fontId="158" fillId="35" borderId="33" xfId="1614" applyFont="1" applyFill="1" applyBorder="1" applyAlignment="1">
      <alignment horizontal="center" vertical="center"/>
    </xf>
    <xf numFmtId="0" fontId="158" fillId="35" borderId="53" xfId="1614" applyFont="1" applyFill="1" applyBorder="1" applyAlignment="1">
      <alignment horizontal="center" vertical="center"/>
    </xf>
    <xf numFmtId="0" fontId="158" fillId="35" borderId="3" xfId="1614" applyFont="1" applyFill="1" applyBorder="1" applyAlignment="1">
      <alignment horizontal="center" vertical="center"/>
    </xf>
    <xf numFmtId="0" fontId="158" fillId="35" borderId="52" xfId="1614" applyFont="1" applyFill="1" applyBorder="1" applyAlignment="1">
      <alignment horizontal="center" vertical="center" wrapText="1"/>
    </xf>
    <xf numFmtId="0" fontId="158" fillId="35" borderId="21" xfId="1614" applyFont="1" applyFill="1" applyBorder="1" applyAlignment="1">
      <alignment horizontal="center" vertical="center" wrapText="1"/>
    </xf>
    <xf numFmtId="0" fontId="158" fillId="35" borderId="33" xfId="1614" applyFont="1" applyFill="1" applyBorder="1" applyAlignment="1">
      <alignment horizontal="center" vertical="center" wrapText="1"/>
    </xf>
    <xf numFmtId="0" fontId="158" fillId="35" borderId="35" xfId="1652" applyFont="1" applyFill="1" applyBorder="1" applyAlignment="1">
      <alignment horizontal="center" vertical="center" wrapText="1"/>
    </xf>
    <xf numFmtId="0" fontId="158" fillId="35" borderId="33" xfId="1652" applyFont="1" applyFill="1" applyBorder="1" applyAlignment="1">
      <alignment horizontal="center" vertical="center" wrapText="1"/>
    </xf>
    <xf numFmtId="0" fontId="153" fillId="0" borderId="0" xfId="1644" applyFont="1" applyAlignment="1">
      <alignment horizontal="center" vertical="center"/>
    </xf>
    <xf numFmtId="37" fontId="160" fillId="0" borderId="19" xfId="1614" applyNumberFormat="1" applyFont="1" applyBorder="1" applyAlignment="1">
      <alignment horizontal="center"/>
    </xf>
    <xf numFmtId="0" fontId="156" fillId="0" borderId="0" xfId="1614" applyFont="1" applyAlignment="1">
      <alignment horizontal="left" vertical="top" wrapText="1"/>
    </xf>
    <xf numFmtId="37" fontId="154" fillId="0" borderId="0" xfId="1614" applyNumberFormat="1" applyFont="1" applyAlignment="1">
      <alignment horizontal="center"/>
    </xf>
    <xf numFmtId="0" fontId="175" fillId="0" borderId="26" xfId="1614" applyFont="1" applyBorder="1" applyAlignment="1">
      <alignment horizontal="left" vertical="center" wrapText="1"/>
    </xf>
    <xf numFmtId="0" fontId="175" fillId="0" borderId="36" xfId="1614" applyFont="1" applyBorder="1" applyAlignment="1">
      <alignment horizontal="left" vertical="center" wrapText="1"/>
    </xf>
    <xf numFmtId="0" fontId="175" fillId="0" borderId="48" xfId="1614" applyFont="1" applyBorder="1" applyAlignment="1">
      <alignment horizontal="left" vertical="center" wrapText="1"/>
    </xf>
    <xf numFmtId="0" fontId="175" fillId="0" borderId="28" xfId="1614" applyFont="1" applyBorder="1" applyAlignment="1">
      <alignment horizontal="left" vertical="center" wrapText="1"/>
    </xf>
    <xf numFmtId="0" fontId="175" fillId="0" borderId="0" xfId="1614" applyFont="1" applyAlignment="1">
      <alignment horizontal="left" vertical="center" wrapText="1"/>
    </xf>
    <xf numFmtId="0" fontId="175" fillId="0" borderId="37" xfId="1614" applyFont="1" applyBorder="1" applyAlignment="1">
      <alignment horizontal="left" vertical="center" wrapText="1"/>
    </xf>
    <xf numFmtId="0" fontId="159" fillId="0" borderId="0" xfId="1652" applyFont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0" fontId="158" fillId="35" borderId="54" xfId="1614" applyFont="1" applyFill="1" applyBorder="1" applyAlignment="1">
      <alignment horizontal="center" vertical="center"/>
    </xf>
    <xf numFmtId="0" fontId="158" fillId="35" borderId="39" xfId="1614" applyFont="1" applyFill="1" applyBorder="1" applyAlignment="1">
      <alignment horizontal="center" vertical="center"/>
    </xf>
    <xf numFmtId="0" fontId="118" fillId="0" borderId="60" xfId="2677" applyFont="1" applyBorder="1" applyAlignment="1">
      <alignment horizontal="center"/>
    </xf>
    <xf numFmtId="0" fontId="118" fillId="0" borderId="61" xfId="2677" applyFont="1" applyBorder="1" applyAlignment="1">
      <alignment horizontal="center"/>
    </xf>
    <xf numFmtId="0" fontId="118" fillId="0" borderId="62" xfId="2677" applyFont="1" applyBorder="1" applyAlignment="1">
      <alignment horizontal="center"/>
    </xf>
    <xf numFmtId="0" fontId="118" fillId="0" borderId="63" xfId="2677" applyFont="1" applyBorder="1" applyAlignment="1">
      <alignment horizontal="center"/>
    </xf>
    <xf numFmtId="0" fontId="118" fillId="0" borderId="7" xfId="2677" applyFont="1" applyBorder="1" applyAlignment="1">
      <alignment horizontal="center"/>
    </xf>
    <xf numFmtId="0" fontId="118" fillId="0" borderId="41" xfId="2677" applyFont="1" applyBorder="1" applyAlignment="1">
      <alignment horizontal="center"/>
    </xf>
    <xf numFmtId="0" fontId="118" fillId="0" borderId="3" xfId="2677" applyFont="1" applyBorder="1" applyAlignment="1">
      <alignment horizontal="center"/>
    </xf>
    <xf numFmtId="0" fontId="118" fillId="0" borderId="39" xfId="2677" applyFont="1" applyBorder="1" applyAlignment="1">
      <alignment horizontal="center"/>
    </xf>
    <xf numFmtId="15" fontId="118" fillId="0" borderId="3" xfId="2677" applyNumberFormat="1" applyFont="1" applyBorder="1" applyAlignment="1">
      <alignment horizontal="center"/>
    </xf>
    <xf numFmtId="0" fontId="118" fillId="0" borderId="139" xfId="2677" applyFont="1" applyBorder="1" applyAlignment="1">
      <alignment horizontal="center" vertical="center"/>
    </xf>
    <xf numFmtId="0" fontId="118" fillId="0" borderId="140" xfId="2677" applyFont="1" applyBorder="1" applyAlignment="1">
      <alignment horizontal="center" vertical="center"/>
    </xf>
    <xf numFmtId="0" fontId="118" fillId="0" borderId="0" xfId="2677" applyFont="1" applyAlignment="1">
      <alignment horizontal="center" vertical="center" wrapText="1"/>
    </xf>
    <xf numFmtId="0" fontId="118" fillId="0" borderId="37" xfId="2677" applyFont="1" applyBorder="1" applyAlignment="1">
      <alignment horizontal="center" vertical="center" wrapText="1"/>
    </xf>
    <xf numFmtId="0" fontId="118" fillId="0" borderId="44" xfId="2677" applyFont="1" applyBorder="1" applyAlignment="1">
      <alignment horizontal="center" vertical="center" wrapText="1"/>
    </xf>
    <xf numFmtId="0" fontId="118" fillId="0" borderId="45" xfId="2677" applyFont="1" applyBorder="1" applyAlignment="1">
      <alignment horizontal="center" vertical="center" wrapText="1"/>
    </xf>
    <xf numFmtId="0" fontId="123" fillId="0" borderId="72" xfId="2677" applyFont="1" applyBorder="1" applyAlignment="1">
      <alignment horizontal="center" vertical="center" wrapText="1"/>
    </xf>
    <xf numFmtId="0" fontId="123" fillId="0" borderId="73" xfId="2677" applyFont="1" applyBorder="1" applyAlignment="1">
      <alignment horizontal="center" vertical="center" wrapText="1"/>
    </xf>
    <xf numFmtId="0" fontId="118" fillId="0" borderId="7" xfId="2677" applyFont="1" applyBorder="1" applyAlignment="1">
      <alignment horizontal="center" vertical="top" wrapText="1"/>
    </xf>
    <xf numFmtId="0" fontId="118" fillId="0" borderId="41" xfId="2677" applyFont="1" applyBorder="1" applyAlignment="1">
      <alignment horizontal="center" vertical="top" wrapText="1"/>
    </xf>
    <xf numFmtId="0" fontId="119" fillId="0" borderId="18" xfId="2677" applyFont="1" applyBorder="1" applyAlignment="1">
      <alignment horizontal="left" vertical="top" wrapText="1"/>
    </xf>
    <xf numFmtId="0" fontId="119" fillId="0" borderId="0" xfId="2677" applyFont="1" applyAlignment="1">
      <alignment horizontal="left" vertical="top" wrapText="1"/>
    </xf>
    <xf numFmtId="0" fontId="123" fillId="0" borderId="70" xfId="2677" applyFont="1" applyBorder="1" applyAlignment="1">
      <alignment horizontal="center" vertical="center"/>
    </xf>
    <xf numFmtId="0" fontId="123" fillId="0" borderId="145" xfId="2677" applyFont="1" applyBorder="1" applyAlignment="1">
      <alignment horizontal="center" vertical="center"/>
    </xf>
    <xf numFmtId="49" fontId="118" fillId="0" borderId="7" xfId="2677" applyNumberFormat="1" applyFont="1" applyBorder="1" applyAlignment="1">
      <alignment horizontal="center" vertical="top" wrapText="1"/>
    </xf>
    <xf numFmtId="49" fontId="118" fillId="0" borderId="41" xfId="2677" applyNumberFormat="1" applyFont="1" applyBorder="1" applyAlignment="1">
      <alignment horizontal="center" vertical="top" wrapText="1"/>
    </xf>
    <xf numFmtId="0" fontId="122" fillId="0" borderId="70" xfId="2677" applyFont="1" applyBorder="1" applyAlignment="1">
      <alignment horizontal="center" vertical="center"/>
    </xf>
    <xf numFmtId="0" fontId="122" fillId="0" borderId="71" xfId="2677" applyFont="1" applyBorder="1" applyAlignment="1">
      <alignment horizontal="center" vertical="center"/>
    </xf>
    <xf numFmtId="0" fontId="95" fillId="0" borderId="58" xfId="2677" applyFont="1" applyBorder="1" applyAlignment="1">
      <alignment horizontal="center" vertical="center"/>
    </xf>
    <xf numFmtId="0" fontId="95" fillId="0" borderId="141" xfId="2677" applyFont="1" applyBorder="1" applyAlignment="1">
      <alignment horizontal="center" vertical="center"/>
    </xf>
    <xf numFmtId="49" fontId="118" fillId="0" borderId="50" xfId="2677" applyNumberFormat="1" applyFont="1" applyBorder="1" applyAlignment="1">
      <alignment horizontal="center" vertical="center"/>
    </xf>
    <xf numFmtId="49" fontId="118" fillId="0" borderId="41" xfId="2677" applyNumberFormat="1" applyFont="1" applyBorder="1" applyAlignment="1">
      <alignment horizontal="center" vertical="center"/>
    </xf>
    <xf numFmtId="0" fontId="95" fillId="0" borderId="142" xfId="2677" applyFont="1" applyBorder="1" applyAlignment="1">
      <alignment horizontal="center" vertical="center"/>
    </xf>
    <xf numFmtId="0" fontId="95" fillId="0" borderId="143" xfId="2677" applyFont="1" applyBorder="1" applyAlignment="1">
      <alignment horizontal="center" vertical="center"/>
    </xf>
    <xf numFmtId="49" fontId="118" fillId="0" borderId="7" xfId="2677" applyNumberFormat="1" applyFont="1" applyBorder="1" applyAlignment="1">
      <alignment horizontal="center" vertical="center"/>
    </xf>
    <xf numFmtId="49" fontId="95" fillId="0" borderId="57" xfId="2677" applyNumberFormat="1" applyFont="1" applyBorder="1" applyAlignment="1">
      <alignment horizontal="center" vertical="center"/>
    </xf>
    <xf numFmtId="49" fontId="95" fillId="0" borderId="40" xfId="2677" applyNumberFormat="1" applyFont="1" applyBorder="1" applyAlignment="1">
      <alignment horizontal="center" vertical="center"/>
    </xf>
    <xf numFmtId="0" fontId="95" fillId="0" borderId="57" xfId="2677" applyFont="1" applyBorder="1" applyAlignment="1">
      <alignment horizontal="center" vertical="center"/>
    </xf>
    <xf numFmtId="0" fontId="95" fillId="0" borderId="40" xfId="2677" applyFont="1" applyBorder="1" applyAlignment="1">
      <alignment horizontal="center" vertical="center"/>
    </xf>
    <xf numFmtId="49" fontId="178" fillId="0" borderId="57" xfId="2677" applyNumberFormat="1" applyFont="1" applyBorder="1" applyAlignment="1">
      <alignment horizontal="left" vertical="center"/>
    </xf>
    <xf numFmtId="49" fontId="178" fillId="0" borderId="40" xfId="2677" applyNumberFormat="1" applyFont="1" applyBorder="1" applyAlignment="1">
      <alignment horizontal="left" vertical="center"/>
    </xf>
    <xf numFmtId="49" fontId="136" fillId="0" borderId="57" xfId="2677" applyNumberFormat="1" applyFont="1" applyBorder="1" applyAlignment="1">
      <alignment horizontal="center" vertical="center"/>
    </xf>
    <xf numFmtId="49" fontId="136" fillId="0" borderId="40" xfId="2677" applyNumberFormat="1" applyFont="1" applyBorder="1" applyAlignment="1">
      <alignment horizontal="center" vertical="center"/>
    </xf>
    <xf numFmtId="0" fontId="95" fillId="0" borderId="57" xfId="2677" applyFont="1" applyBorder="1" applyAlignment="1">
      <alignment horizontal="left" vertical="center"/>
    </xf>
    <xf numFmtId="0" fontId="95" fillId="0" borderId="40" xfId="2677" applyFont="1" applyBorder="1" applyAlignment="1">
      <alignment horizontal="left" vertical="center"/>
    </xf>
    <xf numFmtId="0" fontId="95" fillId="0" borderId="58" xfId="2677" applyFont="1" applyBorder="1" applyAlignment="1">
      <alignment horizontal="left" vertical="center"/>
    </xf>
    <xf numFmtId="0" fontId="95" fillId="0" borderId="141" xfId="2677" applyFont="1" applyBorder="1" applyAlignment="1">
      <alignment horizontal="left" vertical="center"/>
    </xf>
    <xf numFmtId="0" fontId="136" fillId="0" borderId="58" xfId="2677" applyFont="1" applyBorder="1" applyAlignment="1">
      <alignment horizontal="center" vertical="center"/>
    </xf>
    <xf numFmtId="0" fontId="136" fillId="0" borderId="59" xfId="2677" applyFont="1" applyBorder="1" applyAlignment="1">
      <alignment horizontal="center" vertical="center"/>
    </xf>
    <xf numFmtId="0" fontId="118" fillId="0" borderId="139" xfId="2677" applyFont="1" applyBorder="1" applyAlignment="1">
      <alignment horizontal="center"/>
    </xf>
    <xf numFmtId="0" fontId="118" fillId="0" borderId="140" xfId="2677" applyFont="1" applyBorder="1" applyAlignment="1">
      <alignment horizontal="center"/>
    </xf>
    <xf numFmtId="0" fontId="119" fillId="0" borderId="18" xfId="2677" applyFont="1" applyBorder="1" applyAlignment="1">
      <alignment horizontal="left"/>
    </xf>
    <xf numFmtId="0" fontId="119" fillId="0" borderId="0" xfId="2677" applyFont="1" applyAlignment="1">
      <alignment horizontal="left"/>
    </xf>
    <xf numFmtId="0" fontId="119" fillId="0" borderId="37" xfId="2677" applyFont="1" applyBorder="1" applyAlignment="1">
      <alignment horizontal="left"/>
    </xf>
    <xf numFmtId="0" fontId="135" fillId="0" borderId="50" xfId="2677" applyFont="1" applyBorder="1" applyAlignment="1">
      <alignment horizontal="center" vertical="center"/>
    </xf>
    <xf numFmtId="0" fontId="135" fillId="0" borderId="7" xfId="2677" applyFont="1" applyBorder="1" applyAlignment="1">
      <alignment horizontal="center" vertical="center"/>
    </xf>
    <xf numFmtId="0" fontId="135" fillId="0" borderId="41" xfId="2677" applyFont="1" applyBorder="1" applyAlignment="1">
      <alignment horizontal="center" vertical="center"/>
    </xf>
    <xf numFmtId="0" fontId="119" fillId="0" borderId="50" xfId="2677" applyFont="1" applyBorder="1" applyAlignment="1">
      <alignment horizontal="center" vertical="center"/>
    </xf>
    <xf numFmtId="0" fontId="119" fillId="0" borderId="7" xfId="2677" applyFont="1" applyBorder="1" applyAlignment="1">
      <alignment horizontal="center" vertical="center"/>
    </xf>
    <xf numFmtId="0" fontId="119" fillId="0" borderId="56" xfId="2677" applyFont="1" applyBorder="1" applyAlignment="1">
      <alignment horizontal="center" vertical="center"/>
    </xf>
    <xf numFmtId="0" fontId="134" fillId="0" borderId="55" xfId="2677" applyFont="1" applyBorder="1" applyAlignment="1">
      <alignment horizontal="center" vertical="center"/>
    </xf>
    <xf numFmtId="0" fontId="134" fillId="0" borderId="36" xfId="2677" applyFont="1" applyBorder="1" applyAlignment="1">
      <alignment horizontal="center" vertical="center"/>
    </xf>
    <xf numFmtId="0" fontId="134" fillId="0" borderId="48" xfId="2677" applyFont="1" applyBorder="1" applyAlignment="1">
      <alignment horizontal="center" vertical="center"/>
    </xf>
    <xf numFmtId="0" fontId="134" fillId="0" borderId="43" xfId="2677" applyFont="1" applyBorder="1" applyAlignment="1">
      <alignment horizontal="center" vertical="center"/>
    </xf>
    <xf numFmtId="0" fontId="134" fillId="0" borderId="44" xfId="2677" applyFont="1" applyBorder="1" applyAlignment="1">
      <alignment horizontal="center" vertical="center"/>
    </xf>
    <xf numFmtId="0" fontId="134" fillId="0" borderId="45" xfId="2677" applyFont="1" applyBorder="1" applyAlignment="1">
      <alignment horizontal="center" vertical="center"/>
    </xf>
    <xf numFmtId="0" fontId="126" fillId="35" borderId="26" xfId="1451" applyFont="1" applyFill="1" applyBorder="1" applyAlignment="1">
      <alignment horizontal="center" vertical="center"/>
    </xf>
    <xf numFmtId="0" fontId="126" fillId="35" borderId="36" xfId="1451" applyFont="1" applyFill="1" applyBorder="1" applyAlignment="1">
      <alignment horizontal="center" vertical="center"/>
    </xf>
    <xf numFmtId="0" fontId="126" fillId="35" borderId="48" xfId="1451" applyFont="1" applyFill="1" applyBorder="1" applyAlignment="1">
      <alignment horizontal="center" vertical="center"/>
    </xf>
    <xf numFmtId="0" fontId="126" fillId="35" borderId="28" xfId="1451" applyFont="1" applyFill="1" applyBorder="1" applyAlignment="1">
      <alignment horizontal="center" vertical="center"/>
    </xf>
    <xf numFmtId="0" fontId="126" fillId="35" borderId="0" xfId="1451" applyFont="1" applyFill="1" applyAlignment="1">
      <alignment horizontal="center" vertical="center"/>
    </xf>
    <xf numFmtId="0" fontId="126" fillId="35" borderId="37" xfId="1451" applyFont="1" applyFill="1" applyBorder="1" applyAlignment="1">
      <alignment horizontal="center" vertical="center"/>
    </xf>
    <xf numFmtId="0" fontId="126" fillId="35" borderId="34" xfId="1451" applyFont="1" applyFill="1" applyBorder="1" applyAlignment="1">
      <alignment horizontal="center" vertical="center"/>
    </xf>
    <xf numFmtId="0" fontId="126" fillId="35" borderId="19" xfId="1451" applyFont="1" applyFill="1" applyBorder="1" applyAlignment="1">
      <alignment horizontal="center" vertical="center"/>
    </xf>
    <xf numFmtId="0" fontId="126" fillId="35" borderId="31" xfId="1451" applyFont="1" applyFill="1" applyBorder="1" applyAlignment="1">
      <alignment horizontal="center" vertical="center"/>
    </xf>
    <xf numFmtId="0" fontId="163" fillId="0" borderId="0" xfId="1451" applyFont="1" applyAlignment="1">
      <alignment horizontal="left"/>
    </xf>
  </cellXfs>
  <cellStyles count="5654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96" xr:uid="{7D2C8C0F-3D5A-45AA-815A-40835E6121CB}"/>
    <cellStyle name="20% - Accent1 11" xfId="4" xr:uid="{00000000-0005-0000-0000-000003000000}"/>
    <cellStyle name="20% - Accent1 11 2" xfId="2697" xr:uid="{183D15DD-29AA-460D-8BE9-2621AF0E04DA}"/>
    <cellStyle name="20% - Accent1 12" xfId="5" xr:uid="{00000000-0005-0000-0000-000004000000}"/>
    <cellStyle name="20% - Accent1 12 2" xfId="2698" xr:uid="{24945CA3-2F7F-43DF-8FD2-9C595613A8D4}"/>
    <cellStyle name="20% - Accent1 13" xfId="6" xr:uid="{00000000-0005-0000-0000-000005000000}"/>
    <cellStyle name="20% - Accent1 13 2" xfId="2699" xr:uid="{EBC2AE6F-71AA-4E9C-B56C-4A8FA1C4AA91}"/>
    <cellStyle name="20% - Accent1 14" xfId="7" xr:uid="{00000000-0005-0000-0000-000006000000}"/>
    <cellStyle name="20% - Accent1 14 2" xfId="2700" xr:uid="{FAD861CD-C2AA-4087-918B-460D4F024CD5}"/>
    <cellStyle name="20% - Accent1 15" xfId="8" xr:uid="{00000000-0005-0000-0000-000007000000}"/>
    <cellStyle name="20% - Accent1 15 2" xfId="2701" xr:uid="{A253F5F8-6774-4139-BE1F-B719A63DD749}"/>
    <cellStyle name="20% - Accent1 16" xfId="9" xr:uid="{00000000-0005-0000-0000-000008000000}"/>
    <cellStyle name="20% - Accent1 16 2" xfId="2702" xr:uid="{3E32A75B-5833-4E7E-870E-CBF3E37F33AC}"/>
    <cellStyle name="20% - Accent1 17" xfId="2678" xr:uid="{C91A1FC4-10BB-4CFB-8C31-F89AA816ECA2}"/>
    <cellStyle name="20% - Accent1 2" xfId="10" xr:uid="{00000000-0005-0000-0000-000009000000}"/>
    <cellStyle name="20% - Accent1 2 2" xfId="11" xr:uid="{00000000-0005-0000-0000-00000A000000}"/>
    <cellStyle name="20% - Accent1 2 2 2" xfId="2704" xr:uid="{06CFDCE0-687D-42FC-B03F-6CEDBCCF9741}"/>
    <cellStyle name="20% - Accent1 2 3" xfId="12" xr:uid="{00000000-0005-0000-0000-00000B000000}"/>
    <cellStyle name="20% - Accent1 2 3 2" xfId="2705" xr:uid="{F6C5C2CE-56E2-4236-B412-B03C2390BA09}"/>
    <cellStyle name="20% - Accent1 2 4" xfId="2703" xr:uid="{8704EE56-38D8-450C-8E51-7DCCFCDE52FD}"/>
    <cellStyle name="20% - Accent1 3" xfId="13" xr:uid="{00000000-0005-0000-0000-00000C000000}"/>
    <cellStyle name="20% - Accent1 3 2" xfId="2706" xr:uid="{E80D02E2-F421-4910-93ED-D92A7C262F39}"/>
    <cellStyle name="20% - Accent1 4" xfId="14" xr:uid="{00000000-0005-0000-0000-00000D000000}"/>
    <cellStyle name="20% - Accent1 4 2" xfId="2707" xr:uid="{754FEE1F-3B95-4172-8649-3821A5045DD1}"/>
    <cellStyle name="20% - Accent1 5" xfId="15" xr:uid="{00000000-0005-0000-0000-00000E000000}"/>
    <cellStyle name="20% - Accent1 5 2" xfId="2708" xr:uid="{C00A09FA-DAF4-4EA8-A7B2-62AA7D929ECF}"/>
    <cellStyle name="20% - Accent1 6" xfId="16" xr:uid="{00000000-0005-0000-0000-00000F000000}"/>
    <cellStyle name="20% - Accent1 6 2" xfId="2709" xr:uid="{B4F79715-2336-415A-9FE9-51CBECC14F42}"/>
    <cellStyle name="20% - Accent1 7" xfId="17" xr:uid="{00000000-0005-0000-0000-000010000000}"/>
    <cellStyle name="20% - Accent1 7 2" xfId="2710" xr:uid="{81E1585B-FB8B-4524-84C9-A003EB6FC9C5}"/>
    <cellStyle name="20% - Accent1 8" xfId="18" xr:uid="{00000000-0005-0000-0000-000011000000}"/>
    <cellStyle name="20% - Accent1 8 2" xfId="2711" xr:uid="{71F7277F-A757-407C-BAA0-C2C4131393DF}"/>
    <cellStyle name="20% - Accent1 9" xfId="19" xr:uid="{00000000-0005-0000-0000-000012000000}"/>
    <cellStyle name="20% - Accent1 9 2" xfId="2712" xr:uid="{ACECD717-1495-4F08-AF16-E7EE21882803}"/>
    <cellStyle name="20% - Accent2" xfId="20" builtinId="34" customBuiltin="1"/>
    <cellStyle name="20% - Accent2 10" xfId="21" xr:uid="{00000000-0005-0000-0000-000014000000}"/>
    <cellStyle name="20% - Accent2 10 2" xfId="2713" xr:uid="{B6F5531F-D9CF-458D-A3BA-E407B38E6585}"/>
    <cellStyle name="20% - Accent2 11" xfId="22" xr:uid="{00000000-0005-0000-0000-000015000000}"/>
    <cellStyle name="20% - Accent2 11 2" xfId="2714" xr:uid="{89926114-D23A-47AA-948D-E5DA5D03031C}"/>
    <cellStyle name="20% - Accent2 12" xfId="23" xr:uid="{00000000-0005-0000-0000-000016000000}"/>
    <cellStyle name="20% - Accent2 12 2" xfId="2715" xr:uid="{0C15A4D3-4B7E-4E6B-AF18-7853C8434C15}"/>
    <cellStyle name="20% - Accent2 13" xfId="24" xr:uid="{00000000-0005-0000-0000-000017000000}"/>
    <cellStyle name="20% - Accent2 13 2" xfId="2716" xr:uid="{BAC3DE28-1BFD-4082-80C1-7F0E99AFB9F6}"/>
    <cellStyle name="20% - Accent2 14" xfId="25" xr:uid="{00000000-0005-0000-0000-000018000000}"/>
    <cellStyle name="20% - Accent2 14 2" xfId="2717" xr:uid="{4C57DC1C-9EC6-4630-9CA6-C5973332E574}"/>
    <cellStyle name="20% - Accent2 15" xfId="26" xr:uid="{00000000-0005-0000-0000-000019000000}"/>
    <cellStyle name="20% - Accent2 15 2" xfId="2718" xr:uid="{200E3284-CAFF-407E-BCDE-40AD561DAA64}"/>
    <cellStyle name="20% - Accent2 16" xfId="27" xr:uid="{00000000-0005-0000-0000-00001A000000}"/>
    <cellStyle name="20% - Accent2 16 2" xfId="2719" xr:uid="{7671E513-9156-4325-A8D3-8FF66577CEC0}"/>
    <cellStyle name="20% - Accent2 17" xfId="2679" xr:uid="{68D2D26A-AE29-4195-9CA5-2FB0142B23A9}"/>
    <cellStyle name="20% - Accent2 2" xfId="28" xr:uid="{00000000-0005-0000-0000-00001B000000}"/>
    <cellStyle name="20% - Accent2 2 2" xfId="29" xr:uid="{00000000-0005-0000-0000-00001C000000}"/>
    <cellStyle name="20% - Accent2 2 2 2" xfId="2721" xr:uid="{9D58B37F-98F7-4F44-B35B-AEE3A005FAC0}"/>
    <cellStyle name="20% - Accent2 2 3" xfId="30" xr:uid="{00000000-0005-0000-0000-00001D000000}"/>
    <cellStyle name="20% - Accent2 2 3 2" xfId="2722" xr:uid="{22152B1B-B485-46FE-92E7-5400C9FDEBD8}"/>
    <cellStyle name="20% - Accent2 2 4" xfId="2720" xr:uid="{319BFF46-57BF-45B9-83B9-C2246BB7F78B}"/>
    <cellStyle name="20% - Accent2 3" xfId="31" xr:uid="{00000000-0005-0000-0000-00001E000000}"/>
    <cellStyle name="20% - Accent2 3 2" xfId="2723" xr:uid="{4410F5E0-D403-4E96-AE85-98FD14F0CFF1}"/>
    <cellStyle name="20% - Accent2 4" xfId="32" xr:uid="{00000000-0005-0000-0000-00001F000000}"/>
    <cellStyle name="20% - Accent2 4 2" xfId="2724" xr:uid="{1AE3D35A-9EAB-470F-AE7A-8E1C0903295F}"/>
    <cellStyle name="20% - Accent2 5" xfId="33" xr:uid="{00000000-0005-0000-0000-000020000000}"/>
    <cellStyle name="20% - Accent2 5 2" xfId="2725" xr:uid="{BD2199C5-F007-46CD-A96C-A8FA7DB2F9AB}"/>
    <cellStyle name="20% - Accent2 6" xfId="34" xr:uid="{00000000-0005-0000-0000-000021000000}"/>
    <cellStyle name="20% - Accent2 6 2" xfId="2726" xr:uid="{B4A0FB37-9C17-44DF-98F0-E33827650D49}"/>
    <cellStyle name="20% - Accent2 7" xfId="35" xr:uid="{00000000-0005-0000-0000-000022000000}"/>
    <cellStyle name="20% - Accent2 7 2" xfId="2727" xr:uid="{3668854B-A6CF-426F-9CB2-25E7DDF8AE36}"/>
    <cellStyle name="20% - Accent2 8" xfId="36" xr:uid="{00000000-0005-0000-0000-000023000000}"/>
    <cellStyle name="20% - Accent2 8 2" xfId="2728" xr:uid="{B3289DE8-BA94-4F0F-8C58-ADAE302E4D9A}"/>
    <cellStyle name="20% - Accent2 9" xfId="37" xr:uid="{00000000-0005-0000-0000-000024000000}"/>
    <cellStyle name="20% - Accent2 9 2" xfId="2729" xr:uid="{E138A46E-68CC-4AB3-9D13-75FBD2E5E61F}"/>
    <cellStyle name="20% - Accent3" xfId="38" builtinId="38" customBuiltin="1"/>
    <cellStyle name="20% - Accent3 10" xfId="39" xr:uid="{00000000-0005-0000-0000-000026000000}"/>
    <cellStyle name="20% - Accent3 10 2" xfId="2730" xr:uid="{D9B55FD9-B004-4CD7-A60A-661961D83D83}"/>
    <cellStyle name="20% - Accent3 11" xfId="40" xr:uid="{00000000-0005-0000-0000-000027000000}"/>
    <cellStyle name="20% - Accent3 11 2" xfId="2731" xr:uid="{D1D2BBD7-F4EE-4E4B-87E6-5F3D17430D73}"/>
    <cellStyle name="20% - Accent3 12" xfId="41" xr:uid="{00000000-0005-0000-0000-000028000000}"/>
    <cellStyle name="20% - Accent3 12 2" xfId="2732" xr:uid="{F0F5A612-697A-480C-BC7D-5BAC31760D5D}"/>
    <cellStyle name="20% - Accent3 13" xfId="42" xr:uid="{00000000-0005-0000-0000-000029000000}"/>
    <cellStyle name="20% - Accent3 13 2" xfId="2733" xr:uid="{763DFAA3-8CAA-44A1-8DDB-4A395BA58ACF}"/>
    <cellStyle name="20% - Accent3 14" xfId="43" xr:uid="{00000000-0005-0000-0000-00002A000000}"/>
    <cellStyle name="20% - Accent3 14 2" xfId="2734" xr:uid="{CD4EB0CF-B721-4319-A736-F23812B2DBB3}"/>
    <cellStyle name="20% - Accent3 15" xfId="44" xr:uid="{00000000-0005-0000-0000-00002B000000}"/>
    <cellStyle name="20% - Accent3 15 2" xfId="2735" xr:uid="{99694249-5190-4EBF-8D53-E841413F87D2}"/>
    <cellStyle name="20% - Accent3 16" xfId="45" xr:uid="{00000000-0005-0000-0000-00002C000000}"/>
    <cellStyle name="20% - Accent3 16 2" xfId="2736" xr:uid="{97CE5E48-EF80-4775-9622-7863088E137E}"/>
    <cellStyle name="20% - Accent3 17" xfId="2680" xr:uid="{0C473804-9DDE-4339-9DE1-8FCA9BD73C39}"/>
    <cellStyle name="20% - Accent3 2" xfId="46" xr:uid="{00000000-0005-0000-0000-00002D000000}"/>
    <cellStyle name="20% - Accent3 2 2" xfId="47" xr:uid="{00000000-0005-0000-0000-00002E000000}"/>
    <cellStyle name="20% - Accent3 2 2 2" xfId="2738" xr:uid="{A8BAA145-407A-4AFF-9987-072E640A9A60}"/>
    <cellStyle name="20% - Accent3 2 3" xfId="48" xr:uid="{00000000-0005-0000-0000-00002F000000}"/>
    <cellStyle name="20% - Accent3 2 3 2" xfId="2739" xr:uid="{417392CA-6171-43D4-9FB6-C38C479524E6}"/>
    <cellStyle name="20% - Accent3 2 4" xfId="2737" xr:uid="{E1D38E46-35A2-4ECA-9F87-A1B52CC41314}"/>
    <cellStyle name="20% - Accent3 3" xfId="49" xr:uid="{00000000-0005-0000-0000-000030000000}"/>
    <cellStyle name="20% - Accent3 3 2" xfId="2740" xr:uid="{F4CDFD8E-7407-4149-B1F4-33DEE7552A6B}"/>
    <cellStyle name="20% - Accent3 4" xfId="50" xr:uid="{00000000-0005-0000-0000-000031000000}"/>
    <cellStyle name="20% - Accent3 4 2" xfId="2741" xr:uid="{E875CE91-617F-4487-86F8-64F36850755F}"/>
    <cellStyle name="20% - Accent3 5" xfId="51" xr:uid="{00000000-0005-0000-0000-000032000000}"/>
    <cellStyle name="20% - Accent3 5 2" xfId="2742" xr:uid="{FB4A3817-2224-456A-88F6-00A4B75EAF79}"/>
    <cellStyle name="20% - Accent3 6" xfId="52" xr:uid="{00000000-0005-0000-0000-000033000000}"/>
    <cellStyle name="20% - Accent3 6 2" xfId="2743" xr:uid="{12C7F5A2-8C67-4AC5-A932-8DF8EAC06697}"/>
    <cellStyle name="20% - Accent3 7" xfId="53" xr:uid="{00000000-0005-0000-0000-000034000000}"/>
    <cellStyle name="20% - Accent3 7 2" xfId="2744" xr:uid="{D09CEC61-AFE2-425B-A338-5C6492035D4B}"/>
    <cellStyle name="20% - Accent3 8" xfId="54" xr:uid="{00000000-0005-0000-0000-000035000000}"/>
    <cellStyle name="20% - Accent3 8 2" xfId="2745" xr:uid="{B540DCBF-4F35-445C-85B4-43325FF0DC8F}"/>
    <cellStyle name="20% - Accent3 9" xfId="55" xr:uid="{00000000-0005-0000-0000-000036000000}"/>
    <cellStyle name="20% - Accent3 9 2" xfId="2746" xr:uid="{DC50FE81-1D34-4419-9BF6-1C94CE93EA37}"/>
    <cellStyle name="20% - Accent4" xfId="56" builtinId="42" customBuiltin="1"/>
    <cellStyle name="20% - Accent4 10" xfId="57" xr:uid="{00000000-0005-0000-0000-000038000000}"/>
    <cellStyle name="20% - Accent4 10 2" xfId="2747" xr:uid="{6F80F3E3-E725-4212-A813-553D603323AF}"/>
    <cellStyle name="20% - Accent4 11" xfId="58" xr:uid="{00000000-0005-0000-0000-000039000000}"/>
    <cellStyle name="20% - Accent4 11 2" xfId="2748" xr:uid="{040E4D6A-E362-4CAB-9ACA-349B3C757897}"/>
    <cellStyle name="20% - Accent4 12" xfId="59" xr:uid="{00000000-0005-0000-0000-00003A000000}"/>
    <cellStyle name="20% - Accent4 12 2" xfId="2749" xr:uid="{EE350F45-93E4-4672-987E-4035554EF049}"/>
    <cellStyle name="20% - Accent4 13" xfId="60" xr:uid="{00000000-0005-0000-0000-00003B000000}"/>
    <cellStyle name="20% - Accent4 13 2" xfId="2750" xr:uid="{43AA57A7-5DDC-45BB-A26A-1FAD39EBDDD1}"/>
    <cellStyle name="20% - Accent4 14" xfId="61" xr:uid="{00000000-0005-0000-0000-00003C000000}"/>
    <cellStyle name="20% - Accent4 14 2" xfId="2751" xr:uid="{121BC4B6-8427-491E-917E-9FF7ACC73514}"/>
    <cellStyle name="20% - Accent4 15" xfId="62" xr:uid="{00000000-0005-0000-0000-00003D000000}"/>
    <cellStyle name="20% - Accent4 15 2" xfId="2752" xr:uid="{FD9AD110-D4D2-4205-9013-DFC1F9B57321}"/>
    <cellStyle name="20% - Accent4 16" xfId="63" xr:uid="{00000000-0005-0000-0000-00003E000000}"/>
    <cellStyle name="20% - Accent4 16 2" xfId="2753" xr:uid="{4B2D426B-EAAF-43FE-9F1A-6AD442DD3EF3}"/>
    <cellStyle name="20% - Accent4 17" xfId="2681" xr:uid="{434CD574-5488-426B-8201-1919B56F0FCD}"/>
    <cellStyle name="20% - Accent4 2" xfId="64" xr:uid="{00000000-0005-0000-0000-00003F000000}"/>
    <cellStyle name="20% - Accent4 2 2" xfId="65" xr:uid="{00000000-0005-0000-0000-000040000000}"/>
    <cellStyle name="20% - Accent4 2 2 2" xfId="2755" xr:uid="{752993E4-72B1-4562-9B6C-662E8CE438AC}"/>
    <cellStyle name="20% - Accent4 2 3" xfId="66" xr:uid="{00000000-0005-0000-0000-000041000000}"/>
    <cellStyle name="20% - Accent4 2 3 2" xfId="2756" xr:uid="{113B862A-F9DF-43B4-B65E-356D959F648B}"/>
    <cellStyle name="20% - Accent4 2 4" xfId="2754" xr:uid="{AB04E1DB-29FF-4A61-A3D4-9BBD3696E871}"/>
    <cellStyle name="20% - Accent4 3" xfId="67" xr:uid="{00000000-0005-0000-0000-000042000000}"/>
    <cellStyle name="20% - Accent4 3 2" xfId="2757" xr:uid="{9E58ADFE-E359-4F2C-B4E1-D39ADB3C4C81}"/>
    <cellStyle name="20% - Accent4 4" xfId="68" xr:uid="{00000000-0005-0000-0000-000043000000}"/>
    <cellStyle name="20% - Accent4 4 2" xfId="2758" xr:uid="{92281B92-E243-47FB-94F6-68996B264A17}"/>
    <cellStyle name="20% - Accent4 5" xfId="69" xr:uid="{00000000-0005-0000-0000-000044000000}"/>
    <cellStyle name="20% - Accent4 5 2" xfId="2759" xr:uid="{51F3F664-ADBA-4DBD-9A6E-03860F34D5AC}"/>
    <cellStyle name="20% - Accent4 6" xfId="70" xr:uid="{00000000-0005-0000-0000-000045000000}"/>
    <cellStyle name="20% - Accent4 6 2" xfId="2760" xr:uid="{B8AFF458-15DC-4E7F-9E93-1548217FFDE8}"/>
    <cellStyle name="20% - Accent4 7" xfId="71" xr:uid="{00000000-0005-0000-0000-000046000000}"/>
    <cellStyle name="20% - Accent4 7 2" xfId="2761" xr:uid="{88F29643-486B-4625-A6AE-B30F5C11F43E}"/>
    <cellStyle name="20% - Accent4 8" xfId="72" xr:uid="{00000000-0005-0000-0000-000047000000}"/>
    <cellStyle name="20% - Accent4 8 2" xfId="2762" xr:uid="{13F78C70-F4E5-4D95-B32F-6C71D07E9161}"/>
    <cellStyle name="20% - Accent4 9" xfId="73" xr:uid="{00000000-0005-0000-0000-000048000000}"/>
    <cellStyle name="20% - Accent4 9 2" xfId="2763" xr:uid="{BC0C8E84-8D55-4335-9450-2219B9FB1A59}"/>
    <cellStyle name="20% - Accent5" xfId="74" builtinId="46" customBuiltin="1"/>
    <cellStyle name="20% - Accent5 10" xfId="75" xr:uid="{00000000-0005-0000-0000-00004A000000}"/>
    <cellStyle name="20% - Accent5 10 2" xfId="2764" xr:uid="{DC9AB620-B5A3-43EF-8F91-E1C2EFF4C7C2}"/>
    <cellStyle name="20% - Accent5 11" xfId="76" xr:uid="{00000000-0005-0000-0000-00004B000000}"/>
    <cellStyle name="20% - Accent5 11 2" xfId="2765" xr:uid="{7C704FA4-CDEC-425F-B759-EC03BC041F56}"/>
    <cellStyle name="20% - Accent5 12" xfId="77" xr:uid="{00000000-0005-0000-0000-00004C000000}"/>
    <cellStyle name="20% - Accent5 12 2" xfId="2766" xr:uid="{FD0C4E2E-F7B2-4202-ACE0-FF5DD13E08C5}"/>
    <cellStyle name="20% - Accent5 13" xfId="78" xr:uid="{00000000-0005-0000-0000-00004D000000}"/>
    <cellStyle name="20% - Accent5 13 2" xfId="2767" xr:uid="{A26AB01F-D703-4283-9053-FFFC057B0422}"/>
    <cellStyle name="20% - Accent5 14" xfId="79" xr:uid="{00000000-0005-0000-0000-00004E000000}"/>
    <cellStyle name="20% - Accent5 14 2" xfId="2768" xr:uid="{3F15F475-E07E-41E9-86B9-5B25345BDAE2}"/>
    <cellStyle name="20% - Accent5 15" xfId="80" xr:uid="{00000000-0005-0000-0000-00004F000000}"/>
    <cellStyle name="20% - Accent5 15 2" xfId="2769" xr:uid="{FBAB8A4C-0587-4D45-891D-EF2E1A609264}"/>
    <cellStyle name="20% - Accent5 16" xfId="81" xr:uid="{00000000-0005-0000-0000-000050000000}"/>
    <cellStyle name="20% - Accent5 16 2" xfId="2770" xr:uid="{3C560599-936A-43BF-9C98-4D07CC9D1947}"/>
    <cellStyle name="20% - Accent5 17" xfId="2682" xr:uid="{1ABC55B5-799F-4DF1-B35E-8B0FDDBACF4F}"/>
    <cellStyle name="20% - Accent5 2" xfId="82" xr:uid="{00000000-0005-0000-0000-000051000000}"/>
    <cellStyle name="20% - Accent5 2 2" xfId="83" xr:uid="{00000000-0005-0000-0000-000052000000}"/>
    <cellStyle name="20% - Accent5 2 2 2" xfId="2772" xr:uid="{501A5E1E-705E-4172-968D-3FAC61ADA330}"/>
    <cellStyle name="20% - Accent5 2 3" xfId="84" xr:uid="{00000000-0005-0000-0000-000053000000}"/>
    <cellStyle name="20% - Accent5 2 3 2" xfId="2773" xr:uid="{C1440940-FD40-4043-912A-6CD44007E377}"/>
    <cellStyle name="20% - Accent5 2 4" xfId="2771" xr:uid="{1F6122DD-1461-4981-BC3B-AF8265752CF0}"/>
    <cellStyle name="20% - Accent5 3" xfId="85" xr:uid="{00000000-0005-0000-0000-000054000000}"/>
    <cellStyle name="20% - Accent5 3 2" xfId="2774" xr:uid="{92F73980-6BBD-4189-9E05-D3E0F2801CD9}"/>
    <cellStyle name="20% - Accent5 4" xfId="86" xr:uid="{00000000-0005-0000-0000-000055000000}"/>
    <cellStyle name="20% - Accent5 4 2" xfId="2775" xr:uid="{ACAC11BC-9DEA-499A-86B9-4706029A3DF1}"/>
    <cellStyle name="20% - Accent5 5" xfId="87" xr:uid="{00000000-0005-0000-0000-000056000000}"/>
    <cellStyle name="20% - Accent5 5 2" xfId="2776" xr:uid="{5C8F8AD6-2ABC-4720-8B33-06A543CB6EAB}"/>
    <cellStyle name="20% - Accent5 6" xfId="88" xr:uid="{00000000-0005-0000-0000-000057000000}"/>
    <cellStyle name="20% - Accent5 6 2" xfId="2777" xr:uid="{F7FEB536-8AB0-4F7B-B015-72579D130A58}"/>
    <cellStyle name="20% - Accent5 7" xfId="89" xr:uid="{00000000-0005-0000-0000-000058000000}"/>
    <cellStyle name="20% - Accent5 7 2" xfId="2778" xr:uid="{21FA3AF4-3DCE-42F9-8322-2F9316248F22}"/>
    <cellStyle name="20% - Accent5 8" xfId="90" xr:uid="{00000000-0005-0000-0000-000059000000}"/>
    <cellStyle name="20% - Accent5 8 2" xfId="2779" xr:uid="{C158AC3F-ED8A-4338-A41D-AD242918BB6D}"/>
    <cellStyle name="20% - Accent5 9" xfId="91" xr:uid="{00000000-0005-0000-0000-00005A000000}"/>
    <cellStyle name="20% - Accent5 9 2" xfId="2780" xr:uid="{ECE67411-97CA-4666-83BD-A3C9C21CA556}"/>
    <cellStyle name="20% - Accent6" xfId="92" builtinId="50" customBuiltin="1"/>
    <cellStyle name="20% - Accent6 10" xfId="93" xr:uid="{00000000-0005-0000-0000-00005C000000}"/>
    <cellStyle name="20% - Accent6 10 2" xfId="2781" xr:uid="{6F79408C-4E8A-419C-A514-281CDC956980}"/>
    <cellStyle name="20% - Accent6 11" xfId="94" xr:uid="{00000000-0005-0000-0000-00005D000000}"/>
    <cellStyle name="20% - Accent6 11 2" xfId="2782" xr:uid="{D4AFE600-11B3-4129-A56A-9E14523C14DA}"/>
    <cellStyle name="20% - Accent6 12" xfId="95" xr:uid="{00000000-0005-0000-0000-00005E000000}"/>
    <cellStyle name="20% - Accent6 12 2" xfId="2783" xr:uid="{0034AC66-2896-4A18-A577-5A0C8161F911}"/>
    <cellStyle name="20% - Accent6 13" xfId="96" xr:uid="{00000000-0005-0000-0000-00005F000000}"/>
    <cellStyle name="20% - Accent6 13 2" xfId="2784" xr:uid="{D398D48B-2A89-45CA-A308-023D8E439C1E}"/>
    <cellStyle name="20% - Accent6 14" xfId="97" xr:uid="{00000000-0005-0000-0000-000060000000}"/>
    <cellStyle name="20% - Accent6 14 2" xfId="2785" xr:uid="{2E8BAE7C-7C75-4CC2-9CF6-10A55F4602A4}"/>
    <cellStyle name="20% - Accent6 15" xfId="98" xr:uid="{00000000-0005-0000-0000-000061000000}"/>
    <cellStyle name="20% - Accent6 15 2" xfId="2786" xr:uid="{1C534CD6-0668-4F98-B0CD-2DC76898C3B6}"/>
    <cellStyle name="20% - Accent6 16" xfId="99" xr:uid="{00000000-0005-0000-0000-000062000000}"/>
    <cellStyle name="20% - Accent6 16 2" xfId="2787" xr:uid="{C4FE6E83-DEE7-4F35-96B7-30CBE8B66D44}"/>
    <cellStyle name="20% - Accent6 17" xfId="2683" xr:uid="{E4C6B375-27DA-4D54-AAFF-6FA1DAA60209}"/>
    <cellStyle name="20% - Accent6 2" xfId="100" xr:uid="{00000000-0005-0000-0000-000063000000}"/>
    <cellStyle name="20% - Accent6 2 2" xfId="101" xr:uid="{00000000-0005-0000-0000-000064000000}"/>
    <cellStyle name="20% - Accent6 2 2 2" xfId="2789" xr:uid="{21F6738F-A41F-41BB-BFA3-91850ED75EF3}"/>
    <cellStyle name="20% - Accent6 2 3" xfId="102" xr:uid="{00000000-0005-0000-0000-000065000000}"/>
    <cellStyle name="20% - Accent6 2 3 2" xfId="2790" xr:uid="{78480BA5-E4EF-4E1A-9EB8-4C0B811990A8}"/>
    <cellStyle name="20% - Accent6 2 4" xfId="2788" xr:uid="{8509D3BD-A705-4988-891B-CEBC509E9CC4}"/>
    <cellStyle name="20% - Accent6 3" xfId="103" xr:uid="{00000000-0005-0000-0000-000066000000}"/>
    <cellStyle name="20% - Accent6 3 2" xfId="2791" xr:uid="{F18562B9-C4A5-4A96-B67C-77E27C05E3D5}"/>
    <cellStyle name="20% - Accent6 4" xfId="104" xr:uid="{00000000-0005-0000-0000-000067000000}"/>
    <cellStyle name="20% - Accent6 4 2" xfId="2792" xr:uid="{E68AE380-4F06-4DEB-8986-8AF70476AFC8}"/>
    <cellStyle name="20% - Accent6 5" xfId="105" xr:uid="{00000000-0005-0000-0000-000068000000}"/>
    <cellStyle name="20% - Accent6 5 2" xfId="2793" xr:uid="{560AAD72-C5B0-4E2C-9B22-D99FCCD32D9A}"/>
    <cellStyle name="20% - Accent6 6" xfId="106" xr:uid="{00000000-0005-0000-0000-000069000000}"/>
    <cellStyle name="20% - Accent6 6 2" xfId="2794" xr:uid="{D5B02F2C-9606-4BA5-854F-699A71D1C6BA}"/>
    <cellStyle name="20% - Accent6 7" xfId="107" xr:uid="{00000000-0005-0000-0000-00006A000000}"/>
    <cellStyle name="20% - Accent6 7 2" xfId="2795" xr:uid="{DD6C0FA7-3DAF-4F6E-8F55-7E2770E864A6}"/>
    <cellStyle name="20% - Accent6 8" xfId="108" xr:uid="{00000000-0005-0000-0000-00006B000000}"/>
    <cellStyle name="20% - Accent6 8 2" xfId="2796" xr:uid="{17B9E444-DB62-437B-BD16-4A263E92AAD3}"/>
    <cellStyle name="20% - Accent6 9" xfId="109" xr:uid="{00000000-0005-0000-0000-00006C000000}"/>
    <cellStyle name="20% - Accent6 9 2" xfId="2797" xr:uid="{63ED6DA1-BBA8-436D-82BA-AF4E038DD29F}"/>
    <cellStyle name="40% - Accent1" xfId="110" builtinId="31" customBuiltin="1"/>
    <cellStyle name="40% - Accent1 10" xfId="111" xr:uid="{00000000-0005-0000-0000-00006E000000}"/>
    <cellStyle name="40% - Accent1 10 2" xfId="2798" xr:uid="{59C762D4-BB69-4383-A9B2-542EF530932A}"/>
    <cellStyle name="40% - Accent1 11" xfId="112" xr:uid="{00000000-0005-0000-0000-00006F000000}"/>
    <cellStyle name="40% - Accent1 11 2" xfId="2799" xr:uid="{49F83DFD-CDC8-4433-A38F-29D49A2F4F24}"/>
    <cellStyle name="40% - Accent1 12" xfId="113" xr:uid="{00000000-0005-0000-0000-000070000000}"/>
    <cellStyle name="40% - Accent1 12 2" xfId="2800" xr:uid="{7C320D9A-8CEC-48E1-B4C0-6DBB7F790F03}"/>
    <cellStyle name="40% - Accent1 13" xfId="114" xr:uid="{00000000-0005-0000-0000-000071000000}"/>
    <cellStyle name="40% - Accent1 13 2" xfId="2801" xr:uid="{3A373500-6145-4CC7-B0A2-FEEA05153F4F}"/>
    <cellStyle name="40% - Accent1 14" xfId="115" xr:uid="{00000000-0005-0000-0000-000072000000}"/>
    <cellStyle name="40% - Accent1 14 2" xfId="2802" xr:uid="{1A6B0C22-6100-48FE-8DAC-00DD6148A7D9}"/>
    <cellStyle name="40% - Accent1 15" xfId="116" xr:uid="{00000000-0005-0000-0000-000073000000}"/>
    <cellStyle name="40% - Accent1 15 2" xfId="2803" xr:uid="{CC1C2400-5AC5-47DD-B4E6-2CF2F4F899C1}"/>
    <cellStyle name="40% - Accent1 16" xfId="117" xr:uid="{00000000-0005-0000-0000-000074000000}"/>
    <cellStyle name="40% - Accent1 16 2" xfId="2804" xr:uid="{8684C736-A2D1-4B86-800F-F15742610B9B}"/>
    <cellStyle name="40% - Accent1 17" xfId="2684" xr:uid="{AC25A0AC-F4DB-40E5-A941-F0CFF3C01CC8}"/>
    <cellStyle name="40% - Accent1 2" xfId="118" xr:uid="{00000000-0005-0000-0000-000075000000}"/>
    <cellStyle name="40% - Accent1 2 2" xfId="119" xr:uid="{00000000-0005-0000-0000-000076000000}"/>
    <cellStyle name="40% - Accent1 2 2 2" xfId="2806" xr:uid="{B35A92DD-BCA1-4470-AA6D-4BA1AF8474AF}"/>
    <cellStyle name="40% - Accent1 2 3" xfId="120" xr:uid="{00000000-0005-0000-0000-000077000000}"/>
    <cellStyle name="40% - Accent1 2 3 2" xfId="2807" xr:uid="{F60B943F-877F-43B5-81F1-6617DFFEF5FB}"/>
    <cellStyle name="40% - Accent1 2 4" xfId="2805" xr:uid="{3B6716A8-3179-476E-A604-6C9B4CA401E1}"/>
    <cellStyle name="40% - Accent1 3" xfId="121" xr:uid="{00000000-0005-0000-0000-000078000000}"/>
    <cellStyle name="40% - Accent1 3 2" xfId="2808" xr:uid="{2DE46A2A-CB23-46B8-A58F-7473444CA138}"/>
    <cellStyle name="40% - Accent1 4" xfId="122" xr:uid="{00000000-0005-0000-0000-000079000000}"/>
    <cellStyle name="40% - Accent1 4 2" xfId="2809" xr:uid="{90FAD2A5-DFAE-475D-BB04-FB32B0EF80BC}"/>
    <cellStyle name="40% - Accent1 5" xfId="123" xr:uid="{00000000-0005-0000-0000-00007A000000}"/>
    <cellStyle name="40% - Accent1 5 2" xfId="2810" xr:uid="{8DE74C32-2A71-4906-8CF9-212820FBCC5F}"/>
    <cellStyle name="40% - Accent1 6" xfId="124" xr:uid="{00000000-0005-0000-0000-00007B000000}"/>
    <cellStyle name="40% - Accent1 6 2" xfId="2811" xr:uid="{9807F7D9-2759-49FA-889E-BD0EB1E91CCE}"/>
    <cellStyle name="40% - Accent1 7" xfId="125" xr:uid="{00000000-0005-0000-0000-00007C000000}"/>
    <cellStyle name="40% - Accent1 7 2" xfId="2812" xr:uid="{98C0A542-679F-4265-8221-7ECA2C6F4580}"/>
    <cellStyle name="40% - Accent1 8" xfId="126" xr:uid="{00000000-0005-0000-0000-00007D000000}"/>
    <cellStyle name="40% - Accent1 8 2" xfId="2813" xr:uid="{8A9F2022-E1F7-472B-866E-B5FF0C2C0647}"/>
    <cellStyle name="40% - Accent1 9" xfId="127" xr:uid="{00000000-0005-0000-0000-00007E000000}"/>
    <cellStyle name="40% - Accent1 9 2" xfId="2814" xr:uid="{242E3C48-8CF1-4BAD-B90B-DE6296CB1EAE}"/>
    <cellStyle name="40% - Accent2" xfId="128" builtinId="35" customBuiltin="1"/>
    <cellStyle name="40% - Accent2 10" xfId="129" xr:uid="{00000000-0005-0000-0000-000080000000}"/>
    <cellStyle name="40% - Accent2 10 2" xfId="2815" xr:uid="{4D4B8416-9182-4D1E-B8F5-621FF4526389}"/>
    <cellStyle name="40% - Accent2 11" xfId="130" xr:uid="{00000000-0005-0000-0000-000081000000}"/>
    <cellStyle name="40% - Accent2 11 2" xfId="2816" xr:uid="{7D3F35FB-5051-4773-A910-999F5F4B5E8B}"/>
    <cellStyle name="40% - Accent2 12" xfId="131" xr:uid="{00000000-0005-0000-0000-000082000000}"/>
    <cellStyle name="40% - Accent2 12 2" xfId="2817" xr:uid="{068694E8-828C-4805-8A45-B5A39DDEAF01}"/>
    <cellStyle name="40% - Accent2 13" xfId="132" xr:uid="{00000000-0005-0000-0000-000083000000}"/>
    <cellStyle name="40% - Accent2 13 2" xfId="2818" xr:uid="{D5178B3E-9EFA-4764-A976-A36B2479451F}"/>
    <cellStyle name="40% - Accent2 14" xfId="133" xr:uid="{00000000-0005-0000-0000-000084000000}"/>
    <cellStyle name="40% - Accent2 14 2" xfId="2819" xr:uid="{AD72EAF8-5FAB-45EC-81A6-E4F2391A6C97}"/>
    <cellStyle name="40% - Accent2 15" xfId="134" xr:uid="{00000000-0005-0000-0000-000085000000}"/>
    <cellStyle name="40% - Accent2 15 2" xfId="2820" xr:uid="{08996CF2-6B4F-4D34-BC3C-F9B44585FCC0}"/>
    <cellStyle name="40% - Accent2 16" xfId="135" xr:uid="{00000000-0005-0000-0000-000086000000}"/>
    <cellStyle name="40% - Accent2 16 2" xfId="2821" xr:uid="{D8A28FF3-1226-46D4-AC7D-0F0DECB99630}"/>
    <cellStyle name="40% - Accent2 17" xfId="2685" xr:uid="{E9365010-C619-4D45-9FE0-C6E71AB70506}"/>
    <cellStyle name="40% - Accent2 2" xfId="136" xr:uid="{00000000-0005-0000-0000-000087000000}"/>
    <cellStyle name="40% - Accent2 2 2" xfId="137" xr:uid="{00000000-0005-0000-0000-000088000000}"/>
    <cellStyle name="40% - Accent2 2 2 2" xfId="2823" xr:uid="{2D2FD16A-52ED-4BCB-8358-4917CA8E2A75}"/>
    <cellStyle name="40% - Accent2 2 3" xfId="138" xr:uid="{00000000-0005-0000-0000-000089000000}"/>
    <cellStyle name="40% - Accent2 2 3 2" xfId="2824" xr:uid="{6234A67B-F283-4B2C-941D-8E2CB15252C8}"/>
    <cellStyle name="40% - Accent2 2 4" xfId="2822" xr:uid="{A4213BDB-5619-49F7-BC0C-038D8D734E45}"/>
    <cellStyle name="40% - Accent2 3" xfId="139" xr:uid="{00000000-0005-0000-0000-00008A000000}"/>
    <cellStyle name="40% - Accent2 3 2" xfId="2825" xr:uid="{C68204D8-64A6-41DA-A8EC-75695ED23A11}"/>
    <cellStyle name="40% - Accent2 4" xfId="140" xr:uid="{00000000-0005-0000-0000-00008B000000}"/>
    <cellStyle name="40% - Accent2 4 2" xfId="2826" xr:uid="{19AE2872-3E79-4197-AA59-58F1489AC785}"/>
    <cellStyle name="40% - Accent2 5" xfId="141" xr:uid="{00000000-0005-0000-0000-00008C000000}"/>
    <cellStyle name="40% - Accent2 5 2" xfId="2827" xr:uid="{5FC12F99-A4B5-42AA-A8F4-05024CB39A5E}"/>
    <cellStyle name="40% - Accent2 6" xfId="142" xr:uid="{00000000-0005-0000-0000-00008D000000}"/>
    <cellStyle name="40% - Accent2 6 2" xfId="2828" xr:uid="{5DB4528E-FD26-462F-AC14-71DAE87DCB69}"/>
    <cellStyle name="40% - Accent2 7" xfId="143" xr:uid="{00000000-0005-0000-0000-00008E000000}"/>
    <cellStyle name="40% - Accent2 7 2" xfId="2829" xr:uid="{98C4639A-EB35-4607-B6DE-6197D7AD7CEE}"/>
    <cellStyle name="40% - Accent2 8" xfId="144" xr:uid="{00000000-0005-0000-0000-00008F000000}"/>
    <cellStyle name="40% - Accent2 8 2" xfId="2830" xr:uid="{F3481079-80BD-4DBD-9CCD-2EC66FDD64FF}"/>
    <cellStyle name="40% - Accent2 9" xfId="145" xr:uid="{00000000-0005-0000-0000-000090000000}"/>
    <cellStyle name="40% - Accent2 9 2" xfId="2831" xr:uid="{8616FFAD-17DF-4CC6-9B4A-5608E41A5B76}"/>
    <cellStyle name="40% - Accent3" xfId="146" builtinId="39" customBuiltin="1"/>
    <cellStyle name="40% - Accent3 10" xfId="147" xr:uid="{00000000-0005-0000-0000-000092000000}"/>
    <cellStyle name="40% - Accent3 10 2" xfId="2832" xr:uid="{45C70123-EDDB-4993-9764-0813FF3DDEA1}"/>
    <cellStyle name="40% - Accent3 11" xfId="148" xr:uid="{00000000-0005-0000-0000-000093000000}"/>
    <cellStyle name="40% - Accent3 11 2" xfId="2833" xr:uid="{DB822104-74CD-41CC-AFAC-47E8CC541E4A}"/>
    <cellStyle name="40% - Accent3 12" xfId="149" xr:uid="{00000000-0005-0000-0000-000094000000}"/>
    <cellStyle name="40% - Accent3 12 2" xfId="2834" xr:uid="{DFE5A317-AC16-46BD-8919-818B005FD01D}"/>
    <cellStyle name="40% - Accent3 13" xfId="150" xr:uid="{00000000-0005-0000-0000-000095000000}"/>
    <cellStyle name="40% - Accent3 13 2" xfId="2835" xr:uid="{C8746310-B0C1-4C27-9944-E76ECABFE7EE}"/>
    <cellStyle name="40% - Accent3 14" xfId="151" xr:uid="{00000000-0005-0000-0000-000096000000}"/>
    <cellStyle name="40% - Accent3 14 2" xfId="2836" xr:uid="{DF6A5C2A-3091-4698-9593-4B1E25D23A2F}"/>
    <cellStyle name="40% - Accent3 15" xfId="152" xr:uid="{00000000-0005-0000-0000-000097000000}"/>
    <cellStyle name="40% - Accent3 15 2" xfId="2837" xr:uid="{87DAE5BF-7956-4CA9-9ED9-7F6A655FEB45}"/>
    <cellStyle name="40% - Accent3 16" xfId="153" xr:uid="{00000000-0005-0000-0000-000098000000}"/>
    <cellStyle name="40% - Accent3 16 2" xfId="2838" xr:uid="{276E79DA-DAEE-45E0-A00A-3890B64315F2}"/>
    <cellStyle name="40% - Accent3 17" xfId="2686" xr:uid="{AFD35770-A99D-46A6-A61C-6182EC1E7456}"/>
    <cellStyle name="40% - Accent3 2" xfId="154" xr:uid="{00000000-0005-0000-0000-000099000000}"/>
    <cellStyle name="40% - Accent3 2 2" xfId="155" xr:uid="{00000000-0005-0000-0000-00009A000000}"/>
    <cellStyle name="40% - Accent3 2 2 2" xfId="2840" xr:uid="{F1A99AFE-EC6B-4AA8-948C-94A5DEE085EA}"/>
    <cellStyle name="40% - Accent3 2 3" xfId="156" xr:uid="{00000000-0005-0000-0000-00009B000000}"/>
    <cellStyle name="40% - Accent3 2 3 2" xfId="2841" xr:uid="{5C91ACA6-F9F9-4678-BFEC-51326CEF2A6E}"/>
    <cellStyle name="40% - Accent3 2 4" xfId="2839" xr:uid="{596A5290-9B67-43AA-A7F5-21F44D569383}"/>
    <cellStyle name="40% - Accent3 3" xfId="157" xr:uid="{00000000-0005-0000-0000-00009C000000}"/>
    <cellStyle name="40% - Accent3 3 2" xfId="2842" xr:uid="{C7B4BE71-8575-4AD4-913F-20DB6F4AEAAF}"/>
    <cellStyle name="40% - Accent3 4" xfId="158" xr:uid="{00000000-0005-0000-0000-00009D000000}"/>
    <cellStyle name="40% - Accent3 4 2" xfId="2843" xr:uid="{1F2AA788-B2DB-46EB-B3B5-7FD5C32C4692}"/>
    <cellStyle name="40% - Accent3 5" xfId="159" xr:uid="{00000000-0005-0000-0000-00009E000000}"/>
    <cellStyle name="40% - Accent3 5 2" xfId="2844" xr:uid="{40E16755-5B1B-4762-BED9-2832BFA784EA}"/>
    <cellStyle name="40% - Accent3 6" xfId="160" xr:uid="{00000000-0005-0000-0000-00009F000000}"/>
    <cellStyle name="40% - Accent3 6 2" xfId="2845" xr:uid="{EFDCD79E-97C7-4FA8-8652-9190E19098BB}"/>
    <cellStyle name="40% - Accent3 7" xfId="161" xr:uid="{00000000-0005-0000-0000-0000A0000000}"/>
    <cellStyle name="40% - Accent3 7 2" xfId="2846" xr:uid="{D39843AB-C716-471C-811E-59F83073225F}"/>
    <cellStyle name="40% - Accent3 8" xfId="162" xr:uid="{00000000-0005-0000-0000-0000A1000000}"/>
    <cellStyle name="40% - Accent3 8 2" xfId="2847" xr:uid="{CEBC2CBA-40E7-49DF-B3DA-0EC961B8B11C}"/>
    <cellStyle name="40% - Accent3 9" xfId="163" xr:uid="{00000000-0005-0000-0000-0000A2000000}"/>
    <cellStyle name="40% - Accent3 9 2" xfId="2848" xr:uid="{B5894B17-A8FC-4ACD-A76E-017A0B81280C}"/>
    <cellStyle name="40% - Accent4" xfId="164" builtinId="43" customBuiltin="1"/>
    <cellStyle name="40% - Accent4 10" xfId="165" xr:uid="{00000000-0005-0000-0000-0000A4000000}"/>
    <cellStyle name="40% - Accent4 10 2" xfId="2849" xr:uid="{89D65B50-9A8F-4B6E-ADFC-AB061CE71716}"/>
    <cellStyle name="40% - Accent4 11" xfId="166" xr:uid="{00000000-0005-0000-0000-0000A5000000}"/>
    <cellStyle name="40% - Accent4 11 2" xfId="2850" xr:uid="{B06CEAE1-6F5E-466E-B64C-A1783BDADCEA}"/>
    <cellStyle name="40% - Accent4 12" xfId="167" xr:uid="{00000000-0005-0000-0000-0000A6000000}"/>
    <cellStyle name="40% - Accent4 12 2" xfId="2851" xr:uid="{2261C955-C61A-4538-B893-22E47969A478}"/>
    <cellStyle name="40% - Accent4 13" xfId="168" xr:uid="{00000000-0005-0000-0000-0000A7000000}"/>
    <cellStyle name="40% - Accent4 13 2" xfId="2852" xr:uid="{492AE7AC-BBAF-4568-9F65-FD8520FB184B}"/>
    <cellStyle name="40% - Accent4 14" xfId="169" xr:uid="{00000000-0005-0000-0000-0000A8000000}"/>
    <cellStyle name="40% - Accent4 14 2" xfId="2853" xr:uid="{E32C3404-CAE3-4623-B2E2-BE664CB7A7D6}"/>
    <cellStyle name="40% - Accent4 15" xfId="170" xr:uid="{00000000-0005-0000-0000-0000A9000000}"/>
    <cellStyle name="40% - Accent4 15 2" xfId="2854" xr:uid="{8C36B349-D8B2-415B-A2D0-8E5E9E959718}"/>
    <cellStyle name="40% - Accent4 16" xfId="171" xr:uid="{00000000-0005-0000-0000-0000AA000000}"/>
    <cellStyle name="40% - Accent4 16 2" xfId="2855" xr:uid="{3CCBFF52-FBB3-4208-A4FF-AB94FAE7DBF7}"/>
    <cellStyle name="40% - Accent4 17" xfId="2687" xr:uid="{E8ABF0E5-0410-459C-A32B-D5F8BE566310}"/>
    <cellStyle name="40% - Accent4 2" xfId="172" xr:uid="{00000000-0005-0000-0000-0000AB000000}"/>
    <cellStyle name="40% - Accent4 2 2" xfId="173" xr:uid="{00000000-0005-0000-0000-0000AC000000}"/>
    <cellStyle name="40% - Accent4 2 2 2" xfId="2857" xr:uid="{7C969ECF-5D00-455B-8AB1-17790B5BE29D}"/>
    <cellStyle name="40% - Accent4 2 3" xfId="174" xr:uid="{00000000-0005-0000-0000-0000AD000000}"/>
    <cellStyle name="40% - Accent4 2 3 2" xfId="2858" xr:uid="{100BCCB0-DB2C-4640-A8FE-9406B9F70C8B}"/>
    <cellStyle name="40% - Accent4 2 4" xfId="2856" xr:uid="{B00D416A-8AC8-4FA3-91ED-4DFA93664A0C}"/>
    <cellStyle name="40% - Accent4 3" xfId="175" xr:uid="{00000000-0005-0000-0000-0000AE000000}"/>
    <cellStyle name="40% - Accent4 3 2" xfId="2859" xr:uid="{11D8D71C-906B-481B-ABE0-9D308ECB6196}"/>
    <cellStyle name="40% - Accent4 4" xfId="176" xr:uid="{00000000-0005-0000-0000-0000AF000000}"/>
    <cellStyle name="40% - Accent4 4 2" xfId="2860" xr:uid="{8E64B459-CB9A-4248-9554-C2F37D2737A7}"/>
    <cellStyle name="40% - Accent4 5" xfId="177" xr:uid="{00000000-0005-0000-0000-0000B0000000}"/>
    <cellStyle name="40% - Accent4 5 2" xfId="2861" xr:uid="{9123E4EB-D7C0-4D2E-8267-6B7C55918C38}"/>
    <cellStyle name="40% - Accent4 6" xfId="178" xr:uid="{00000000-0005-0000-0000-0000B1000000}"/>
    <cellStyle name="40% - Accent4 6 2" xfId="2862" xr:uid="{AB524A55-5668-4047-A96C-4F4F35A34BAE}"/>
    <cellStyle name="40% - Accent4 7" xfId="179" xr:uid="{00000000-0005-0000-0000-0000B2000000}"/>
    <cellStyle name="40% - Accent4 7 2" xfId="2863" xr:uid="{07C9733F-CA52-40A9-AC3D-8D7C8C372882}"/>
    <cellStyle name="40% - Accent4 8" xfId="180" xr:uid="{00000000-0005-0000-0000-0000B3000000}"/>
    <cellStyle name="40% - Accent4 8 2" xfId="2864" xr:uid="{9D6D9C0F-83D9-4998-B42F-10284CF041BB}"/>
    <cellStyle name="40% - Accent4 9" xfId="181" xr:uid="{00000000-0005-0000-0000-0000B4000000}"/>
    <cellStyle name="40% - Accent4 9 2" xfId="2865" xr:uid="{63A8E609-2F19-48FF-98B6-00C17EC2894C}"/>
    <cellStyle name="40% - Accent5" xfId="182" builtinId="47" customBuiltin="1"/>
    <cellStyle name="40% - Accent5 10" xfId="183" xr:uid="{00000000-0005-0000-0000-0000B6000000}"/>
    <cellStyle name="40% - Accent5 10 2" xfId="2866" xr:uid="{016556E6-D47F-44EE-9D4D-7A9FA86B34C7}"/>
    <cellStyle name="40% - Accent5 11" xfId="184" xr:uid="{00000000-0005-0000-0000-0000B7000000}"/>
    <cellStyle name="40% - Accent5 11 2" xfId="2867" xr:uid="{A22C7FA1-5D85-4DFE-9D6A-8E10BCB44427}"/>
    <cellStyle name="40% - Accent5 12" xfId="185" xr:uid="{00000000-0005-0000-0000-0000B8000000}"/>
    <cellStyle name="40% - Accent5 12 2" xfId="2868" xr:uid="{8D1617A8-C81E-40EC-B6A7-763BFAB7B2CE}"/>
    <cellStyle name="40% - Accent5 13" xfId="186" xr:uid="{00000000-0005-0000-0000-0000B9000000}"/>
    <cellStyle name="40% - Accent5 13 2" xfId="2869" xr:uid="{BFBC113F-C362-4F3D-9944-2B808CF17ACE}"/>
    <cellStyle name="40% - Accent5 14" xfId="187" xr:uid="{00000000-0005-0000-0000-0000BA000000}"/>
    <cellStyle name="40% - Accent5 14 2" xfId="2870" xr:uid="{985152BB-F8A3-47EB-9289-D7591F93E7A9}"/>
    <cellStyle name="40% - Accent5 15" xfId="188" xr:uid="{00000000-0005-0000-0000-0000BB000000}"/>
    <cellStyle name="40% - Accent5 15 2" xfId="2871" xr:uid="{54E0041E-4A23-4647-AC4C-E2A5D5086158}"/>
    <cellStyle name="40% - Accent5 16" xfId="189" xr:uid="{00000000-0005-0000-0000-0000BC000000}"/>
    <cellStyle name="40% - Accent5 16 2" xfId="2872" xr:uid="{CB9243EB-F6DA-4ABD-965B-6A01B65CE507}"/>
    <cellStyle name="40% - Accent5 17" xfId="2688" xr:uid="{58854080-662B-4BC9-9C09-1647759E078D}"/>
    <cellStyle name="40% - Accent5 2" xfId="190" xr:uid="{00000000-0005-0000-0000-0000BD000000}"/>
    <cellStyle name="40% - Accent5 2 2" xfId="191" xr:uid="{00000000-0005-0000-0000-0000BE000000}"/>
    <cellStyle name="40% - Accent5 2 2 2" xfId="2874" xr:uid="{0458E3EB-700F-418A-8F16-37DDECFB515C}"/>
    <cellStyle name="40% - Accent5 2 3" xfId="192" xr:uid="{00000000-0005-0000-0000-0000BF000000}"/>
    <cellStyle name="40% - Accent5 2 3 2" xfId="2875" xr:uid="{4D3932B7-BF3D-4CA2-94A3-303373AE9C66}"/>
    <cellStyle name="40% - Accent5 2 4" xfId="2873" xr:uid="{036E5DE4-46BD-4D04-A874-5371F08A0D55}"/>
    <cellStyle name="40% - Accent5 3" xfId="193" xr:uid="{00000000-0005-0000-0000-0000C0000000}"/>
    <cellStyle name="40% - Accent5 3 2" xfId="2876" xr:uid="{66B20EB9-536F-47F7-98AA-6C880CA71422}"/>
    <cellStyle name="40% - Accent5 4" xfId="194" xr:uid="{00000000-0005-0000-0000-0000C1000000}"/>
    <cellStyle name="40% - Accent5 4 2" xfId="2877" xr:uid="{51A914C1-1218-4E65-B239-2B72523C4385}"/>
    <cellStyle name="40% - Accent5 5" xfId="195" xr:uid="{00000000-0005-0000-0000-0000C2000000}"/>
    <cellStyle name="40% - Accent5 5 2" xfId="2878" xr:uid="{2059779E-08F3-4C74-A7EA-DCD43F640542}"/>
    <cellStyle name="40% - Accent5 6" xfId="196" xr:uid="{00000000-0005-0000-0000-0000C3000000}"/>
    <cellStyle name="40% - Accent5 6 2" xfId="2879" xr:uid="{91DFB89B-6CAA-4043-9055-DDC3FE44AA27}"/>
    <cellStyle name="40% - Accent5 7" xfId="197" xr:uid="{00000000-0005-0000-0000-0000C4000000}"/>
    <cellStyle name="40% - Accent5 7 2" xfId="2880" xr:uid="{7C98AEA8-3C29-4161-955F-BBFA32598FCB}"/>
    <cellStyle name="40% - Accent5 8" xfId="198" xr:uid="{00000000-0005-0000-0000-0000C5000000}"/>
    <cellStyle name="40% - Accent5 8 2" xfId="2881" xr:uid="{627494BF-73EB-4405-A50B-53E6CB73BA49}"/>
    <cellStyle name="40% - Accent5 9" xfId="199" xr:uid="{00000000-0005-0000-0000-0000C6000000}"/>
    <cellStyle name="40% - Accent5 9 2" xfId="2882" xr:uid="{61427D3B-C9AE-4435-911B-7BEE7DDB64A9}"/>
    <cellStyle name="40% - Accent6" xfId="200" builtinId="51" customBuiltin="1"/>
    <cellStyle name="40% - Accent6 10" xfId="201" xr:uid="{00000000-0005-0000-0000-0000C8000000}"/>
    <cellStyle name="40% - Accent6 10 2" xfId="2883" xr:uid="{BE3D90E5-4582-4F33-A750-528E618C16B1}"/>
    <cellStyle name="40% - Accent6 11" xfId="202" xr:uid="{00000000-0005-0000-0000-0000C9000000}"/>
    <cellStyle name="40% - Accent6 11 2" xfId="2884" xr:uid="{24AA4620-4A30-427D-A1CC-5953CAFBA6C0}"/>
    <cellStyle name="40% - Accent6 12" xfId="203" xr:uid="{00000000-0005-0000-0000-0000CA000000}"/>
    <cellStyle name="40% - Accent6 12 2" xfId="2885" xr:uid="{13CAF4B0-838B-4387-BAA0-3F6FC5FB6F76}"/>
    <cellStyle name="40% - Accent6 13" xfId="204" xr:uid="{00000000-0005-0000-0000-0000CB000000}"/>
    <cellStyle name="40% - Accent6 13 2" xfId="2886" xr:uid="{12C40151-FED3-4C8E-B07E-1B4A1F8F17EE}"/>
    <cellStyle name="40% - Accent6 14" xfId="205" xr:uid="{00000000-0005-0000-0000-0000CC000000}"/>
    <cellStyle name="40% - Accent6 14 2" xfId="2887" xr:uid="{D6B6AE06-4523-4AA3-B23C-83B955626845}"/>
    <cellStyle name="40% - Accent6 15" xfId="206" xr:uid="{00000000-0005-0000-0000-0000CD000000}"/>
    <cellStyle name="40% - Accent6 15 2" xfId="2888" xr:uid="{89628979-D9E5-48EC-9DAC-9E253242A9FF}"/>
    <cellStyle name="40% - Accent6 16" xfId="207" xr:uid="{00000000-0005-0000-0000-0000CE000000}"/>
    <cellStyle name="40% - Accent6 16 2" xfId="2889" xr:uid="{F3B30353-ECBC-44E6-A516-9B6C4E4D8C0B}"/>
    <cellStyle name="40% - Accent6 17" xfId="2689" xr:uid="{11268F71-5BEC-413E-9358-016DAC84B4D1}"/>
    <cellStyle name="40% - Accent6 2" xfId="208" xr:uid="{00000000-0005-0000-0000-0000CF000000}"/>
    <cellStyle name="40% - Accent6 2 2" xfId="209" xr:uid="{00000000-0005-0000-0000-0000D0000000}"/>
    <cellStyle name="40% - Accent6 2 2 2" xfId="2891" xr:uid="{C1B56072-C7E8-4C36-B5B3-E139502343AD}"/>
    <cellStyle name="40% - Accent6 2 3" xfId="210" xr:uid="{00000000-0005-0000-0000-0000D1000000}"/>
    <cellStyle name="40% - Accent6 2 3 2" xfId="2892" xr:uid="{14464B7B-C811-45FA-8803-F353914F097D}"/>
    <cellStyle name="40% - Accent6 2 4" xfId="2890" xr:uid="{ECA1AD05-65B1-46A6-BD3D-A37C29785AAE}"/>
    <cellStyle name="40% - Accent6 3" xfId="211" xr:uid="{00000000-0005-0000-0000-0000D2000000}"/>
    <cellStyle name="40% - Accent6 3 2" xfId="2893" xr:uid="{7BF3444B-7E97-433B-9B89-3E6691D89CB5}"/>
    <cellStyle name="40% - Accent6 4" xfId="212" xr:uid="{00000000-0005-0000-0000-0000D3000000}"/>
    <cellStyle name="40% - Accent6 4 2" xfId="2894" xr:uid="{BA144AEC-EB53-45E8-98AE-ECE695960C8E}"/>
    <cellStyle name="40% - Accent6 5" xfId="213" xr:uid="{00000000-0005-0000-0000-0000D4000000}"/>
    <cellStyle name="40% - Accent6 5 2" xfId="2895" xr:uid="{3D25FA87-75E5-4338-8BE9-F4EC08C7F5C7}"/>
    <cellStyle name="40% - Accent6 6" xfId="214" xr:uid="{00000000-0005-0000-0000-0000D5000000}"/>
    <cellStyle name="40% - Accent6 6 2" xfId="2896" xr:uid="{8F9D2F20-2F09-4461-B5CA-86A8A109B603}"/>
    <cellStyle name="40% - Accent6 7" xfId="215" xr:uid="{00000000-0005-0000-0000-0000D6000000}"/>
    <cellStyle name="40% - Accent6 7 2" xfId="2897" xr:uid="{4FA4E282-DF7C-43B5-A30B-4179FE45F9DE}"/>
    <cellStyle name="40% - Accent6 8" xfId="216" xr:uid="{00000000-0005-0000-0000-0000D7000000}"/>
    <cellStyle name="40% - Accent6 8 2" xfId="2898" xr:uid="{932E310D-7C32-4F66-A4ED-4481C80F7DDD}"/>
    <cellStyle name="40% - Accent6 9" xfId="217" xr:uid="{00000000-0005-0000-0000-0000D8000000}"/>
    <cellStyle name="40% - Accent6 9 2" xfId="2899" xr:uid="{93004A36-642B-4624-8DCB-82BFE723394A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0 2 2" xfId="3899" xr:uid="{8B7343C1-F3C4-4BE9-985F-798D0BC386AB}"/>
    <cellStyle name="Calculation 10 2 3" xfId="4460" xr:uid="{B951DCDD-80D2-4988-B08F-EB877408114E}"/>
    <cellStyle name="Calculation 10 3" xfId="3682" xr:uid="{FC6AEF61-9B3A-4953-998C-0C6AFC45D5D2}"/>
    <cellStyle name="Calculation 10 4" xfId="3591" xr:uid="{B655F429-28BF-45C6-93BF-B407E7B9A907}"/>
    <cellStyle name="Calculation 10 5" xfId="4459" xr:uid="{BACCC95B-1EE9-4014-A471-4A7C7C57A699}"/>
    <cellStyle name="Calculation 10 6" xfId="4502" xr:uid="{F5D02B69-F47E-4F48-8787-2CE69F219D05}"/>
    <cellStyle name="Calculation 10 7" xfId="4660" xr:uid="{5CA9278D-B71F-4A3A-A389-561F7D399827}"/>
    <cellStyle name="Calculation 10 8" xfId="4487" xr:uid="{7BE76AB0-EC84-40A6-80F3-081A34519856}"/>
    <cellStyle name="Calculation 11" xfId="470" xr:uid="{00000000-0005-0000-0000-0000D5010000}"/>
    <cellStyle name="Calculation 11 2" xfId="471" xr:uid="{00000000-0005-0000-0000-0000D6010000}"/>
    <cellStyle name="Calculation 11 2 2" xfId="3900" xr:uid="{9143FD1F-3EA8-47AA-9109-26FFF37DE43B}"/>
    <cellStyle name="Calculation 11 2 3" xfId="4756" xr:uid="{402F0B0C-EFCA-4A38-812F-9317813CFA22}"/>
    <cellStyle name="Calculation 11 3" xfId="3681" xr:uid="{49265FCD-15EE-4F3D-98E8-26B740BA12AD}"/>
    <cellStyle name="Calculation 11 4" xfId="3592" xr:uid="{E2179F3A-FB95-4FF9-A8A9-829217F6D160}"/>
    <cellStyle name="Calculation 11 5" xfId="4755" xr:uid="{6430A5E3-82CA-47F2-A8ED-9BB2AB142517}"/>
    <cellStyle name="Calculation 11 6" xfId="4503" xr:uid="{9086F21C-06B8-4763-988E-C97CC6040141}"/>
    <cellStyle name="Calculation 11 7" xfId="4659" xr:uid="{FCD87637-4FE0-4D90-B3CB-4DDCD9D3E5CD}"/>
    <cellStyle name="Calculation 11 8" xfId="4488" xr:uid="{F163954F-548F-4438-BE5B-A1B4E3721B42}"/>
    <cellStyle name="Calculation 12" xfId="472" xr:uid="{00000000-0005-0000-0000-0000D7010000}"/>
    <cellStyle name="Calculation 12 2" xfId="473" xr:uid="{00000000-0005-0000-0000-0000D8010000}"/>
    <cellStyle name="Calculation 12 2 2" xfId="3901" xr:uid="{DE2F3277-782B-49E8-9673-02EB4CE56025}"/>
    <cellStyle name="Calculation 12 2 3" xfId="4462" xr:uid="{718A8A88-D714-45F2-84D4-E57FE39B0D59}"/>
    <cellStyle name="Calculation 12 3" xfId="3680" xr:uid="{6B0320A4-A2D3-4406-89CB-8BDD606492C2}"/>
    <cellStyle name="Calculation 12 4" xfId="3593" xr:uid="{224B4B05-29BD-4E94-87A2-DC2338ADB2FE}"/>
    <cellStyle name="Calculation 12 5" xfId="4461" xr:uid="{5B7025CC-4CC6-47BC-A9F6-7B732D2F33AF}"/>
    <cellStyle name="Calculation 12 6" xfId="4504" xr:uid="{58D59832-00B1-4275-9BB7-0AA3662DFC1C}"/>
    <cellStyle name="Calculation 12 7" xfId="4658" xr:uid="{5A76DE01-996A-4EEF-A551-F5530FFB8D48}"/>
    <cellStyle name="Calculation 12 8" xfId="4489" xr:uid="{6B687FAB-0D10-4C0E-BED7-F0A31FC2ACD9}"/>
    <cellStyle name="Calculation 13" xfId="474" xr:uid="{00000000-0005-0000-0000-0000D9010000}"/>
    <cellStyle name="Calculation 13 2" xfId="475" xr:uid="{00000000-0005-0000-0000-0000DA010000}"/>
    <cellStyle name="Calculation 13 2 2" xfId="3902" xr:uid="{B77AE749-D6E4-4E86-8ECB-1BE25A1015B3}"/>
    <cellStyle name="Calculation 13 2 3" xfId="4762" xr:uid="{CFB7567E-7542-4C68-B134-7F841423222A}"/>
    <cellStyle name="Calculation 13 3" xfId="3679" xr:uid="{FEAAD657-80FF-4B3F-A165-C830F32FE787}"/>
    <cellStyle name="Calculation 13 4" xfId="3594" xr:uid="{241B265A-9BBA-4E2E-9F9C-501A42D0E722}"/>
    <cellStyle name="Calculation 13 5" xfId="4463" xr:uid="{F7872A4A-96D9-4967-93E6-AF722D624586}"/>
    <cellStyle name="Calculation 13 6" xfId="4505" xr:uid="{8626263B-68F6-4D0C-8762-BE71E3181CD1}"/>
    <cellStyle name="Calculation 13 7" xfId="4616" xr:uid="{68507C7A-85C2-46A7-BFE6-DF2163852597}"/>
    <cellStyle name="Calculation 13 8" xfId="4490" xr:uid="{17714C41-A659-4E47-B2DD-965A452C7DE2}"/>
    <cellStyle name="Calculation 14" xfId="476" xr:uid="{00000000-0005-0000-0000-0000DB010000}"/>
    <cellStyle name="Calculation 14 2" xfId="477" xr:uid="{00000000-0005-0000-0000-0000DC010000}"/>
    <cellStyle name="Calculation 14 2 2" xfId="3903" xr:uid="{25262283-DFEB-4D16-83D7-F81F16DAF05C}"/>
    <cellStyle name="Calculation 14 2 3" xfId="4464" xr:uid="{ACB88E39-B7BC-4FC9-BE85-8A3E196EC6C5}"/>
    <cellStyle name="Calculation 14 3" xfId="3678" xr:uid="{699905E9-41AD-4FDE-870F-27C8345502F9}"/>
    <cellStyle name="Calculation 14 4" xfId="3595" xr:uid="{90E91377-8151-4422-A0AD-88AE8F1187A2}"/>
    <cellStyle name="Calculation 14 5" xfId="4763" xr:uid="{FAABC836-F4BF-4C35-8337-0667EF33349F}"/>
    <cellStyle name="Calculation 14 6" xfId="4412" xr:uid="{DD2F2313-ADE7-4A25-B8D9-DE1C5658A021}"/>
    <cellStyle name="Calculation 14 7" xfId="4615" xr:uid="{7F3CD79C-FAE5-47BA-96A8-EE1FEBE7B521}"/>
    <cellStyle name="Calculation 14 8" xfId="4491" xr:uid="{186F565B-ECA3-44DE-93A5-5C70BAD01548}"/>
    <cellStyle name="Calculation 15" xfId="478" xr:uid="{00000000-0005-0000-0000-0000DD010000}"/>
    <cellStyle name="Calculation 15 2" xfId="479" xr:uid="{00000000-0005-0000-0000-0000DE010000}"/>
    <cellStyle name="Calculation 15 2 2" xfId="3904" xr:uid="{7F086C19-FCF3-410A-BB9F-D31AB64F6507}"/>
    <cellStyle name="Calculation 15 2 3" xfId="4466" xr:uid="{26B7A5AF-7C6C-48A1-9EB8-FF8847251F02}"/>
    <cellStyle name="Calculation 15 3" xfId="3677" xr:uid="{AE8EC5A1-839F-4732-86B7-46096DDCDE12}"/>
    <cellStyle name="Calculation 15 4" xfId="3596" xr:uid="{F6F418C4-4533-4F5F-82AD-3A41AEEC2F1A}"/>
    <cellStyle name="Calculation 15 5" xfId="4465" xr:uid="{7B45FC04-C291-457D-8BBF-AA3B94988449}"/>
    <cellStyle name="Calculation 15 6" xfId="4506" xr:uid="{2948B536-A212-4CA1-981E-225DD55C7337}"/>
    <cellStyle name="Calculation 15 7" xfId="4614" xr:uid="{5473ED07-5C6E-4801-AD29-A49772FF885E}"/>
    <cellStyle name="Calculation 15 8" xfId="4492" xr:uid="{364B6F12-4E62-469F-92C1-694B8AB10730}"/>
    <cellStyle name="Calculation 16" xfId="480" xr:uid="{00000000-0005-0000-0000-0000DF010000}"/>
    <cellStyle name="Calculation 16 2" xfId="481" xr:uid="{00000000-0005-0000-0000-0000E0010000}"/>
    <cellStyle name="Calculation 16 2 2" xfId="3905" xr:uid="{68241C41-5093-4F87-8872-C6A2C6109EC7}"/>
    <cellStyle name="Calculation 16 2 3" xfId="4468" xr:uid="{502324FA-D6DA-4903-A31D-87F4CDB88A32}"/>
    <cellStyle name="Calculation 16 3" xfId="3676" xr:uid="{04128D6D-B053-499F-A46D-04800D3E2238}"/>
    <cellStyle name="Calculation 16 4" xfId="3597" xr:uid="{3D44A7A2-C6CF-4D05-A0A9-C885E61A480F}"/>
    <cellStyle name="Calculation 16 5" xfId="4467" xr:uid="{5B028678-6CDD-4E01-AF6B-0018C8261E6A}"/>
    <cellStyle name="Calculation 16 6" xfId="4507" xr:uid="{AA537DE3-EB12-459E-8462-864819075F57}"/>
    <cellStyle name="Calculation 16 7" xfId="4613" xr:uid="{24DF0811-6559-4BAD-BFAD-23A570497C72}"/>
    <cellStyle name="Calculation 16 8" xfId="4493" xr:uid="{FF0D74FC-1FF3-42EA-A6A7-A265A572B9E8}"/>
    <cellStyle name="Calculation 17" xfId="3717" xr:uid="{E31DC55E-44B3-4C15-A94E-F3616F11BE52}"/>
    <cellStyle name="Calculation 18" xfId="3723" xr:uid="{EC2A906A-06C9-4A0E-94F7-4560E7890D96}"/>
    <cellStyle name="Calculation 19" xfId="4458" xr:uid="{53C2F8A7-48CB-4C41-A244-28C607E467F8}"/>
    <cellStyle name="Calculation 2" xfId="482" xr:uid="{00000000-0005-0000-0000-0000E1010000}"/>
    <cellStyle name="Calculation 2 10" xfId="4494" xr:uid="{747FA48F-8A60-4F6D-A815-A7D81229A079}"/>
    <cellStyle name="Calculation 2 2" xfId="483" xr:uid="{00000000-0005-0000-0000-0000E2010000}"/>
    <cellStyle name="Calculation 2 2 2" xfId="484" xr:uid="{00000000-0005-0000-0000-0000E3010000}"/>
    <cellStyle name="Calculation 2 2 2 2" xfId="3906" xr:uid="{CE4D557F-EF5F-468F-B145-DA43C27B6E9F}"/>
    <cellStyle name="Calculation 2 2 2 3" xfId="4471" xr:uid="{0B2BDEBF-3C9B-40E0-B05D-05AA6EABCE7F}"/>
    <cellStyle name="Calculation 2 2 3" xfId="3674" xr:uid="{1718B1CA-B296-4F88-91A1-CEFE7FA5ECD3}"/>
    <cellStyle name="Calculation 2 2 4" xfId="3599" xr:uid="{033BE833-D9EB-4371-8EBF-964B97BF4DAA}"/>
    <cellStyle name="Calculation 2 2 5" xfId="4470" xr:uid="{E5CE03B2-77C6-48BD-A9AB-EF835F44F583}"/>
    <cellStyle name="Calculation 2 2 6" xfId="4509" xr:uid="{413AD775-4010-4AE4-AD2E-A77B44FB3F70}"/>
    <cellStyle name="Calculation 2 2 7" xfId="4611" xr:uid="{AE2109AE-598B-4881-9AFF-E518F67315C6}"/>
    <cellStyle name="Calculation 2 2 8" xfId="4495" xr:uid="{95A3388A-2E9A-47CB-89D9-DB60D55CCBD8}"/>
    <cellStyle name="Calculation 2 3" xfId="485" xr:uid="{00000000-0005-0000-0000-0000E4010000}"/>
    <cellStyle name="Calculation 2 3 2" xfId="486" xr:uid="{00000000-0005-0000-0000-0000E5010000}"/>
    <cellStyle name="Calculation 2 3 2 2" xfId="3907" xr:uid="{E4859FF2-1709-459E-A19B-D60D5D485667}"/>
    <cellStyle name="Calculation 2 3 2 3" xfId="4403" xr:uid="{FEE02C14-7F8A-4832-8B3C-EC4124F43139}"/>
    <cellStyle name="Calculation 2 3 3" xfId="3673" xr:uid="{31BF3874-959B-4CF2-B304-75AE18E9AE5B}"/>
    <cellStyle name="Calculation 2 3 4" xfId="3600" xr:uid="{2CB8C117-701D-45BB-A598-D9148D263A48}"/>
    <cellStyle name="Calculation 2 3 5" xfId="4761" xr:uid="{F5F07709-258E-455E-802B-EED1E725EB08}"/>
    <cellStyle name="Calculation 2 3 6" xfId="4510" xr:uid="{62D5F5EA-7662-4254-A54A-7C53F27925F7}"/>
    <cellStyle name="Calculation 2 3 7" xfId="4610" xr:uid="{7EC664DD-7CD6-4F5C-8484-CE6E3412E650}"/>
    <cellStyle name="Calculation 2 3 8" xfId="4496" xr:uid="{7F37DEC4-7859-4C97-B66B-6A5677F998ED}"/>
    <cellStyle name="Calculation 2 4" xfId="487" xr:uid="{00000000-0005-0000-0000-0000E6010000}"/>
    <cellStyle name="Calculation 2 4 2" xfId="3908" xr:uid="{3A7BEF43-6E48-46CA-9B78-B8F34725A269}"/>
    <cellStyle name="Calculation 2 4 3" xfId="4764" xr:uid="{9FDD18D6-B955-4125-B403-DED19873DB15}"/>
    <cellStyle name="Calculation 2 5" xfId="3675" xr:uid="{057B7AF0-40C9-4BD3-844F-72456D2A9274}"/>
    <cellStyle name="Calculation 2 6" xfId="3598" xr:uid="{035455AE-63C5-4666-9AFD-1E3A1F915273}"/>
    <cellStyle name="Calculation 2 7" xfId="4469" xr:uid="{3BC6EA46-5D5B-4BBE-8B81-623928841864}"/>
    <cellStyle name="Calculation 2 8" xfId="4508" xr:uid="{F50950E0-AB3A-4A88-A3B2-8374817B1B34}"/>
    <cellStyle name="Calculation 2 9" xfId="4612" xr:uid="{D23DF4D9-14E7-421D-A31C-D22E00A59210}"/>
    <cellStyle name="Calculation 20" xfId="4425" xr:uid="{77790207-244D-48A3-B67E-7DB596697778}"/>
    <cellStyle name="Calculation 21" xfId="4884" xr:uid="{509CC144-DDB9-44C9-8FC8-CA446C02642D}"/>
    <cellStyle name="Calculation 22" xfId="5467" xr:uid="{28CA0160-5CE5-4F39-A510-47BE279D3CB1}"/>
    <cellStyle name="Calculation 3" xfId="488" xr:uid="{00000000-0005-0000-0000-0000E7010000}"/>
    <cellStyle name="Calculation 3 2" xfId="489" xr:uid="{00000000-0005-0000-0000-0000E8010000}"/>
    <cellStyle name="Calculation 3 2 2" xfId="3909" xr:uid="{394B37B6-9E2F-4657-9450-391AE35514F7}"/>
    <cellStyle name="Calculation 3 2 3" xfId="4473" xr:uid="{B027A988-14FC-4E03-B02B-B2131AADEC5C}"/>
    <cellStyle name="Calculation 3 3" xfId="3672" xr:uid="{E5879892-07DD-4EBC-907F-C27620EC2FC3}"/>
    <cellStyle name="Calculation 3 4" xfId="3601" xr:uid="{C25E7B5E-8DDA-4350-B230-18D8A3EA4AF4}"/>
    <cellStyle name="Calculation 3 5" xfId="4472" xr:uid="{CF9D55AA-79A0-4C70-A7CA-02B82E2A9263}"/>
    <cellStyle name="Calculation 3 6" xfId="4511" xr:uid="{2FD3E1F3-89B7-4F2A-BCBB-5CC8F13F3C87}"/>
    <cellStyle name="Calculation 3 7" xfId="4609" xr:uid="{7312955F-E0B2-471F-AFBC-25F0D95AF60D}"/>
    <cellStyle name="Calculation 3 8" xfId="4414" xr:uid="{0748381A-1DBA-4B6F-9295-E99AEEE65FC6}"/>
    <cellStyle name="Calculation 4" xfId="490" xr:uid="{00000000-0005-0000-0000-0000E9010000}"/>
    <cellStyle name="Calculation 4 2" xfId="491" xr:uid="{00000000-0005-0000-0000-0000EA010000}"/>
    <cellStyle name="Calculation 4 2 2" xfId="3910" xr:uid="{5C3BDFBB-3A1C-4FE2-B201-E8974C8DA9DA}"/>
    <cellStyle name="Calculation 4 2 3" xfId="4475" xr:uid="{081B6833-72D8-418A-A729-CC241E25E47F}"/>
    <cellStyle name="Calculation 4 3" xfId="3671" xr:uid="{6AEAFCB9-5231-47F7-9505-42C8FB83BBF0}"/>
    <cellStyle name="Calculation 4 4" xfId="3602" xr:uid="{7D0D1C41-630E-42C8-9488-1F0788B8B9D7}"/>
    <cellStyle name="Calculation 4 5" xfId="4474" xr:uid="{21D571C2-B22B-4D58-895E-0CE94A01E9F8}"/>
    <cellStyle name="Calculation 4 6" xfId="4512" xr:uid="{E4666514-FEDF-43F4-8B25-CDD8F3ECCD89}"/>
    <cellStyle name="Calculation 4 7" xfId="4608" xr:uid="{D5A7B184-49F0-4430-8118-43F5CE6E8E33}"/>
    <cellStyle name="Calculation 4 8" xfId="4497" xr:uid="{BE828C67-69A4-45A4-BFD8-9920D7DE351C}"/>
    <cellStyle name="Calculation 5" xfId="492" xr:uid="{00000000-0005-0000-0000-0000EB010000}"/>
    <cellStyle name="Calculation 5 2" xfId="493" xr:uid="{00000000-0005-0000-0000-0000EC010000}"/>
    <cellStyle name="Calculation 5 2 2" xfId="3911" xr:uid="{B3EA900B-7317-41E8-892B-E1367E2A2BD8}"/>
    <cellStyle name="Calculation 5 2 3" xfId="4477" xr:uid="{1FFCDF14-7592-4D90-9532-804D1CC16A27}"/>
    <cellStyle name="Calculation 5 3" xfId="3670" xr:uid="{42D94F41-20DA-4CF7-92DB-85197F0B8661}"/>
    <cellStyle name="Calculation 5 4" xfId="3603" xr:uid="{9A06A685-528B-4267-AC6F-5615A807F909}"/>
    <cellStyle name="Calculation 5 5" xfId="4476" xr:uid="{88B760ED-BC6C-410F-A01A-F984E49228CC}"/>
    <cellStyle name="Calculation 5 6" xfId="4513" xr:uid="{D62021CA-169B-49C4-828C-136609C6A2C7}"/>
    <cellStyle name="Calculation 5 7" xfId="4607" xr:uid="{E487447F-C711-4207-A1DB-D03B588F0B57}"/>
    <cellStyle name="Calculation 5 8" xfId="4498" xr:uid="{D897578F-32C9-4D20-874F-030D22A648B4}"/>
    <cellStyle name="Calculation 6" xfId="494" xr:uid="{00000000-0005-0000-0000-0000ED010000}"/>
    <cellStyle name="Calculation 6 2" xfId="495" xr:uid="{00000000-0005-0000-0000-0000EE010000}"/>
    <cellStyle name="Calculation 6 2 2" xfId="3912" xr:uid="{4F242CB9-9187-49EE-945A-0E88C4C80AF3}"/>
    <cellStyle name="Calculation 6 2 3" xfId="4479" xr:uid="{8454075C-0595-40BB-B1DF-0BB99B68D9B3}"/>
    <cellStyle name="Calculation 6 3" xfId="3669" xr:uid="{BF3E1D3E-2AE4-4054-BB93-CAA66C993C5B}"/>
    <cellStyle name="Calculation 6 4" xfId="3604" xr:uid="{7F337BCC-54FC-4C80-BBF0-FD9533CF61EE}"/>
    <cellStyle name="Calculation 6 5" xfId="4478" xr:uid="{26F176F7-4FBE-456C-A6A9-B70F2DDD61FB}"/>
    <cellStyle name="Calculation 6 6" xfId="4514" xr:uid="{C1745C68-8A61-4527-8FE5-E8F011BDE178}"/>
    <cellStyle name="Calculation 6 7" xfId="4606" xr:uid="{314150AA-9645-4DAC-9BD6-49C96DB81813}"/>
    <cellStyle name="Calculation 6 8" xfId="4499" xr:uid="{CE0DA4DE-5CF2-4449-8008-A65D74FDC5DD}"/>
    <cellStyle name="Calculation 7" xfId="496" xr:uid="{00000000-0005-0000-0000-0000EF010000}"/>
    <cellStyle name="Calculation 7 2" xfId="497" xr:uid="{00000000-0005-0000-0000-0000F0010000}"/>
    <cellStyle name="Calculation 7 2 2" xfId="3913" xr:uid="{6CF4C8E7-7AD2-4315-8EFB-2271A8741966}"/>
    <cellStyle name="Calculation 7 2 3" xfId="4481" xr:uid="{275FA625-53EB-4B41-93F1-81A2E826519E}"/>
    <cellStyle name="Calculation 7 3" xfId="3668" xr:uid="{C97DD6BA-705C-48D9-8EEF-EDD3731712CD}"/>
    <cellStyle name="Calculation 7 4" xfId="3605" xr:uid="{1503EC32-E1F2-4C0B-AA36-0DBB83DC29E3}"/>
    <cellStyle name="Calculation 7 5" xfId="4480" xr:uid="{0E0AF8B9-D4A2-4F51-BBAB-56C213C3E6FB}"/>
    <cellStyle name="Calculation 7 6" xfId="4515" xr:uid="{2727A998-3B24-4B7F-A810-CE0747B1A707}"/>
    <cellStyle name="Calculation 7 7" xfId="4407" xr:uid="{4C5EE1C8-0DA7-44B6-8298-607D437FF9DC}"/>
    <cellStyle name="Calculation 7 8" xfId="4500" xr:uid="{29D92E47-207A-41FA-B32D-8C98F12A1C4F}"/>
    <cellStyle name="Calculation 8" xfId="498" xr:uid="{00000000-0005-0000-0000-0000F1010000}"/>
    <cellStyle name="Calculation 8 2" xfId="499" xr:uid="{00000000-0005-0000-0000-0000F2010000}"/>
    <cellStyle name="Calculation 8 2 2" xfId="3914" xr:uid="{9A278B34-F5F8-4D4D-8C25-A90527B0B7D4}"/>
    <cellStyle name="Calculation 8 2 3" xfId="4483" xr:uid="{FE71D7F0-B992-4EAE-B7CC-0FB3063481AF}"/>
    <cellStyle name="Calculation 8 3" xfId="3667" xr:uid="{0926AF0E-11A0-4E04-BAA4-9550DDF02D6A}"/>
    <cellStyle name="Calculation 8 4" xfId="3606" xr:uid="{C5DDA028-9262-402D-86D5-CCB9A838208A}"/>
    <cellStyle name="Calculation 8 5" xfId="4482" xr:uid="{5209DE52-C70E-4745-845F-E9EE2437D64B}"/>
    <cellStyle name="Calculation 8 6" xfId="4516" xr:uid="{74B6F055-24F1-474D-8122-AC3A72800BD2}"/>
    <cellStyle name="Calculation 8 7" xfId="4406" xr:uid="{AE810964-7B06-4E07-9DFD-EA58F121611E}"/>
    <cellStyle name="Calculation 8 8" xfId="5255" xr:uid="{A03B9AFC-C4CF-4D21-BBD3-C6478F220180}"/>
    <cellStyle name="Calculation 9" xfId="500" xr:uid="{00000000-0005-0000-0000-0000F3010000}"/>
    <cellStyle name="Calculation 9 2" xfId="501" xr:uid="{00000000-0005-0000-0000-0000F4010000}"/>
    <cellStyle name="Calculation 9 2 2" xfId="3915" xr:uid="{21CDC14C-07EE-4A0E-A3CC-5E96540867F7}"/>
    <cellStyle name="Calculation 9 2 3" xfId="4485" xr:uid="{E1DC7CC0-C7DC-4ACE-BE44-BDC79520D8D0}"/>
    <cellStyle name="Calculation 9 3" xfId="3666" xr:uid="{97810E95-0FDD-4506-8D83-5627D31ED025}"/>
    <cellStyle name="Calculation 9 4" xfId="3607" xr:uid="{D2758DFD-0E23-4403-9E33-3A55A33AD304}"/>
    <cellStyle name="Calculation 9 5" xfId="4484" xr:uid="{8E28F2FB-2EDA-4C25-B332-0E31E638831B}"/>
    <cellStyle name="Calculation 9 6" xfId="4517" xr:uid="{FF488DC5-2DCE-4CB1-9C8B-76A511A44692}"/>
    <cellStyle name="Calculation 9 7" xfId="4605" xr:uid="{FA119CD9-14F1-4E47-B7D0-E2C428D79BCA}"/>
    <cellStyle name="Calculation 9 8" xfId="4501" xr:uid="{43BEBAE9-66A9-47B1-BFDB-AAAE2AC25715}"/>
    <cellStyle name="Check Cell" xfId="502" builtinId="23" customBuiltin="1"/>
    <cellStyle name="Check Cell 10" xfId="503" xr:uid="{00000000-0005-0000-0000-0000F6010000}"/>
    <cellStyle name="Check Cell 10 2" xfId="3571" xr:uid="{F9175432-108B-4F94-8E36-7B71A82DDF7D}"/>
    <cellStyle name="Check Cell 11" xfId="504" xr:uid="{00000000-0005-0000-0000-0000F7010000}"/>
    <cellStyle name="Check Cell 11 2" xfId="3572" xr:uid="{30D6E002-6D3A-43A6-BEE2-33C8EA1DDAB6}"/>
    <cellStyle name="Check Cell 12" xfId="505" xr:uid="{00000000-0005-0000-0000-0000F8010000}"/>
    <cellStyle name="Check Cell 12 2" xfId="3573" xr:uid="{F4A5E138-06DC-435E-9FCA-6C8E6C64C51F}"/>
    <cellStyle name="Check Cell 13" xfId="506" xr:uid="{00000000-0005-0000-0000-0000F9010000}"/>
    <cellStyle name="Check Cell 13 2" xfId="3574" xr:uid="{8E8DC75F-90AC-44A4-A9A8-D96A05649197}"/>
    <cellStyle name="Check Cell 14" xfId="507" xr:uid="{00000000-0005-0000-0000-0000FA010000}"/>
    <cellStyle name="Check Cell 14 2" xfId="3575" xr:uid="{4314F60E-A4C4-4A13-A223-65C3E2BA4BDE}"/>
    <cellStyle name="Check Cell 15" xfId="508" xr:uid="{00000000-0005-0000-0000-0000FB010000}"/>
    <cellStyle name="Check Cell 15 2" xfId="3576" xr:uid="{D2C59BBE-2751-4E60-B08F-44B4174FA0AA}"/>
    <cellStyle name="Check Cell 16" xfId="509" xr:uid="{00000000-0005-0000-0000-0000FC010000}"/>
    <cellStyle name="Check Cell 16 2" xfId="3577" xr:uid="{C71C1D85-9BBF-4B34-BF58-5B4BCBC4C8D4}"/>
    <cellStyle name="Check Cell 17" xfId="3402" xr:uid="{5F1B2134-E229-4FC8-A286-73FDC44E26FF}"/>
    <cellStyle name="Check Cell 2" xfId="510" xr:uid="{00000000-0005-0000-0000-0000FD010000}"/>
    <cellStyle name="Check Cell 2 2" xfId="511" xr:uid="{00000000-0005-0000-0000-0000FE010000}"/>
    <cellStyle name="Check Cell 2 2 2" xfId="3579" xr:uid="{2753DF83-4DF0-4F5E-B3BC-500D8D06C4E5}"/>
    <cellStyle name="Check Cell 2 3" xfId="512" xr:uid="{00000000-0005-0000-0000-0000FF010000}"/>
    <cellStyle name="Check Cell 2 3 2" xfId="3580" xr:uid="{A8B0881A-D26E-4063-862B-F4554F77A10B}"/>
    <cellStyle name="Check Cell 2 4" xfId="3578" xr:uid="{BB5D98AB-5DB4-4CB1-AAF4-1721E8A694D2}"/>
    <cellStyle name="Check Cell 3" xfId="513" xr:uid="{00000000-0005-0000-0000-000000020000}"/>
    <cellStyle name="Check Cell 3 2" xfId="514" xr:uid="{00000000-0005-0000-0000-000001020000}"/>
    <cellStyle name="Check Cell 3 2 2" xfId="3582" xr:uid="{1423BFDE-C5DC-4E70-84DC-9FDF657A02C2}"/>
    <cellStyle name="Check Cell 3 3" xfId="3581" xr:uid="{A8955462-82EE-4963-8414-ACC9211067E1}"/>
    <cellStyle name="Check Cell 4" xfId="515" xr:uid="{00000000-0005-0000-0000-000002020000}"/>
    <cellStyle name="Check Cell 4 2" xfId="516" xr:uid="{00000000-0005-0000-0000-000003020000}"/>
    <cellStyle name="Check Cell 4 2 2" xfId="3584" xr:uid="{A0054F1E-2ADF-4BCA-8DC4-4B045DBDE110}"/>
    <cellStyle name="Check Cell 4 3" xfId="3583" xr:uid="{BBE46C10-8625-4E95-BBA4-A2C5B4958DAA}"/>
    <cellStyle name="Check Cell 5" xfId="517" xr:uid="{00000000-0005-0000-0000-000004020000}"/>
    <cellStyle name="Check Cell 5 2" xfId="518" xr:uid="{00000000-0005-0000-0000-000005020000}"/>
    <cellStyle name="Check Cell 5 2 2" xfId="3586" xr:uid="{D01BA67A-0121-469F-AB9A-910B5F6C6379}"/>
    <cellStyle name="Check Cell 5 3" xfId="3585" xr:uid="{FFEE0C97-A97A-4F59-8E27-9C732757909C}"/>
    <cellStyle name="Check Cell 6" xfId="519" xr:uid="{00000000-0005-0000-0000-000006020000}"/>
    <cellStyle name="Check Cell 6 2" xfId="3587" xr:uid="{DAF04E2F-A974-4261-9959-6362767D4D65}"/>
    <cellStyle name="Check Cell 7" xfId="520" xr:uid="{00000000-0005-0000-0000-000007020000}"/>
    <cellStyle name="Check Cell 7 2" xfId="3588" xr:uid="{B342E62D-A345-40D3-9606-D0659A916A84}"/>
    <cellStyle name="Check Cell 8" xfId="521" xr:uid="{00000000-0005-0000-0000-000008020000}"/>
    <cellStyle name="Check Cell 8 2" xfId="3589" xr:uid="{44E39672-F9EA-402B-99E7-E95E5043D9AB}"/>
    <cellStyle name="Check Cell 9" xfId="522" xr:uid="{00000000-0005-0000-0000-000009020000}"/>
    <cellStyle name="Check Cell 9 2" xfId="3590" xr:uid="{32CC6D5D-513B-43B1-91F4-0316037FFEA7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2 2 2 2" xfId="5320" xr:uid="{3EBCF39C-D46F-482F-AD3E-F302D33ADFB2}"/>
    <cellStyle name="Comma [0] 10 3" xfId="530" xr:uid="{00000000-0005-0000-0000-000012020000}"/>
    <cellStyle name="Comma [0] 10 3 2" xfId="3917" xr:uid="{90A93EB2-3ADC-4516-B174-FD6E80A52096}"/>
    <cellStyle name="Comma [0] 10 4" xfId="531" xr:uid="{00000000-0005-0000-0000-000013020000}"/>
    <cellStyle name="Comma [0] 10 4 2" xfId="3918" xr:uid="{F772E21F-9027-4E73-A3F9-AE81B07C59F1}"/>
    <cellStyle name="Comma [0] 10 5" xfId="2695" xr:uid="{82BF7D9A-2C96-4896-BC7A-DF5C00D7B232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2 2 2" xfId="3919" xr:uid="{519243E2-CFFC-4424-81FC-12B007F2EFD8}"/>
    <cellStyle name="Comma [0] 11 2 3" xfId="2901" xr:uid="{56C809E9-E525-4D16-BC9E-FF2A892E9B54}"/>
    <cellStyle name="Comma [0] 11 3" xfId="535" xr:uid="{00000000-0005-0000-0000-000017020000}"/>
    <cellStyle name="Comma [0] 11 3 2" xfId="3920" xr:uid="{57D4A9E0-EDC8-4E93-B734-0944F3C42063}"/>
    <cellStyle name="Comma [0] 11 4" xfId="2900" xr:uid="{C45CAFA5-6288-4A90-9AEF-95727CECA0C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2 2 2" xfId="3922" xr:uid="{EFC5BE7E-B1F8-449C-9C3B-A9A0BA372D0F}"/>
    <cellStyle name="Comma [0] 12 2 3" xfId="2903" xr:uid="{3AC2B8C4-0C2B-4477-9C81-4A3B771A9682}"/>
    <cellStyle name="Comma [0] 12 3" xfId="539" xr:uid="{00000000-0005-0000-0000-00001B020000}"/>
    <cellStyle name="Comma [0] 12 3 2" xfId="540" xr:uid="{00000000-0005-0000-0000-00001C020000}"/>
    <cellStyle name="Comma [0] 12 3 2 2" xfId="3923" xr:uid="{09F138D4-1E85-424C-B1B5-1ED21FDF92B3}"/>
    <cellStyle name="Comma [0] 12 3 3" xfId="2904" xr:uid="{5C3B9A18-950F-4DE5-9C52-1F1296869748}"/>
    <cellStyle name="Comma [0] 12 4" xfId="2902" xr:uid="{99BCCA6F-4BFA-416A-9F12-8C5740FF3EE9}"/>
    <cellStyle name="Comma [0] 12 5" xfId="3921" xr:uid="{EC72B9BD-5F2F-4703-9275-38DFEDBB66C5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2 2 2" xfId="3924" xr:uid="{B09FA9CE-AB25-40E8-A2FD-8E0331E6D129}"/>
    <cellStyle name="Comma [0] 14 2 3" xfId="2905" xr:uid="{EF30CDF9-B34A-4BFF-97B3-94934776C17D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 2 2 2" xfId="3925" xr:uid="{80D8F924-06B5-406F-81EF-8AA80A0D1086}"/>
    <cellStyle name="Comma [0] 15 2 3" xfId="2907" xr:uid="{431B052B-8636-4B9E-B88E-B3362656198D}"/>
    <cellStyle name="Comma [0] 15 3" xfId="2906" xr:uid="{88246A47-5282-43D0-A8C7-336B9B16CA56}"/>
    <cellStyle name="Comma [0] 15_Book2" xfId="550" xr:uid="{00000000-0005-0000-0000-000026020000}"/>
    <cellStyle name="Comma [0] 16" xfId="551" xr:uid="{00000000-0005-0000-0000-000027020000}"/>
    <cellStyle name="Comma [0] 16 2" xfId="2908" xr:uid="{AF254086-5859-45D9-886F-3BB07C0BFC73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2 2 2" xfId="3926" xr:uid="{06425B00-70DA-43A8-9649-F77939FD92E1}"/>
    <cellStyle name="Comma [0] 18 2 3" xfId="2910" xr:uid="{7F54D159-D09E-4040-A8B6-00E4D5AA7A1B}"/>
    <cellStyle name="Comma [0] 18 3" xfId="557" xr:uid="{00000000-0005-0000-0000-00002D020000}"/>
    <cellStyle name="Comma [0] 18 3 2" xfId="3927" xr:uid="{C41054A4-762B-4322-943B-82FBEE42223A}"/>
    <cellStyle name="Comma [0] 18 4" xfId="2909" xr:uid="{9AE4D7F5-BB85-4403-B2F3-E31A880D4BA7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2 2 2" xfId="3928" xr:uid="{42104538-6F54-4015-B1C1-DCF9315301E9}"/>
    <cellStyle name="Comma [0] 19 2 3" xfId="2912" xr:uid="{644C7D1C-7334-47CC-B8D6-A430430C29FC}"/>
    <cellStyle name="Comma [0] 19 3" xfId="561" xr:uid="{00000000-0005-0000-0000-000031020000}"/>
    <cellStyle name="Comma [0] 19 3 2" xfId="3929" xr:uid="{05E3206D-9ADF-4DFB-8D32-6B52B4B8F007}"/>
    <cellStyle name="Comma [0] 19 4" xfId="2911" xr:uid="{4C57ACA0-34BA-4478-B820-3AC5B4469BE3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2 2" xfId="3930" xr:uid="{E9A291D6-AE8F-4AC3-BC23-D0F72C048C54}"/>
    <cellStyle name="Comma [0] 2 10 3" xfId="565" xr:uid="{00000000-0005-0000-0000-000035020000}"/>
    <cellStyle name="Comma [0] 2 10 3 2" xfId="3931" xr:uid="{4C96F3B5-27D9-4E5C-AB12-68CD4030E3D2}"/>
    <cellStyle name="Comma [0] 2 10 4" xfId="2913" xr:uid="{7D772CB3-9728-478C-ACD7-7602CA8C2996}"/>
    <cellStyle name="Comma [0] 2 11" xfId="566" xr:uid="{00000000-0005-0000-0000-000036020000}"/>
    <cellStyle name="Comma [0] 2 11 2" xfId="2914" xr:uid="{B84335E5-D1A8-4C73-ABD6-9CFFA0DB128C}"/>
    <cellStyle name="Comma [0] 2 12" xfId="567" xr:uid="{00000000-0005-0000-0000-000037020000}"/>
    <cellStyle name="Comma [0] 2 12 2" xfId="3932" xr:uid="{762FDF6C-1944-43CB-AF6D-83AC27881311}"/>
    <cellStyle name="Comma [0] 2 13" xfId="2690" xr:uid="{7DACA5CF-B874-4FD0-AC06-A35875BA187A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2 2 2" xfId="3935" xr:uid="{9D2CB8AF-E4CE-461B-9E9B-EB1BC9D1EDE2}"/>
    <cellStyle name="Comma [0] 2 2 2 2 2 2 2 2 3" xfId="2921" xr:uid="{7C668210-9CFC-48FC-BE47-9DB6C1D10FD4}"/>
    <cellStyle name="Comma [0] 2 2 2 2 2 2 2 3" xfId="576" xr:uid="{00000000-0005-0000-0000-000040020000}"/>
    <cellStyle name="Comma [0] 2 2 2 2 2 2 2 3 2" xfId="577" xr:uid="{00000000-0005-0000-0000-000041020000}"/>
    <cellStyle name="Comma [0] 2 2 2 2 2 2 2 3 2 2" xfId="3936" xr:uid="{DEB0D463-F7DF-42D5-B298-387B96A2B657}"/>
    <cellStyle name="Comma [0] 2 2 2 2 2 2 2 3 3" xfId="2922" xr:uid="{52EB1D73-9647-4505-B93F-CC969CD219C3}"/>
    <cellStyle name="Comma [0] 2 2 2 2 2 2 2 4" xfId="2920" xr:uid="{E692216F-B0B4-4BB9-A627-97233D982EC6}"/>
    <cellStyle name="Comma [0] 2 2 2 2 2 2 2 5" xfId="3934" xr:uid="{AD36B032-0670-4AF0-8471-845D9F3C6BC3}"/>
    <cellStyle name="Comma [0] 2 2 2 2 2 2 3" xfId="578" xr:uid="{00000000-0005-0000-0000-000042020000}"/>
    <cellStyle name="Comma [0] 2 2 2 2 2 2 3 2" xfId="2923" xr:uid="{A77F1E1E-9D60-4752-9DC0-CE5DC06E53B1}"/>
    <cellStyle name="Comma [0] 2 2 2 2 2 2 3 3" xfId="3937" xr:uid="{29539997-9D7C-423E-954B-5FEC753A8CFA}"/>
    <cellStyle name="Comma [0] 2 2 2 2 2 2 4" xfId="579" xr:uid="{00000000-0005-0000-0000-000043020000}"/>
    <cellStyle name="Comma [0] 2 2 2 2 2 2 4 2" xfId="3938" xr:uid="{29FCE2B1-E86A-4E87-BD6F-293403B51536}"/>
    <cellStyle name="Comma [0] 2 2 2 2 2 2 5" xfId="2919" xr:uid="{7A27E7ED-9EFD-4207-8390-5D7A19BEFFD6}"/>
    <cellStyle name="Comma [0] 2 2 2 2 2 3" xfId="580" xr:uid="{00000000-0005-0000-0000-000044020000}"/>
    <cellStyle name="Comma [0] 2 2 2 2 2 3 2" xfId="581" xr:uid="{00000000-0005-0000-0000-000045020000}"/>
    <cellStyle name="Comma [0] 2 2 2 2 2 3 2 2" xfId="3939" xr:uid="{086DA868-9169-4569-B36F-2010F319E984}"/>
    <cellStyle name="Comma [0] 2 2 2 2 2 3 3" xfId="2924" xr:uid="{62D12444-ABF3-4AC1-81CC-37AB5372CDD1}"/>
    <cellStyle name="Comma [0] 2 2 2 2 2 4" xfId="582" xr:uid="{00000000-0005-0000-0000-000046020000}"/>
    <cellStyle name="Comma [0] 2 2 2 2 2 4 2" xfId="583" xr:uid="{00000000-0005-0000-0000-000047020000}"/>
    <cellStyle name="Comma [0] 2 2 2 2 2 4 2 2" xfId="3940" xr:uid="{971EB37D-2C53-4D8D-A982-CC39B72FA432}"/>
    <cellStyle name="Comma [0] 2 2 2 2 2 4 3" xfId="2925" xr:uid="{A759050E-D27B-4ACD-AF69-B645B0B10A9C}"/>
    <cellStyle name="Comma [0] 2 2 2 2 2 5" xfId="2918" xr:uid="{AB84DAE5-3105-48EE-AFA8-0E5AF34EEB9C}"/>
    <cellStyle name="Comma [0] 2 2 2 2 2 6" xfId="3933" xr:uid="{958757DE-1932-4E72-8BF7-289F78FDC0B8}"/>
    <cellStyle name="Comma [0] 2 2 2 2 3" xfId="584" xr:uid="{00000000-0005-0000-0000-000048020000}"/>
    <cellStyle name="Comma [0] 2 2 2 2 3 2" xfId="2926" xr:uid="{18971653-2CA5-48DE-8267-773E1101B5DC}"/>
    <cellStyle name="Comma [0] 2 2 2 2 3 3" xfId="3941" xr:uid="{01459D31-0518-4EDA-8BB2-6636C99F199B}"/>
    <cellStyle name="Comma [0] 2 2 2 2 4" xfId="585" xr:uid="{00000000-0005-0000-0000-000049020000}"/>
    <cellStyle name="Comma [0] 2 2 2 2 4 2" xfId="2927" xr:uid="{E0FEAE12-E0E7-4348-8FEB-F32F57795C1C}"/>
    <cellStyle name="Comma [0] 2 2 2 2 4 3" xfId="3942" xr:uid="{DE307FB9-8C1C-4889-B297-20D2D04341DD}"/>
    <cellStyle name="Comma [0] 2 2 2 2 5" xfId="586" xr:uid="{00000000-0005-0000-0000-00004A020000}"/>
    <cellStyle name="Comma [0] 2 2 2 2 5 2" xfId="3943" xr:uid="{8DC6BFA4-8E42-47DA-8ECB-79920C4C9040}"/>
    <cellStyle name="Comma [0] 2 2 2 2 6" xfId="2917" xr:uid="{D97EA94B-158F-47CC-98AF-D3820B4C63A3}"/>
    <cellStyle name="Comma [0] 2 2 2 3" xfId="587" xr:uid="{00000000-0005-0000-0000-00004B020000}"/>
    <cellStyle name="Comma [0] 2 2 2 3 2" xfId="588" xr:uid="{00000000-0005-0000-0000-00004C020000}"/>
    <cellStyle name="Comma [0] 2 2 2 3 2 2" xfId="3944" xr:uid="{FABE2621-A2C7-4910-A2A6-E7919AAE45B7}"/>
    <cellStyle name="Comma [0] 2 2 2 3 3" xfId="2928" xr:uid="{8F58E73F-7294-40B6-89C7-70A4DFE29434}"/>
    <cellStyle name="Comma [0] 2 2 2 4" xfId="589" xr:uid="{00000000-0005-0000-0000-00004D020000}"/>
    <cellStyle name="Comma [0] 2 2 2 4 2" xfId="590" xr:uid="{00000000-0005-0000-0000-00004E020000}"/>
    <cellStyle name="Comma [0] 2 2 2 4 2 2" xfId="3945" xr:uid="{B94E7D87-1FEA-40A1-9171-B01E652DB85E}"/>
    <cellStyle name="Comma [0] 2 2 2 4 3" xfId="2929" xr:uid="{E3A134D9-B0AD-4058-849B-3D50E615E9CC}"/>
    <cellStyle name="Comma [0] 2 2 2 5" xfId="591" xr:uid="{00000000-0005-0000-0000-00004F020000}"/>
    <cellStyle name="Comma [0] 2 2 2 5 2" xfId="592" xr:uid="{00000000-0005-0000-0000-000050020000}"/>
    <cellStyle name="Comma [0] 2 2 2 5 2 2" xfId="3946" xr:uid="{97CD5B25-3BFB-4581-ACD1-C006CA042310}"/>
    <cellStyle name="Comma [0] 2 2 2 5 3" xfId="2930" xr:uid="{86A4FE35-4158-4CB0-BDFA-84069A519708}"/>
    <cellStyle name="Comma [0] 2 2 2 6" xfId="593" xr:uid="{00000000-0005-0000-0000-000051020000}"/>
    <cellStyle name="Comma [0] 2 2 2 6 2" xfId="3947" xr:uid="{11FD4CBA-C5E9-460E-9059-D174FED31EF0}"/>
    <cellStyle name="Comma [0] 2 2 2 7" xfId="2916" xr:uid="{18B6EB68-2BB8-4191-B63F-0E5543FD30D3}"/>
    <cellStyle name="Comma [0] 2 2 3" xfId="594" xr:uid="{00000000-0005-0000-0000-000052020000}"/>
    <cellStyle name="Comma [0] 2 2 3 2" xfId="2931" xr:uid="{32E5268B-9DF1-4288-BF30-D20B9C6D2E55}"/>
    <cellStyle name="Comma [0] 2 2 3 3" xfId="3948" xr:uid="{5E4C7CD2-7408-4F1E-B23F-4308A973AB56}"/>
    <cellStyle name="Comma [0] 2 2 4" xfId="595" xr:uid="{00000000-0005-0000-0000-000053020000}"/>
    <cellStyle name="Comma [0] 2 2 4 2" xfId="2932" xr:uid="{C9CCE147-48D5-4E4B-9D1E-96FC8DCB7AAC}"/>
    <cellStyle name="Comma [0] 2 2 4 3" xfId="3949" xr:uid="{9930C177-B2F3-44DD-B2E7-AD44EC8940C5}"/>
    <cellStyle name="Comma [0] 2 2 5" xfId="596" xr:uid="{00000000-0005-0000-0000-000054020000}"/>
    <cellStyle name="Comma [0] 2 2 5 2" xfId="2933" xr:uid="{3BA5F741-83D3-4C00-B64C-5D0C44E1BDB1}"/>
    <cellStyle name="Comma [0] 2 2 5 3" xfId="3950" xr:uid="{C5D35E88-4124-4D6C-A69A-4A31FA9015C5}"/>
    <cellStyle name="Comma [0] 2 2 6" xfId="597" xr:uid="{00000000-0005-0000-0000-000055020000}"/>
    <cellStyle name="Comma [0] 2 2 6 2" xfId="598" xr:uid="{00000000-0005-0000-0000-000056020000}"/>
    <cellStyle name="Comma [0] 2 2 6 2 2" xfId="3951" xr:uid="{D67BAF36-42A4-4218-A03F-C844C889356E}"/>
    <cellStyle name="Comma [0] 2 2 6 3" xfId="2934" xr:uid="{482C77AC-D95B-44E0-BFAB-442C37BE3C0B}"/>
    <cellStyle name="Comma [0] 2 2 7" xfId="2915" xr:uid="{2396C483-A35D-4CC6-BD57-D086B88A80BF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2 2" xfId="2938" xr:uid="{D2CFEC94-0C11-4543-AB8B-8AD644DC9E07}"/>
    <cellStyle name="Comma [0] 2 3 2 2 3" xfId="603" xr:uid="{00000000-0005-0000-0000-00005B020000}"/>
    <cellStyle name="Comma [0] 2 3 2 2 3 2" xfId="2939" xr:uid="{596BCF8D-5EF1-48DD-9FFF-413CD04DFD17}"/>
    <cellStyle name="Comma [0] 2 3 2 2 4" xfId="604" xr:uid="{00000000-0005-0000-0000-00005C020000}"/>
    <cellStyle name="Comma [0] 2 3 2 2 4 2" xfId="2940" xr:uid="{ECB1F4D2-57F4-4718-9001-76BBE3F6A732}"/>
    <cellStyle name="Comma [0] 2 3 2 2 5" xfId="2937" xr:uid="{4F2065BE-C375-489B-AD1D-DDE89C9B7E76}"/>
    <cellStyle name="Comma [0] 2 3 2 3" xfId="605" xr:uid="{00000000-0005-0000-0000-00005D020000}"/>
    <cellStyle name="Comma [0] 2 3 2 3 2" xfId="2941" xr:uid="{CED98DFE-1352-4E51-9F1A-3FA1B827D6EC}"/>
    <cellStyle name="Comma [0] 2 3 2 4" xfId="606" xr:uid="{00000000-0005-0000-0000-00005E020000}"/>
    <cellStyle name="Comma [0] 2 3 2 4 2" xfId="2942" xr:uid="{E98C71C7-A7C3-4B73-9F2A-70516F14EC44}"/>
    <cellStyle name="Comma [0] 2 3 2 5" xfId="607" xr:uid="{00000000-0005-0000-0000-00005F020000}"/>
    <cellStyle name="Comma [0] 2 3 2 5 2" xfId="2943" xr:uid="{554DB2DB-A28C-4ECE-853F-60478B697195}"/>
    <cellStyle name="Comma [0] 2 3 2 6" xfId="608" xr:uid="{00000000-0005-0000-0000-000060020000}"/>
    <cellStyle name="Comma [0] 2 3 2 6 2" xfId="3952" xr:uid="{755AEE07-76E5-44EC-8049-04C2569BA8F3}"/>
    <cellStyle name="Comma [0] 2 3 2 7" xfId="2936" xr:uid="{8FA5589C-A35D-4B07-817D-AC38D77B0272}"/>
    <cellStyle name="Comma [0] 2 3 3" xfId="609" xr:uid="{00000000-0005-0000-0000-000061020000}"/>
    <cellStyle name="Comma [0] 2 3 3 2" xfId="2944" xr:uid="{75C07F8B-10FA-428F-B5AF-D7408772A93F}"/>
    <cellStyle name="Comma [0] 2 3 4" xfId="610" xr:uid="{00000000-0005-0000-0000-000062020000}"/>
    <cellStyle name="Comma [0] 2 3 4 2" xfId="2945" xr:uid="{99DA39E1-6D04-49F0-AA1D-4C9A9AA2DC2D}"/>
    <cellStyle name="Comma [0] 2 3 5" xfId="611" xr:uid="{00000000-0005-0000-0000-000063020000}"/>
    <cellStyle name="Comma [0] 2 3 5 2" xfId="2946" xr:uid="{88EB56F1-C5A9-4CA0-9060-8E9A1D34AD43}"/>
    <cellStyle name="Comma [0] 2 3 6" xfId="612" xr:uid="{00000000-0005-0000-0000-000064020000}"/>
    <cellStyle name="Comma [0] 2 3 6 2" xfId="2947" xr:uid="{0ABD82E6-C053-4F02-BAAF-725C3DAC707A}"/>
    <cellStyle name="Comma [0] 2 3 6 3" xfId="3953" xr:uid="{A4F51DE9-0164-4C3E-B0CA-8C2653AC6983}"/>
    <cellStyle name="Comma [0] 2 3 7" xfId="613" xr:uid="{00000000-0005-0000-0000-000065020000}"/>
    <cellStyle name="Comma [0] 2 3 7 2" xfId="3954" xr:uid="{A7AB653B-98B9-4617-8B12-1592198DAB7B}"/>
    <cellStyle name="Comma [0] 2 3 8" xfId="614" xr:uid="{00000000-0005-0000-0000-000066020000}"/>
    <cellStyle name="Comma [0] 2 3 8 2" xfId="3955" xr:uid="{425C82EC-35C2-4D91-97E2-04D34E94194E}"/>
    <cellStyle name="Comma [0] 2 3 9" xfId="2935" xr:uid="{5B83C799-0C03-4FA7-941F-EAC9384A8349}"/>
    <cellStyle name="Comma [0] 2 4" xfId="615" xr:uid="{00000000-0005-0000-0000-000067020000}"/>
    <cellStyle name="Comma [0] 2 4 2" xfId="616" xr:uid="{00000000-0005-0000-0000-000068020000}"/>
    <cellStyle name="Comma [0] 2 4 2 2" xfId="2948" xr:uid="{735D0316-31A6-4B80-9EF8-3721C488AE7C}"/>
    <cellStyle name="Comma [0] 2 4 3" xfId="617" xr:uid="{00000000-0005-0000-0000-000069020000}"/>
    <cellStyle name="Comma [0] 2 4 3 2" xfId="2949" xr:uid="{D22154D5-FB0A-4B6D-AFFB-A32EB77CEC45}"/>
    <cellStyle name="Comma [0] 2 4 4" xfId="618" xr:uid="{00000000-0005-0000-0000-00006A020000}"/>
    <cellStyle name="Comma [0] 2 4 4 2" xfId="2950" xr:uid="{93EE83AB-F827-45C5-A385-BB151E117EA5}"/>
    <cellStyle name="Comma [0] 2 4 5" xfId="619" xr:uid="{00000000-0005-0000-0000-00006B020000}"/>
    <cellStyle name="Comma [0] 2 4 5 2" xfId="620" xr:uid="{00000000-0005-0000-0000-00006C020000}"/>
    <cellStyle name="Comma [0] 2 4 5 2 2" xfId="3956" xr:uid="{4A760468-B4C3-4E7E-A9E0-1965534DA962}"/>
    <cellStyle name="Comma [0] 2 4 5 3" xfId="2951" xr:uid="{2F5E6198-7C1C-40ED-B127-FD6FB5EB3FE1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2 2" xfId="2953" xr:uid="{68C585C6-B256-4697-8A00-9DB11FD681F2}"/>
    <cellStyle name="Comma [0] 2 5 3" xfId="624" xr:uid="{00000000-0005-0000-0000-000070020000}"/>
    <cellStyle name="Comma [0] 2 5 3 2" xfId="2954" xr:uid="{1CB494BF-573A-4AE9-9D86-1D5D1B966344}"/>
    <cellStyle name="Comma [0] 2 5 4" xfId="625" xr:uid="{00000000-0005-0000-0000-000071020000}"/>
    <cellStyle name="Comma [0] 2 5 4 2" xfId="2955" xr:uid="{32F73D2A-93B2-43B1-BCA7-B5716CBCB738}"/>
    <cellStyle name="Comma [0] 2 5 5" xfId="2952" xr:uid="{26B3FA34-240A-4F6F-9103-476214700031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2 2" xfId="2961" xr:uid="{66D65B6D-B57A-4BD9-B6DA-8842201805E0}"/>
    <cellStyle name="Comma [0] 2 6 2 2 2 2 3" xfId="632" xr:uid="{00000000-0005-0000-0000-000078020000}"/>
    <cellStyle name="Comma [0] 2 6 2 2 2 2 3 2" xfId="2962" xr:uid="{5D16E8D0-318A-4419-8E68-6EFB4576E169}"/>
    <cellStyle name="Comma [0] 2 6 2 2 2 2 4" xfId="633" xr:uid="{00000000-0005-0000-0000-000079020000}"/>
    <cellStyle name="Comma [0] 2 6 2 2 2 2 4 2" xfId="2963" xr:uid="{5187E8D2-8F63-4FBC-A55F-781986F95BA6}"/>
    <cellStyle name="Comma [0] 2 6 2 2 2 2 5" xfId="634" xr:uid="{00000000-0005-0000-0000-00007A020000}"/>
    <cellStyle name="Comma [0] 2 6 2 2 2 2 5 2" xfId="2964" xr:uid="{36C86C94-3A2C-4805-8AD0-A9F48AA7FAFC}"/>
    <cellStyle name="Comma [0] 2 6 2 2 2 2 6" xfId="2960" xr:uid="{5ED57133-7263-4B49-8681-335DAB2B56FC}"/>
    <cellStyle name="Comma [0] 2 6 2 2 2 3" xfId="635" xr:uid="{00000000-0005-0000-0000-00007B020000}"/>
    <cellStyle name="Comma [0] 2 6 2 2 2 3 2" xfId="2965" xr:uid="{573B27F4-3C50-4DA4-9535-A3CAB1A8E888}"/>
    <cellStyle name="Comma [0] 2 6 2 2 2 4" xfId="636" xr:uid="{00000000-0005-0000-0000-00007C020000}"/>
    <cellStyle name="Comma [0] 2 6 2 2 2 4 2" xfId="2966" xr:uid="{CA51E3C2-AE26-4B5B-A1A9-E6D37D6FDB80}"/>
    <cellStyle name="Comma [0] 2 6 2 2 2 5" xfId="637" xr:uid="{00000000-0005-0000-0000-00007D020000}"/>
    <cellStyle name="Comma [0] 2 6 2 2 2 5 2" xfId="2967" xr:uid="{75C7D9BE-EBE6-48B5-AF3D-B42A805100BB}"/>
    <cellStyle name="Comma [0] 2 6 2 2 2 6" xfId="2959" xr:uid="{64914DA9-E908-4050-BD49-E4F63989D574}"/>
    <cellStyle name="Comma [0] 2 6 2 2 3" xfId="638" xr:uid="{00000000-0005-0000-0000-00007E020000}"/>
    <cellStyle name="Comma [0] 2 6 2 2 3 2" xfId="2968" xr:uid="{5D5240EB-ACE1-45A4-AF40-BECDEBAE9853}"/>
    <cellStyle name="Comma [0] 2 6 2 2 4" xfId="639" xr:uid="{00000000-0005-0000-0000-00007F020000}"/>
    <cellStyle name="Comma [0] 2 6 2 2 4 2" xfId="2969" xr:uid="{E7B1C0A4-7E2E-4353-8C1B-66B198346490}"/>
    <cellStyle name="Comma [0] 2 6 2 2 5" xfId="640" xr:uid="{00000000-0005-0000-0000-000080020000}"/>
    <cellStyle name="Comma [0] 2 6 2 2 5 2" xfId="2970" xr:uid="{1B776225-32D8-4A8E-AFC3-AF755FF1E99D}"/>
    <cellStyle name="Comma [0] 2 6 2 2 6" xfId="2958" xr:uid="{80332999-120B-4891-AFDE-A9B76F570B94}"/>
    <cellStyle name="Comma [0] 2 6 2 3" xfId="641" xr:uid="{00000000-0005-0000-0000-000081020000}"/>
    <cellStyle name="Comma [0] 2 6 2 3 2" xfId="2971" xr:uid="{3DAD9B34-3DEA-4549-926C-F7996A1CD24F}"/>
    <cellStyle name="Comma [0] 2 6 2 4" xfId="642" xr:uid="{00000000-0005-0000-0000-000082020000}"/>
    <cellStyle name="Comma [0] 2 6 2 4 2" xfId="2972" xr:uid="{DAC05CB6-3FDE-4AC4-AB10-6EDE70376440}"/>
    <cellStyle name="Comma [0] 2 6 2 5" xfId="643" xr:uid="{00000000-0005-0000-0000-000083020000}"/>
    <cellStyle name="Comma [0] 2 6 2 5 2" xfId="2973" xr:uid="{D82D8FF8-4E97-4260-B91E-9210B8F3D15D}"/>
    <cellStyle name="Comma [0] 2 6 2 6" xfId="2957" xr:uid="{3A1A5F73-B882-4D93-AB58-C1ABC3864011}"/>
    <cellStyle name="Comma [0] 2 6 3" xfId="644" xr:uid="{00000000-0005-0000-0000-000084020000}"/>
    <cellStyle name="Comma [0] 2 6 3 2" xfId="2974" xr:uid="{2AA3CDD8-31FA-4E05-B029-6287B40C5C2C}"/>
    <cellStyle name="Comma [0] 2 6 4" xfId="645" xr:uid="{00000000-0005-0000-0000-000085020000}"/>
    <cellStyle name="Comma [0] 2 6 4 2" xfId="2975" xr:uid="{A45B843A-903C-4D28-BE2A-DFA62308DCEC}"/>
    <cellStyle name="Comma [0] 2 6 5" xfId="646" xr:uid="{00000000-0005-0000-0000-000086020000}"/>
    <cellStyle name="Comma [0] 2 6 5 2" xfId="2976" xr:uid="{39B9C1A7-0CD9-4C18-88BB-1E7F7D48F97B}"/>
    <cellStyle name="Comma [0] 2 6 6" xfId="2956" xr:uid="{A746D29E-45A2-45AE-9052-AD19E2FD2F49}"/>
    <cellStyle name="Comma [0] 2 7" xfId="647" xr:uid="{00000000-0005-0000-0000-000087020000}"/>
    <cellStyle name="Comma [0] 2 7 2" xfId="648" xr:uid="{00000000-0005-0000-0000-000088020000}"/>
    <cellStyle name="Comma [0] 2 7 2 2" xfId="3957" xr:uid="{4D3E5459-4E99-4A63-A70D-1BE9AC84A631}"/>
    <cellStyle name="Comma [0] 2 7 3" xfId="2977" xr:uid="{9DED3F55-B962-4B15-A181-550B4AF4CFE4}"/>
    <cellStyle name="Comma [0] 2 8" xfId="649" xr:uid="{00000000-0005-0000-0000-000089020000}"/>
    <cellStyle name="Comma [0] 2 8 2" xfId="2978" xr:uid="{3C7CD232-5543-4878-A7D0-A8E81E2AB151}"/>
    <cellStyle name="Comma [0] 2 9" xfId="650" xr:uid="{00000000-0005-0000-0000-00008A020000}"/>
    <cellStyle name="Comma [0] 2 9 2" xfId="2979" xr:uid="{2245032A-2CB2-471D-9872-56BBCE142C98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2 2" xfId="2980" xr:uid="{C0FC8A69-ED86-46BC-BE95-D17284FFFCDA}"/>
    <cellStyle name="Comma [0] 22 3" xfId="3958" xr:uid="{4EF45FEE-BAEB-49AA-8929-F5BC9E97B736}"/>
    <cellStyle name="Comma [0] 23" xfId="656" xr:uid="{00000000-0005-0000-0000-000090020000}"/>
    <cellStyle name="Comma [0] 23 2" xfId="2981" xr:uid="{F1385260-B0CB-4E72-8E4C-691543042BAB}"/>
    <cellStyle name="Comma [0] 23 3" xfId="3959" xr:uid="{0DFCF4D7-106B-4BF4-8379-245A3A8D89F8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2 2 2" xfId="3960" xr:uid="{03184D15-F2B5-4BEA-AFA0-379D5F57A0C4}"/>
    <cellStyle name="Comma [0] 24 2 3" xfId="2983" xr:uid="{D44D7F46-8DFB-4ED0-826F-5990A21DF477}"/>
    <cellStyle name="Comma [0] 24 3" xfId="660" xr:uid="{00000000-0005-0000-0000-000094020000}"/>
    <cellStyle name="Comma [0] 24 3 2" xfId="3961" xr:uid="{4FB07267-E6E6-4225-9D2D-706D020D0C4A}"/>
    <cellStyle name="Comma [0] 24 4" xfId="2982" xr:uid="{831DD181-2641-45C3-9EC6-10D3C9CC518B}"/>
    <cellStyle name="Comma [0] 25" xfId="661" xr:uid="{00000000-0005-0000-0000-000095020000}"/>
    <cellStyle name="Comma [0] 25 2" xfId="2984" xr:uid="{6628C05C-7FA3-4B8D-A85D-4B8C4245C18D}"/>
    <cellStyle name="Comma [0] 25 3" xfId="3962" xr:uid="{DB0818F9-A188-41CE-83C3-C6C868232E1C}"/>
    <cellStyle name="Comma [0] 26" xfId="662" xr:uid="{00000000-0005-0000-0000-000096020000}"/>
    <cellStyle name="Comma [0] 26 2" xfId="3963" xr:uid="{E0D21718-4A38-4325-A77C-0356A29780A2}"/>
    <cellStyle name="Comma [0] 27" xfId="663" xr:uid="{00000000-0005-0000-0000-000097020000}"/>
    <cellStyle name="Comma [0] 27 2" xfId="664" xr:uid="{00000000-0005-0000-0000-000098020000}"/>
    <cellStyle name="Comma [0] 27 2 2" xfId="3964" xr:uid="{1D594316-768C-4DCA-BA45-D38742C7E19E}"/>
    <cellStyle name="Comma [0] 27 3" xfId="2985" xr:uid="{93C28C36-7A54-4C67-A9B8-2CB1E65E9557}"/>
    <cellStyle name="Comma [0] 28" xfId="5322" xr:uid="{49687FDF-4BAF-4F8C-A62B-0868C6A0E6D8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2 2" xfId="2987" xr:uid="{9F066240-005A-4A61-B1C7-E82707B253BE}"/>
    <cellStyle name="Comma [0] 3 2 3" xfId="668" xr:uid="{00000000-0005-0000-0000-00009C020000}"/>
    <cellStyle name="Comma [0] 3 2 3 2" xfId="3965" xr:uid="{E21C2A4D-AC50-4336-8FDA-6DDCF52A5FDF}"/>
    <cellStyle name="Comma [0] 3 2 4" xfId="2986" xr:uid="{3E11F46F-86BF-457D-AAF8-F36350F33CFF}"/>
    <cellStyle name="Comma [0] 3 3" xfId="669" xr:uid="{00000000-0005-0000-0000-00009D020000}"/>
    <cellStyle name="Comma [0] 3 3 2" xfId="3966" xr:uid="{8AAA448A-03BE-4AED-A2F4-79E612622A89}"/>
    <cellStyle name="Comma [0] 3 4" xfId="2693" xr:uid="{06019007-843E-48D4-8660-79F251C430F9}"/>
    <cellStyle name="Comma [0] 32" xfId="670" xr:uid="{00000000-0005-0000-0000-00009E020000}"/>
    <cellStyle name="Comma [0] 32 2" xfId="671" xr:uid="{00000000-0005-0000-0000-00009F020000}"/>
    <cellStyle name="Comma [0] 32 2 2" xfId="3967" xr:uid="{4BC984F6-B78D-409E-803F-1276BC3D68EA}"/>
    <cellStyle name="Comma [0] 32 3" xfId="2988" xr:uid="{260C6648-A96A-4401-97C7-6D708A1D393D}"/>
    <cellStyle name="Comma [0] 35" xfId="672" xr:uid="{00000000-0005-0000-0000-0000A0020000}"/>
    <cellStyle name="Comma [0] 35 2" xfId="2989" xr:uid="{40F35AD8-CDA9-4210-A287-C9C7D75C0098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2 2 2" xfId="3968" xr:uid="{75134EC0-54A9-4467-A0A0-04C41FABD1F2}"/>
    <cellStyle name="Comma [0] 4 2 3" xfId="2991" xr:uid="{5A0BD2ED-0F18-4EF9-A0EE-26594B54A475}"/>
    <cellStyle name="Comma [0] 4 3" xfId="676" xr:uid="{00000000-0005-0000-0000-0000A4020000}"/>
    <cellStyle name="Comma [0] 4 3 2" xfId="677" xr:uid="{00000000-0005-0000-0000-0000A5020000}"/>
    <cellStyle name="Comma [0] 4 3 2 2" xfId="3969" xr:uid="{6C2E83AD-4234-4D08-9141-B7F5683DD5F1}"/>
    <cellStyle name="Comma [0] 4 3 3" xfId="2992" xr:uid="{4389622B-B0E1-426E-93D0-7F1D9F57611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5 2" xfId="3970" xr:uid="{9783CAAB-A7B4-41E5-AA53-371E99BE0C15}"/>
    <cellStyle name="Comma [0] 4 6" xfId="681" xr:uid="{00000000-0005-0000-0000-0000A9020000}"/>
    <cellStyle name="Comma [0] 4 6 2" xfId="3971" xr:uid="{3FECB4D2-804F-48B6-ACA2-7A8BB0CFEB00}"/>
    <cellStyle name="Comma [0] 4 7" xfId="2990" xr:uid="{584A83D2-2DB0-4440-A3F4-AC34826F5805}"/>
    <cellStyle name="Comma [0] 5" xfId="682" xr:uid="{00000000-0005-0000-0000-0000AA020000}"/>
    <cellStyle name="Comma [0] 5 2" xfId="683" xr:uid="{00000000-0005-0000-0000-0000AB020000}"/>
    <cellStyle name="Comma [0] 5 2 2" xfId="2994" xr:uid="{165D2837-E74D-4D73-937E-6AD14E2B82A1}"/>
    <cellStyle name="Comma [0] 5 3" xfId="684" xr:uid="{00000000-0005-0000-0000-0000AC020000}"/>
    <cellStyle name="Comma [0] 5 3 2" xfId="2995" xr:uid="{C96C6F93-357F-45C2-AB12-52E153BFACDC}"/>
    <cellStyle name="Comma [0] 5 4" xfId="2993" xr:uid="{BCBC6E3E-D099-4B6C-A6E0-3D59FC851EEE}"/>
    <cellStyle name="Comma [0] 6" xfId="685" xr:uid="{00000000-0005-0000-0000-0000AD020000}"/>
    <cellStyle name="Comma [0] 6 2" xfId="686" xr:uid="{00000000-0005-0000-0000-0000AE020000}"/>
    <cellStyle name="Comma [0] 6 2 2" xfId="2997" xr:uid="{F70899E8-5E4E-4CA4-B910-CEE61618E7AC}"/>
    <cellStyle name="Comma [0] 6 3" xfId="687" xr:uid="{00000000-0005-0000-0000-0000AF020000}"/>
    <cellStyle name="Comma [0] 6 3 2" xfId="688" xr:uid="{00000000-0005-0000-0000-0000B0020000}"/>
    <cellStyle name="Comma [0] 6 3 2 2" xfId="3972" xr:uid="{CA60DA58-3667-404B-86DA-CC2480BA6B92}"/>
    <cellStyle name="Comma [0] 6 3 3" xfId="2998" xr:uid="{CEC9136D-1201-44F7-8F55-5B4F4D851578}"/>
    <cellStyle name="Comma [0] 6 4" xfId="2996" xr:uid="{689AA435-C4B9-449E-B61E-493F7683EB8D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2 2 2" xfId="3973" xr:uid="{48C59A97-932E-44C0-9D40-0B4853182F96}"/>
    <cellStyle name="Comma [0] 7 2 3" xfId="2999" xr:uid="{364155C0-2E3D-4BA2-8A2E-9904044350FB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2 2 2" xfId="3974" xr:uid="{8AF85097-9856-421B-8A2F-2609702B2F11}"/>
    <cellStyle name="Comma [0] 8 2 3" xfId="3001" xr:uid="{2EE20CAE-C42B-4908-892E-29A2FE96F83A}"/>
    <cellStyle name="Comma [0] 8 3" xfId="696" xr:uid="{00000000-0005-0000-0000-0000B8020000}"/>
    <cellStyle name="Comma [0] 8 3 2" xfId="697" xr:uid="{00000000-0005-0000-0000-0000B9020000}"/>
    <cellStyle name="Comma [0] 8 3 2 2" xfId="3975" xr:uid="{00E2B3AD-549E-41C2-8861-DDDAB60042A1}"/>
    <cellStyle name="Comma [0] 8 3 3" xfId="3002" xr:uid="{FD19AC32-37E0-467E-AD02-D38723F54C9E}"/>
    <cellStyle name="Comma [0] 8 4" xfId="698" xr:uid="{00000000-0005-0000-0000-0000BA020000}"/>
    <cellStyle name="Comma [0] 8 4 2" xfId="3976" xr:uid="{DC89EAD3-BBD3-4607-B6F9-FB19243B0888}"/>
    <cellStyle name="Comma [0] 8 5" xfId="3000" xr:uid="{9B9374DF-C3A1-44DF-9774-A1FB930B93BE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2 2 2" xfId="3977" xr:uid="{68B75F1B-7455-40CD-AAD1-06C45AD800FE}"/>
    <cellStyle name="Comma [0] 9 2 3" xfId="3004" xr:uid="{D3CE5C44-B65A-43F6-A17E-3A97422DD89C}"/>
    <cellStyle name="Comma [0] 9 3" xfId="702" xr:uid="{00000000-0005-0000-0000-0000BE020000}"/>
    <cellStyle name="Comma [0] 9 3 2" xfId="703" xr:uid="{00000000-0005-0000-0000-0000BF020000}"/>
    <cellStyle name="Comma [0] 9 3 2 2" xfId="3978" xr:uid="{CA2F3FF1-BDDF-42EF-B159-67EA6CF3E393}"/>
    <cellStyle name="Comma [0] 9 3 3" xfId="3005" xr:uid="{E6AB02D5-953B-4829-8BB2-E1CF3E132D53}"/>
    <cellStyle name="Comma [0] 9 4" xfId="3003" xr:uid="{F49A75C6-0625-46F4-9683-B2B3464141AF}"/>
    <cellStyle name="Comma [0] 90" xfId="704" xr:uid="{00000000-0005-0000-0000-0000C0020000}"/>
    <cellStyle name="Comma [0] 90 2" xfId="705" xr:uid="{00000000-0005-0000-0000-0000C1020000}"/>
    <cellStyle name="Comma [0] 90 2 2" xfId="3979" xr:uid="{20526493-3454-4F61-B443-B6A8183C0D00}"/>
    <cellStyle name="Comma [0] 90 3" xfId="3006" xr:uid="{628D72EC-5D70-47CB-91B6-8C6E02BD8DAF}"/>
    <cellStyle name="Comma [0] 91" xfId="706" xr:uid="{00000000-0005-0000-0000-0000C2020000}"/>
    <cellStyle name="Comma [0] 91 2" xfId="707" xr:uid="{00000000-0005-0000-0000-0000C3020000}"/>
    <cellStyle name="Comma [0] 91 2 2" xfId="3980" xr:uid="{AC72D6C6-1E2B-4A54-9927-4FAACD2EC3FF}"/>
    <cellStyle name="Comma [0] 91 3" xfId="3007" xr:uid="{5EE2001C-3365-470B-BFC7-B473AD723C29}"/>
    <cellStyle name="Comma [0] 93" xfId="708" xr:uid="{00000000-0005-0000-0000-0000C4020000}"/>
    <cellStyle name="Comma [0] 93 2" xfId="709" xr:uid="{00000000-0005-0000-0000-0000C5020000}"/>
    <cellStyle name="Comma [0] 93 2 2" xfId="3981" xr:uid="{AAF14B50-E04C-488A-91B7-509E29244D29}"/>
    <cellStyle name="Comma [0] 93 3" xfId="3008" xr:uid="{13245267-8EC3-4BC1-9B8D-2E6966E1B07E}"/>
    <cellStyle name="Comma [0] 94" xfId="710" xr:uid="{00000000-0005-0000-0000-0000C6020000}"/>
    <cellStyle name="Comma [0] 94 2" xfId="711" xr:uid="{00000000-0005-0000-0000-0000C7020000}"/>
    <cellStyle name="Comma [0] 94 2 2" xfId="3982" xr:uid="{D4AD7D5E-FC08-46F1-BDF2-1F6CBA26BF31}"/>
    <cellStyle name="Comma [0] 94 3" xfId="3009" xr:uid="{5B4517B4-D4D3-4809-BC2B-28107A57AFCC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2 2 2" xfId="3388" xr:uid="{06E143A4-948E-45DB-91CD-BB4524ED3149}"/>
    <cellStyle name="Comma 10 2 2 3" xfId="3011" xr:uid="{E8BADA5B-B244-4ED0-8E19-35CF583BD885}"/>
    <cellStyle name="Comma 10 2 3" xfId="718" xr:uid="{00000000-0005-0000-0000-0000CE020000}"/>
    <cellStyle name="Comma 10 2 3 2" xfId="3983" xr:uid="{78ADE3E7-B911-42C6-BB51-6B9CDAF44713}"/>
    <cellStyle name="Comma 10 2 4" xfId="3010" xr:uid="{99181324-E410-4597-9316-24B260B66653}"/>
    <cellStyle name="Comma 10 3" xfId="719" xr:uid="{00000000-0005-0000-0000-0000CF020000}"/>
    <cellStyle name="Comma 10 3 2" xfId="720" xr:uid="{00000000-0005-0000-0000-0000D0020000}"/>
    <cellStyle name="Comma 10 3 2 2" xfId="3984" xr:uid="{64E7CE7A-7EAC-4E02-8332-21200CA1BF8C}"/>
    <cellStyle name="Comma 10 3 3" xfId="3012" xr:uid="{1624CF20-D95A-4D5D-870D-F266408B6BF9}"/>
    <cellStyle name="Comma 10 4" xfId="721" xr:uid="{00000000-0005-0000-0000-0000D1020000}"/>
    <cellStyle name="Comma 10 4 2" xfId="722" xr:uid="{00000000-0005-0000-0000-0000D2020000}"/>
    <cellStyle name="Comma 10 4 2 2" xfId="3985" xr:uid="{96E81F5C-731F-4034-97C6-237CE147F105}"/>
    <cellStyle name="Comma 10 4 3" xfId="3013" xr:uid="{CBDB3A1A-05BF-42E2-88DB-16D724BCEA5D}"/>
    <cellStyle name="Comma 10 5" xfId="723" xr:uid="{00000000-0005-0000-0000-0000D3020000}"/>
    <cellStyle name="Comma 10 5 2" xfId="724" xr:uid="{00000000-0005-0000-0000-0000D4020000}"/>
    <cellStyle name="Comma 10 5 2 2" xfId="3986" xr:uid="{9CA77A6A-EFA0-497B-9F44-FC0B6FA6EB49}"/>
    <cellStyle name="Comma 10 5 3" xfId="3014" xr:uid="{E74DF241-6BBB-4A92-BBA4-0EC2E944545B}"/>
    <cellStyle name="Comma 10 6" xfId="725" xr:uid="{00000000-0005-0000-0000-0000D5020000}"/>
    <cellStyle name="Comma 10 6 2" xfId="726" xr:uid="{00000000-0005-0000-0000-0000D6020000}"/>
    <cellStyle name="Comma 10 6 2 2" xfId="3987" xr:uid="{9054E6B3-E4AB-408D-85FA-1467C98370B6}"/>
    <cellStyle name="Comma 10 6 3" xfId="3015" xr:uid="{D4296D05-C153-46E6-89B9-366396362C85}"/>
    <cellStyle name="Comma 10 7" xfId="727" xr:uid="{00000000-0005-0000-0000-0000D7020000}"/>
    <cellStyle name="Comma 10 7 2" xfId="3988" xr:uid="{A6528197-6378-4F83-B28A-93EFA61AB6C8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1 2 2" xfId="3989" xr:uid="{F687ABE3-92F8-496A-A4F0-3095EE04638E}"/>
    <cellStyle name="Comma 11 3" xfId="3016" xr:uid="{9FC251BF-A771-4649-8466-627F29FEC021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2 2 2" xfId="3990" xr:uid="{16D91310-ECDB-4D2B-AF77-39DCE1027BC3}"/>
    <cellStyle name="Comma 12 2 3" xfId="3018" xr:uid="{0CE27C64-6D45-45A6-B755-C4C815B16A30}"/>
    <cellStyle name="Comma 12 3" xfId="734" xr:uid="{00000000-0005-0000-0000-0000DE020000}"/>
    <cellStyle name="Comma 12 3 2" xfId="735" xr:uid="{00000000-0005-0000-0000-0000DF020000}"/>
    <cellStyle name="Comma 12 3 2 2" xfId="3991" xr:uid="{E23D5651-721E-4747-8D19-79349E1D9D46}"/>
    <cellStyle name="Comma 12 3 3" xfId="3019" xr:uid="{EC12DBA7-118E-4954-A2ED-43568E70BEDA}"/>
    <cellStyle name="Comma 12 4" xfId="736" xr:uid="{00000000-0005-0000-0000-0000E0020000}"/>
    <cellStyle name="Comma 12 4 2" xfId="737" xr:uid="{00000000-0005-0000-0000-0000E1020000}"/>
    <cellStyle name="Comma 12 4 2 2" xfId="3992" xr:uid="{A42AE0DB-53F0-4580-983F-487F9F39F381}"/>
    <cellStyle name="Comma 12 4 3" xfId="3020" xr:uid="{B577EB1F-DDDA-4B07-A6D3-CA5525E99349}"/>
    <cellStyle name="Comma 12 5" xfId="738" xr:uid="{00000000-0005-0000-0000-0000E2020000}"/>
    <cellStyle name="Comma 12 5 2" xfId="739" xr:uid="{00000000-0005-0000-0000-0000E3020000}"/>
    <cellStyle name="Comma 12 5 2 2" xfId="3993" xr:uid="{A6563789-D733-44E5-B9C0-3A3BC63C7CF7}"/>
    <cellStyle name="Comma 12 5 3" xfId="3021" xr:uid="{26212CBF-2E83-43C5-A1A5-C31C7EEAE8BB}"/>
    <cellStyle name="Comma 12 6" xfId="740" xr:uid="{00000000-0005-0000-0000-0000E4020000}"/>
    <cellStyle name="Comma 12 6 2" xfId="741" xr:uid="{00000000-0005-0000-0000-0000E5020000}"/>
    <cellStyle name="Comma 12 6 2 2" xfId="3994" xr:uid="{746F5646-01AE-413D-A977-F4BB405A1DD2}"/>
    <cellStyle name="Comma 12 6 3" xfId="3022" xr:uid="{339E7626-38FF-4328-818B-93BEDF3DD077}"/>
    <cellStyle name="Comma 12 7" xfId="742" xr:uid="{00000000-0005-0000-0000-0000E6020000}"/>
    <cellStyle name="Comma 12 7 2" xfId="3995" xr:uid="{2EBEF4D6-7714-4FE7-825F-A2C6809A36DA}"/>
    <cellStyle name="Comma 12 8" xfId="3017" xr:uid="{9622A994-3874-46B0-958A-D389F7E731EE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2 2 2" xfId="3996" xr:uid="{EFF690D9-3735-4B14-8B56-6EA5849F2A8A}"/>
    <cellStyle name="Comma 13 2 3" xfId="3024" xr:uid="{F1E36446-09C1-480C-B039-710911FC658F}"/>
    <cellStyle name="Comma 13 3" xfId="746" xr:uid="{00000000-0005-0000-0000-0000EA020000}"/>
    <cellStyle name="Comma 13 3 2" xfId="3997" xr:uid="{11E72698-A4AD-4E5F-8031-B4BFDA25F019}"/>
    <cellStyle name="Comma 13 4" xfId="3023" xr:uid="{E775B676-91F3-4A22-9CFD-58DF5296FCB8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2 2 2" xfId="3998" xr:uid="{54C51106-24B7-4F7E-8F95-A0DC7A5A08CE}"/>
    <cellStyle name="Comma 14 2 2 3" xfId="3027" xr:uid="{83581F20-972A-43C9-8419-BFF7BF04B014}"/>
    <cellStyle name="Comma 14 2 3" xfId="751" xr:uid="{00000000-0005-0000-0000-0000EF020000}"/>
    <cellStyle name="Comma 14 2 3 2" xfId="3999" xr:uid="{1AAC55A4-1BB3-426B-B16C-04277968294F}"/>
    <cellStyle name="Comma 14 2 4" xfId="3026" xr:uid="{F8247EB5-E4C0-491D-8563-509141C72D57}"/>
    <cellStyle name="Comma 14 3" xfId="752" xr:uid="{00000000-0005-0000-0000-0000F0020000}"/>
    <cellStyle name="Comma 14 3 2" xfId="4000" xr:uid="{6F651F3F-6EBA-4A5A-85CD-27E8C0D3DCF4}"/>
    <cellStyle name="Comma 14 4" xfId="3025" xr:uid="{3E868230-2BCF-4773-82E0-2FE389D429C7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2 2 2" xfId="4001" xr:uid="{9AA07E24-7476-46B0-A73C-A30A533FAB1C}"/>
    <cellStyle name="Comma 15 2 3" xfId="3029" xr:uid="{E0483F5D-D232-4AE4-94C0-C42CD7321A70}"/>
    <cellStyle name="Comma 15 3" xfId="756" xr:uid="{00000000-0005-0000-0000-0000F4020000}"/>
    <cellStyle name="Comma 15 3 2" xfId="757" xr:uid="{00000000-0005-0000-0000-0000F5020000}"/>
    <cellStyle name="Comma 15 3 2 2" xfId="4002" xr:uid="{88374841-79A7-4BD7-AA1F-C31C372BF318}"/>
    <cellStyle name="Comma 15 3 3" xfId="3030" xr:uid="{C1B63D54-D6EC-4F58-96FB-5D3460398CFC}"/>
    <cellStyle name="Comma 15 4" xfId="758" xr:uid="{00000000-0005-0000-0000-0000F6020000}"/>
    <cellStyle name="Comma 15 4 2" xfId="759" xr:uid="{00000000-0005-0000-0000-0000F7020000}"/>
    <cellStyle name="Comma 15 4 2 2" xfId="4003" xr:uid="{8F31DF65-F541-40DA-AF7A-203C1051E185}"/>
    <cellStyle name="Comma 15 4 3" xfId="3031" xr:uid="{57FE5085-1B76-45BD-9075-347E7B7AF522}"/>
    <cellStyle name="Comma 15 5" xfId="760" xr:uid="{00000000-0005-0000-0000-0000F8020000}"/>
    <cellStyle name="Comma 15 5 2" xfId="4004" xr:uid="{B87D2F2C-B674-4F57-9917-5EFC4718E2BA}"/>
    <cellStyle name="Comma 15 6" xfId="3028" xr:uid="{926798E8-FE64-4907-ABF2-6474000ACCCD}"/>
    <cellStyle name="Comma 16" xfId="761" xr:uid="{00000000-0005-0000-0000-0000F9020000}"/>
    <cellStyle name="Comma 16 2" xfId="762" xr:uid="{00000000-0005-0000-0000-0000FA020000}"/>
    <cellStyle name="Comma 16 2 2" xfId="4005" xr:uid="{D2B36618-CDCD-4831-8827-22DAC83A42FA}"/>
    <cellStyle name="Comma 16 3" xfId="3032" xr:uid="{E83CAA48-E04A-4993-B356-EE20FCF63485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7 2 2 2" xfId="4006" xr:uid="{485FABEB-EEB8-4AE6-8E35-1AE3E8FEC575}"/>
    <cellStyle name="Comma 17 2 3" xfId="3034" xr:uid="{9FB43039-52D9-4443-B3DC-1EC7323B277D}"/>
    <cellStyle name="Comma 17 3" xfId="3033" xr:uid="{818BF886-F484-4354-BBF0-E51D3F2320F9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2 2 2" xfId="4007" xr:uid="{887E09FF-412B-443E-BCD2-F0DBF9202D03}"/>
    <cellStyle name="Comma 18 2 3" xfId="3036" xr:uid="{79EB30D2-A693-4775-8421-B8C559DA9B2E}"/>
    <cellStyle name="Comma 18 3" xfId="769" xr:uid="{00000000-0005-0000-0000-000001030000}"/>
    <cellStyle name="Comma 18 3 2" xfId="4008" xr:uid="{D17F44BD-C979-4BAB-A64C-EC569C7957B7}"/>
    <cellStyle name="Comma 18 4" xfId="3035" xr:uid="{29BFFF8D-B5C7-4E68-A716-E2340A67FDF9}"/>
    <cellStyle name="Comma 19" xfId="770" xr:uid="{00000000-0005-0000-0000-000002030000}"/>
    <cellStyle name="Comma 19 2" xfId="771" xr:uid="{00000000-0005-0000-0000-000003030000}"/>
    <cellStyle name="Comma 19 2 2" xfId="3038" xr:uid="{5FF9A33F-3558-4023-B379-536C9244B504}"/>
    <cellStyle name="Comma 19 3" xfId="772" xr:uid="{00000000-0005-0000-0000-000004030000}"/>
    <cellStyle name="Comma 19 3 2" xfId="3039" xr:uid="{7D4004BC-F4C9-4715-9D24-8C30366989F3}"/>
    <cellStyle name="Comma 19 4" xfId="773" xr:uid="{00000000-0005-0000-0000-000005030000}"/>
    <cellStyle name="Comma 19 4 2" xfId="3040" xr:uid="{45986635-CE21-460F-AF39-154B29ED41E2}"/>
    <cellStyle name="Comma 19 5" xfId="774" xr:uid="{00000000-0005-0000-0000-000006030000}"/>
    <cellStyle name="Comma 19 5 2" xfId="4009" xr:uid="{1C4D9B00-4ACA-4151-8B9E-A084781BD7F1}"/>
    <cellStyle name="Comma 19 6" xfId="3037" xr:uid="{17B7C024-8B2E-412E-A021-999A180B4901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0 2 2" xfId="4010" xr:uid="{A8C9F826-208B-44DF-A4C7-5C88080982CE}"/>
    <cellStyle name="Comma 2 10 3" xfId="3041" xr:uid="{AFDCCA69-8CEF-419A-B182-CBB2CE732D20}"/>
    <cellStyle name="Comma 2 11" xfId="778" xr:uid="{00000000-0005-0000-0000-00000A030000}"/>
    <cellStyle name="Comma 2 11 2" xfId="779" xr:uid="{00000000-0005-0000-0000-00000B030000}"/>
    <cellStyle name="Comma 2 11 2 2" xfId="4011" xr:uid="{32CD1EC6-44DA-41EF-A469-C0E89A181E33}"/>
    <cellStyle name="Comma 2 11 3" xfId="3042" xr:uid="{E310980C-D64F-4876-96FD-327EF60F17ED}"/>
    <cellStyle name="Comma 2 12" xfId="780" xr:uid="{00000000-0005-0000-0000-00000C030000}"/>
    <cellStyle name="Comma 2 12 2" xfId="781" xr:uid="{00000000-0005-0000-0000-00000D030000}"/>
    <cellStyle name="Comma 2 12 2 2" xfId="4012" xr:uid="{EE4D25CB-A249-4927-88F7-AF2B7D6234FD}"/>
    <cellStyle name="Comma 2 12 3" xfId="3043" xr:uid="{5377AD1D-0AC1-4406-905A-530FBD74D56B}"/>
    <cellStyle name="Comma 2 13" xfId="782" xr:uid="{00000000-0005-0000-0000-00000E030000}"/>
    <cellStyle name="Comma 2 13 2" xfId="783" xr:uid="{00000000-0005-0000-0000-00000F030000}"/>
    <cellStyle name="Comma 2 13 2 2" xfId="4013" xr:uid="{7EE6BF03-5D47-43A4-A81B-7633368F54F8}"/>
    <cellStyle name="Comma 2 13 3" xfId="3044" xr:uid="{A199919F-E13B-4CE3-B1D7-593EF98959B7}"/>
    <cellStyle name="Comma 2 14" xfId="784" xr:uid="{00000000-0005-0000-0000-000010030000}"/>
    <cellStyle name="Comma 2 14 2" xfId="785" xr:uid="{00000000-0005-0000-0000-000011030000}"/>
    <cellStyle name="Comma 2 14 2 2" xfId="4014" xr:uid="{E269034F-5A40-4C2C-92EA-C35EA4033950}"/>
    <cellStyle name="Comma 2 14 3" xfId="3045" xr:uid="{C1867373-29E9-44CF-972B-80471AB9ADD5}"/>
    <cellStyle name="Comma 2 15" xfId="786" xr:uid="{00000000-0005-0000-0000-000012030000}"/>
    <cellStyle name="Comma 2 15 2" xfId="787" xr:uid="{00000000-0005-0000-0000-000013030000}"/>
    <cellStyle name="Comma 2 15 2 2" xfId="4015" xr:uid="{E92D9D04-7886-4050-8937-D6DA09E3692B}"/>
    <cellStyle name="Comma 2 15 3" xfId="3046" xr:uid="{6D140B16-DFF5-4A8A-B483-1270625595C1}"/>
    <cellStyle name="Comma 2 16" xfId="788" xr:uid="{00000000-0005-0000-0000-000014030000}"/>
    <cellStyle name="Comma 2 16 2" xfId="789" xr:uid="{00000000-0005-0000-0000-000015030000}"/>
    <cellStyle name="Comma 2 16 2 2" xfId="4016" xr:uid="{CDFAB245-3A1B-4F03-BDE5-2180EB3F3994}"/>
    <cellStyle name="Comma 2 16 3" xfId="3047" xr:uid="{AD5BC0A1-950A-4B5A-817C-07A09B538519}"/>
    <cellStyle name="Comma 2 17" xfId="790" xr:uid="{00000000-0005-0000-0000-000016030000}"/>
    <cellStyle name="Comma 2 17 2" xfId="791" xr:uid="{00000000-0005-0000-0000-000017030000}"/>
    <cellStyle name="Comma 2 17 2 2" xfId="4017" xr:uid="{BFE11274-1957-4ED1-83BD-5EC543D4147B}"/>
    <cellStyle name="Comma 2 17 3" xfId="3048" xr:uid="{F3A5BB1F-D4A4-43F7-88AF-17534208AEC9}"/>
    <cellStyle name="Comma 2 18" xfId="792" xr:uid="{00000000-0005-0000-0000-000018030000}"/>
    <cellStyle name="Comma 2 18 2" xfId="793" xr:uid="{00000000-0005-0000-0000-000019030000}"/>
    <cellStyle name="Comma 2 18 2 2" xfId="4018" xr:uid="{F30B7555-70FD-4863-A145-C6CE9B6CA682}"/>
    <cellStyle name="Comma 2 18 3" xfId="3049" xr:uid="{E838855B-EDCB-4EF6-8DD5-A81244DBBB83}"/>
    <cellStyle name="Comma 2 19" xfId="794" xr:uid="{00000000-0005-0000-0000-00001A030000}"/>
    <cellStyle name="Comma 2 19 2" xfId="795" xr:uid="{00000000-0005-0000-0000-00001B030000}"/>
    <cellStyle name="Comma 2 19 2 2" xfId="4019" xr:uid="{D4C98E07-7734-4300-8E39-79B4AA46546D}"/>
    <cellStyle name="Comma 2 19 3" xfId="3050" xr:uid="{B0C17B82-5F9A-438B-B4A3-C807CF362E1C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2 2 2" xfId="4022" xr:uid="{81B9DAD8-C80D-4A30-B31C-88B76B75D4F7}"/>
    <cellStyle name="Comma 2 2 2 2 2 2 2 2 3" xfId="3056" xr:uid="{CE538DE6-5D58-44B6-A6B2-39323CBDC972}"/>
    <cellStyle name="Comma 2 2 2 2 2 2 2 3" xfId="804" xr:uid="{00000000-0005-0000-0000-000024030000}"/>
    <cellStyle name="Comma 2 2 2 2 2 2 2 3 2" xfId="805" xr:uid="{00000000-0005-0000-0000-000025030000}"/>
    <cellStyle name="Comma 2 2 2 2 2 2 2 3 2 2" xfId="4023" xr:uid="{555BB414-7228-4015-BAE8-27543A0332C7}"/>
    <cellStyle name="Comma 2 2 2 2 2 2 2 3 3" xfId="3057" xr:uid="{A912B6DB-EE4A-4651-A2DC-3EF2FC964E42}"/>
    <cellStyle name="Comma 2 2 2 2 2 2 2 4" xfId="3055" xr:uid="{A5F63825-5350-4D7B-9D88-09A52BA42B0B}"/>
    <cellStyle name="Comma 2 2 2 2 2 2 2 5" xfId="4021" xr:uid="{0FC22667-A847-4324-8D76-7CC0557AB735}"/>
    <cellStyle name="Comma 2 2 2 2 2 2 3" xfId="806" xr:uid="{00000000-0005-0000-0000-000026030000}"/>
    <cellStyle name="Comma 2 2 2 2 2 2 3 2" xfId="3058" xr:uid="{4D2EF11E-6DB9-49E1-A02C-F3AC680431D3}"/>
    <cellStyle name="Comma 2 2 2 2 2 2 3 3" xfId="4024" xr:uid="{D529545D-D7BC-4C08-AF4E-C1A98712C333}"/>
    <cellStyle name="Comma 2 2 2 2 2 2 4" xfId="807" xr:uid="{00000000-0005-0000-0000-000027030000}"/>
    <cellStyle name="Comma 2 2 2 2 2 2 4 2" xfId="4025" xr:uid="{E2319096-A04C-48CD-BCD9-ABC4C21E2CFB}"/>
    <cellStyle name="Comma 2 2 2 2 2 2 5" xfId="3054" xr:uid="{434ED6B4-2D43-4A57-86AA-96BE2AA2CC6A}"/>
    <cellStyle name="Comma 2 2 2 2 2 3" xfId="808" xr:uid="{00000000-0005-0000-0000-000028030000}"/>
    <cellStyle name="Comma 2 2 2 2 2 3 2" xfId="809" xr:uid="{00000000-0005-0000-0000-000029030000}"/>
    <cellStyle name="Comma 2 2 2 2 2 3 2 2" xfId="4026" xr:uid="{49E0993C-501A-4970-A3C6-88E4569ED243}"/>
    <cellStyle name="Comma 2 2 2 2 2 3 3" xfId="3059" xr:uid="{9C1EF324-FD74-4990-9639-835EB22A52A4}"/>
    <cellStyle name="Comma 2 2 2 2 2 4" xfId="810" xr:uid="{00000000-0005-0000-0000-00002A030000}"/>
    <cellStyle name="Comma 2 2 2 2 2 4 2" xfId="811" xr:uid="{00000000-0005-0000-0000-00002B030000}"/>
    <cellStyle name="Comma 2 2 2 2 2 4 2 2" xfId="4027" xr:uid="{253A343E-4BCA-4E90-A394-9B2F37449AF7}"/>
    <cellStyle name="Comma 2 2 2 2 2 4 3" xfId="3060" xr:uid="{C2B9D5D3-AEF7-4D9C-8441-9C787B46E48A}"/>
    <cellStyle name="Comma 2 2 2 2 2 5" xfId="3053" xr:uid="{292E16A3-50C0-4300-B2A0-C61C77350C20}"/>
    <cellStyle name="Comma 2 2 2 2 2 6" xfId="4020" xr:uid="{0AB856D6-2F2F-423B-93AE-B333EEAFF61D}"/>
    <cellStyle name="Comma 2 2 2 2 3" xfId="812" xr:uid="{00000000-0005-0000-0000-00002C030000}"/>
    <cellStyle name="Comma 2 2 2 2 3 2" xfId="3061" xr:uid="{77E7F2D4-EB1C-49C4-B9B2-4930A683FA23}"/>
    <cellStyle name="Comma 2 2 2 2 3 3" xfId="4028" xr:uid="{4B048D58-8D5A-41A9-9C6D-9B5C7C8FE9A8}"/>
    <cellStyle name="Comma 2 2 2 2 4" xfId="813" xr:uid="{00000000-0005-0000-0000-00002D030000}"/>
    <cellStyle name="Comma 2 2 2 2 4 2" xfId="3062" xr:uid="{EF259039-703B-4878-97EA-1EF79FAA0879}"/>
    <cellStyle name="Comma 2 2 2 2 4 3" xfId="4029" xr:uid="{3610FF4A-224B-4E75-90FC-562B7AB7FB4E}"/>
    <cellStyle name="Comma 2 2 2 2 5" xfId="814" xr:uid="{00000000-0005-0000-0000-00002E030000}"/>
    <cellStyle name="Comma 2 2 2 2 5 2" xfId="4030" xr:uid="{C7B64045-5F08-4DFB-B0C8-2E034EF967A9}"/>
    <cellStyle name="Comma 2 2 2 2 6" xfId="3052" xr:uid="{0373272B-0826-49BA-9FF1-39B70AE684DF}"/>
    <cellStyle name="Comma 2 2 2 3" xfId="815" xr:uid="{00000000-0005-0000-0000-00002F030000}"/>
    <cellStyle name="Comma 2 2 2 3 2" xfId="816" xr:uid="{00000000-0005-0000-0000-000030030000}"/>
    <cellStyle name="Comma 2 2 2 3 2 2" xfId="4031" xr:uid="{D0A1DCAE-176C-4945-B062-8CB7374D349E}"/>
    <cellStyle name="Comma 2 2 2 3 3" xfId="3063" xr:uid="{B8EB6C39-C34F-4D87-9075-EEFBF0382F10}"/>
    <cellStyle name="Comma 2 2 2 4" xfId="817" xr:uid="{00000000-0005-0000-0000-000031030000}"/>
    <cellStyle name="Comma 2 2 2 4 2" xfId="818" xr:uid="{00000000-0005-0000-0000-000032030000}"/>
    <cellStyle name="Comma 2 2 2 4 2 2" xfId="4032" xr:uid="{78F26927-7EB2-410F-BFD8-2648B4969166}"/>
    <cellStyle name="Comma 2 2 2 4 3" xfId="3064" xr:uid="{C8DB41C1-0628-4707-A6A3-C0449242A08C}"/>
    <cellStyle name="Comma 2 2 2 5" xfId="819" xr:uid="{00000000-0005-0000-0000-000033030000}"/>
    <cellStyle name="Comma 2 2 2 5 2" xfId="820" xr:uid="{00000000-0005-0000-0000-000034030000}"/>
    <cellStyle name="Comma 2 2 2 5 2 2" xfId="4033" xr:uid="{A11FB2FD-B170-439B-B086-023F0A131EDB}"/>
    <cellStyle name="Comma 2 2 2 5 3" xfId="3065" xr:uid="{2A1B62FC-872C-48CF-8C35-6E29BB6A25EB}"/>
    <cellStyle name="Comma 2 2 2 6" xfId="3051" xr:uid="{6BB74C52-7C4A-42E6-8EEE-864D18B444ED}"/>
    <cellStyle name="Comma 2 2 3" xfId="821" xr:uid="{00000000-0005-0000-0000-000035030000}"/>
    <cellStyle name="Comma 2 2 3 2" xfId="822" xr:uid="{00000000-0005-0000-0000-000036030000}"/>
    <cellStyle name="Comma 2 2 3 2 2" xfId="4034" xr:uid="{9C426718-6F12-4B4A-B961-E73C1C98DC83}"/>
    <cellStyle name="Comma 2 2 3 3" xfId="3066" xr:uid="{10AA6034-2BB7-45AC-AF3E-BA103CE5F44B}"/>
    <cellStyle name="Comma 2 2 4" xfId="823" xr:uid="{00000000-0005-0000-0000-000037030000}"/>
    <cellStyle name="Comma 2 2 4 2" xfId="3067" xr:uid="{D327E1DC-367F-4D39-84A6-E24CC3A29998}"/>
    <cellStyle name="Comma 2 2 4 3" xfId="4035" xr:uid="{FB99223C-0E9C-4AEF-81B5-A7214A303CBF}"/>
    <cellStyle name="Comma 2 2 5" xfId="824" xr:uid="{00000000-0005-0000-0000-000038030000}"/>
    <cellStyle name="Comma 2 2 5 2" xfId="3068" xr:uid="{4BC0779D-8E6A-4D1A-A3B3-265220889FF9}"/>
    <cellStyle name="Comma 2 2 5 3" xfId="4036" xr:uid="{304E9243-06F4-493E-AD9B-45A542844955}"/>
    <cellStyle name="Comma 2 2 6" xfId="825" xr:uid="{00000000-0005-0000-0000-000039030000}"/>
    <cellStyle name="Comma 2 2 6 2" xfId="3069" xr:uid="{FC8A6416-4D38-4252-93E9-24DDFD334EFF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0 2 2" xfId="4037" xr:uid="{A8919C28-F268-4952-AE2B-A5D0AA5763F4}"/>
    <cellStyle name="Comma 2 20 3" xfId="3070" xr:uid="{E8504335-EF0B-40B3-BB11-27915C02D1DC}"/>
    <cellStyle name="Comma 2 21" xfId="829" xr:uid="{00000000-0005-0000-0000-00003D030000}"/>
    <cellStyle name="Comma 2 21 2" xfId="830" xr:uid="{00000000-0005-0000-0000-00003E030000}"/>
    <cellStyle name="Comma 2 21 2 2" xfId="4038" xr:uid="{BF65CB74-BF6C-41D3-8687-033ACCE5FCD3}"/>
    <cellStyle name="Comma 2 21 3" xfId="3071" xr:uid="{534A85AA-F339-4927-8E0A-7F27368C88BB}"/>
    <cellStyle name="Comma 2 22" xfId="831" xr:uid="{00000000-0005-0000-0000-00003F030000}"/>
    <cellStyle name="Comma 2 22 2" xfId="832" xr:uid="{00000000-0005-0000-0000-000040030000}"/>
    <cellStyle name="Comma 2 22 2 2" xfId="4039" xr:uid="{8732D74C-3C26-4FA2-BA17-D1AB27F2F175}"/>
    <cellStyle name="Comma 2 22 3" xfId="3072" xr:uid="{019EDD3C-1E42-4A89-9D85-4F854F325998}"/>
    <cellStyle name="Comma 2 23" xfId="833" xr:uid="{00000000-0005-0000-0000-000041030000}"/>
    <cellStyle name="Comma 2 23 2" xfId="834" xr:uid="{00000000-0005-0000-0000-000042030000}"/>
    <cellStyle name="Comma 2 23 2 2" xfId="4040" xr:uid="{6718D3A2-2670-4597-BAD8-FEA70FA0B1CF}"/>
    <cellStyle name="Comma 2 23 3" xfId="3073" xr:uid="{CE5A0BC8-EFDA-470A-925C-0AE092386415}"/>
    <cellStyle name="Comma 2 24" xfId="835" xr:uid="{00000000-0005-0000-0000-000043030000}"/>
    <cellStyle name="Comma 2 24 2" xfId="836" xr:uid="{00000000-0005-0000-0000-000044030000}"/>
    <cellStyle name="Comma 2 24 2 2" xfId="4041" xr:uid="{D0C9891A-64D9-40C6-AB7F-B50873F6187F}"/>
    <cellStyle name="Comma 2 24 3" xfId="3074" xr:uid="{66A82A04-1B58-4C2E-9645-23D94777C17A}"/>
    <cellStyle name="Comma 2 25" xfId="837" xr:uid="{00000000-0005-0000-0000-000045030000}"/>
    <cellStyle name="Comma 2 25 2" xfId="838" xr:uid="{00000000-0005-0000-0000-000046030000}"/>
    <cellStyle name="Comma 2 25 2 2" xfId="4042" xr:uid="{8430A0AB-BC56-4400-941D-ACC80CE60934}"/>
    <cellStyle name="Comma 2 25 3" xfId="3075" xr:uid="{D4192D6C-4BA9-41C4-A724-B2A0FF9D1918}"/>
    <cellStyle name="Comma 2 26" xfId="839" xr:uid="{00000000-0005-0000-0000-000047030000}"/>
    <cellStyle name="Comma 2 26 2" xfId="840" xr:uid="{00000000-0005-0000-0000-000048030000}"/>
    <cellStyle name="Comma 2 26 2 2" xfId="4043" xr:uid="{CB958C8F-A82E-44CE-859E-9D473D9E32CA}"/>
    <cellStyle name="Comma 2 26 3" xfId="3076" xr:uid="{735FA171-3D24-4D5C-AB35-83AB490C0D30}"/>
    <cellStyle name="Comma 2 27" xfId="841" xr:uid="{00000000-0005-0000-0000-000049030000}"/>
    <cellStyle name="Comma 2 27 2" xfId="842" xr:uid="{00000000-0005-0000-0000-00004A030000}"/>
    <cellStyle name="Comma 2 27 2 2" xfId="4044" xr:uid="{5CB7C8AF-D769-4543-AA1A-A9005DAD4C0E}"/>
    <cellStyle name="Comma 2 27 3" xfId="3077" xr:uid="{4F40CF85-B1C9-49D3-A52B-2C972B4DFC2A}"/>
    <cellStyle name="Comma 2 28" xfId="843" xr:uid="{00000000-0005-0000-0000-00004B030000}"/>
    <cellStyle name="Comma 2 28 2" xfId="844" xr:uid="{00000000-0005-0000-0000-00004C030000}"/>
    <cellStyle name="Comma 2 28 2 2" xfId="4045" xr:uid="{F3601D92-5567-4D76-9BB8-5F57F059D1DF}"/>
    <cellStyle name="Comma 2 28 3" xfId="3078" xr:uid="{A4DA0430-6849-4B2C-A5F5-72BA4228DB00}"/>
    <cellStyle name="Comma 2 29" xfId="845" xr:uid="{00000000-0005-0000-0000-00004D030000}"/>
    <cellStyle name="Comma 2 29 2" xfId="846" xr:uid="{00000000-0005-0000-0000-00004E030000}"/>
    <cellStyle name="Comma 2 29 2 2" xfId="4046" xr:uid="{1CF5AFB9-F3AA-4B9F-A90A-61A2A85D80CE}"/>
    <cellStyle name="Comma 2 29 3" xfId="3079" xr:uid="{7BD30170-43AC-4F85-A55B-43E9215E9B3A}"/>
    <cellStyle name="Comma 2 3" xfId="847" xr:uid="{00000000-0005-0000-0000-00004F030000}"/>
    <cellStyle name="Comma 2 3 2" xfId="848" xr:uid="{00000000-0005-0000-0000-000050030000}"/>
    <cellStyle name="Comma 2 3 2 2" xfId="4047" xr:uid="{ECB9AA75-E63A-49B4-AEF3-46FA47C543C6}"/>
    <cellStyle name="Comma 2 3 3" xfId="3080" xr:uid="{60D14EEC-05C6-49B0-9F35-6D37685098FC}"/>
    <cellStyle name="Comma 2 30" xfId="849" xr:uid="{00000000-0005-0000-0000-000051030000}"/>
    <cellStyle name="Comma 2 30 2" xfId="850" xr:uid="{00000000-0005-0000-0000-000052030000}"/>
    <cellStyle name="Comma 2 30 2 2" xfId="4048" xr:uid="{B98B6EA8-261B-47A9-BD44-E5BA58275E42}"/>
    <cellStyle name="Comma 2 30 3" xfId="3081" xr:uid="{548602E8-C7B2-4F42-BCEA-7A01F379E763}"/>
    <cellStyle name="Comma 2 31" xfId="851" xr:uid="{00000000-0005-0000-0000-000053030000}"/>
    <cellStyle name="Comma 2 31 2" xfId="852" xr:uid="{00000000-0005-0000-0000-000054030000}"/>
    <cellStyle name="Comma 2 31 2 2" xfId="4049" xr:uid="{8B24C640-83C5-4571-BE32-EA68C8976A54}"/>
    <cellStyle name="Comma 2 31 3" xfId="3082" xr:uid="{74D0E64C-66D9-49E9-9B5B-362590BC2750}"/>
    <cellStyle name="Comma 2 32" xfId="853" xr:uid="{00000000-0005-0000-0000-000055030000}"/>
    <cellStyle name="Comma 2 32 2" xfId="854" xr:uid="{00000000-0005-0000-0000-000056030000}"/>
    <cellStyle name="Comma 2 32 2 2" xfId="4050" xr:uid="{93253210-3593-46AD-85C9-9D5E9694FDEB}"/>
    <cellStyle name="Comma 2 32 3" xfId="3083" xr:uid="{0C681DF3-E95C-4D7B-B92D-5B49C8453D07}"/>
    <cellStyle name="Comma 2 33" xfId="855" xr:uid="{00000000-0005-0000-0000-000057030000}"/>
    <cellStyle name="Comma 2 33 2" xfId="856" xr:uid="{00000000-0005-0000-0000-000058030000}"/>
    <cellStyle name="Comma 2 33 2 2" xfId="4051" xr:uid="{1E8EA341-0107-43E7-B2AC-FA233C06E6AC}"/>
    <cellStyle name="Comma 2 33 3" xfId="3084" xr:uid="{98EEB5A4-45EA-41AF-817C-639CA65141CA}"/>
    <cellStyle name="Comma 2 34" xfId="857" xr:uid="{00000000-0005-0000-0000-000059030000}"/>
    <cellStyle name="Comma 2 34 2" xfId="858" xr:uid="{00000000-0005-0000-0000-00005A030000}"/>
    <cellStyle name="Comma 2 34 2 2" xfId="4052" xr:uid="{CD8E6C9A-7977-4E67-B454-F7CBE6C7454D}"/>
    <cellStyle name="Comma 2 34 3" xfId="3085" xr:uid="{95E30297-53F3-42D2-BF25-79B3DAB2AA0A}"/>
    <cellStyle name="Comma 2 35" xfId="859" xr:uid="{00000000-0005-0000-0000-00005B030000}"/>
    <cellStyle name="Comma 2 35 2" xfId="860" xr:uid="{00000000-0005-0000-0000-00005C030000}"/>
    <cellStyle name="Comma 2 35 2 2" xfId="4053" xr:uid="{4010D4D2-245A-4727-A6F2-00458CD65079}"/>
    <cellStyle name="Comma 2 35 3" xfId="3086" xr:uid="{D49C1B0E-A666-45C7-AEE7-D8319AEFCB3D}"/>
    <cellStyle name="Comma 2 36" xfId="861" xr:uid="{00000000-0005-0000-0000-00005D030000}"/>
    <cellStyle name="Comma 2 36 2" xfId="862" xr:uid="{00000000-0005-0000-0000-00005E030000}"/>
    <cellStyle name="Comma 2 36 2 2" xfId="4054" xr:uid="{BB6AAAF4-F84B-4AA1-95AC-72102C1FEF89}"/>
    <cellStyle name="Comma 2 36 3" xfId="3087" xr:uid="{9082B455-17FA-4C1A-8D63-E796ADE46D61}"/>
    <cellStyle name="Comma 2 37" xfId="863" xr:uid="{00000000-0005-0000-0000-00005F030000}"/>
    <cellStyle name="Comma 2 37 2" xfId="864" xr:uid="{00000000-0005-0000-0000-000060030000}"/>
    <cellStyle name="Comma 2 37 2 2" xfId="4055" xr:uid="{1B29F67C-ED95-4269-93D5-CE0A9A4F3FB0}"/>
    <cellStyle name="Comma 2 37 3" xfId="3088" xr:uid="{6FD2996F-B042-47C1-A7A4-E645E12016AF}"/>
    <cellStyle name="Comma 2 38" xfId="865" xr:uid="{00000000-0005-0000-0000-000061030000}"/>
    <cellStyle name="Comma 2 38 2" xfId="866" xr:uid="{00000000-0005-0000-0000-000062030000}"/>
    <cellStyle name="Comma 2 38 2 2" xfId="4056" xr:uid="{AF63DFE1-0101-414D-A027-39B4A0002FE7}"/>
    <cellStyle name="Comma 2 38 3" xfId="3089" xr:uid="{19A2A224-DC0F-40C6-B85F-3C7438EB6AF8}"/>
    <cellStyle name="Comma 2 39" xfId="867" xr:uid="{00000000-0005-0000-0000-000063030000}"/>
    <cellStyle name="Comma 2 39 2" xfId="868" xr:uid="{00000000-0005-0000-0000-000064030000}"/>
    <cellStyle name="Comma 2 39 2 2" xfId="4057" xr:uid="{5C86AB7F-224C-415E-9346-74648B688E07}"/>
    <cellStyle name="Comma 2 39 3" xfId="3090" xr:uid="{8D82E791-171C-48D3-B277-B43C69149260}"/>
    <cellStyle name="Comma 2 4" xfId="869" xr:uid="{00000000-0005-0000-0000-000065030000}"/>
    <cellStyle name="Comma 2 4 2" xfId="870" xr:uid="{00000000-0005-0000-0000-000066030000}"/>
    <cellStyle name="Comma 2 4 2 2" xfId="4058" xr:uid="{869DF904-C558-4452-A78C-A31C14281579}"/>
    <cellStyle name="Comma 2 4 3" xfId="871" xr:uid="{00000000-0005-0000-0000-000067030000}"/>
    <cellStyle name="Comma 2 4 3 2" xfId="4059" xr:uid="{30AC24CF-6AF9-463F-B009-BF80F760DE81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0 2 2" xfId="4060" xr:uid="{942FF5DD-0902-4697-A65E-72B5C272C343}"/>
    <cellStyle name="Comma 2 40 3" xfId="3091" xr:uid="{E1BE61A9-2B6C-484E-B003-1D61146AFE42}"/>
    <cellStyle name="Comma 2 41" xfId="875" xr:uid="{00000000-0005-0000-0000-00006B030000}"/>
    <cellStyle name="Comma 2 41 2" xfId="876" xr:uid="{00000000-0005-0000-0000-00006C030000}"/>
    <cellStyle name="Comma 2 41 2 2" xfId="4061" xr:uid="{EFB05859-C87C-44C7-A39B-A9F9465BD36A}"/>
    <cellStyle name="Comma 2 41 3" xfId="3092" xr:uid="{23D27F6F-D27C-4011-A778-6AFA311F3030}"/>
    <cellStyle name="Comma 2 42" xfId="877" xr:uid="{00000000-0005-0000-0000-00006D030000}"/>
    <cellStyle name="Comma 2 42 2" xfId="878" xr:uid="{00000000-0005-0000-0000-00006E030000}"/>
    <cellStyle name="Comma 2 42 2 2" xfId="4062" xr:uid="{5E520485-587E-443A-9869-B2BF74938F55}"/>
    <cellStyle name="Comma 2 42 3" xfId="3093" xr:uid="{CA392237-F2D7-41A8-BC19-3D872EA343EE}"/>
    <cellStyle name="Comma 2 43" xfId="879" xr:uid="{00000000-0005-0000-0000-00006F030000}"/>
    <cellStyle name="Comma 2 43 2" xfId="880" xr:uid="{00000000-0005-0000-0000-000070030000}"/>
    <cellStyle name="Comma 2 43 2 2" xfId="4063" xr:uid="{0D0EC139-8D48-4D84-9B8D-EC7CE8820EA6}"/>
    <cellStyle name="Comma 2 43 3" xfId="3094" xr:uid="{F11FB0F4-086E-4415-9358-B340202D30C7}"/>
    <cellStyle name="Comma 2 44" xfId="881" xr:uid="{00000000-0005-0000-0000-000071030000}"/>
    <cellStyle name="Comma 2 44 2" xfId="882" xr:uid="{00000000-0005-0000-0000-000072030000}"/>
    <cellStyle name="Comma 2 44 2 2" xfId="4064" xr:uid="{0E3A5BD6-B4CC-4B57-9BAF-82DBD876B691}"/>
    <cellStyle name="Comma 2 44 3" xfId="3095" xr:uid="{6329D4E8-B5B6-4A54-842E-9AD756199C37}"/>
    <cellStyle name="Comma 2 45" xfId="883" xr:uid="{00000000-0005-0000-0000-000073030000}"/>
    <cellStyle name="Comma 2 45 2" xfId="884" xr:uid="{00000000-0005-0000-0000-000074030000}"/>
    <cellStyle name="Comma 2 45 2 2" xfId="4065" xr:uid="{4E9179F6-3B91-4DFE-8841-7336ED4F2341}"/>
    <cellStyle name="Comma 2 45 3" xfId="3096" xr:uid="{16FABC5D-E010-497A-AF1C-7154B5FD46EF}"/>
    <cellStyle name="Comma 2 46" xfId="885" xr:uid="{00000000-0005-0000-0000-000075030000}"/>
    <cellStyle name="Comma 2 46 2" xfId="886" xr:uid="{00000000-0005-0000-0000-000076030000}"/>
    <cellStyle name="Comma 2 46 2 2" xfId="4066" xr:uid="{7484ED1A-58AD-41D9-9FE7-6E452056AC5B}"/>
    <cellStyle name="Comma 2 46 3" xfId="3097" xr:uid="{DE889437-008A-4667-A4D6-E2E669833A90}"/>
    <cellStyle name="Comma 2 47" xfId="887" xr:uid="{00000000-0005-0000-0000-000077030000}"/>
    <cellStyle name="Comma 2 47 2" xfId="888" xr:uid="{00000000-0005-0000-0000-000078030000}"/>
    <cellStyle name="Comma 2 47 2 2" xfId="4067" xr:uid="{9352C58C-D1F3-4646-94CF-2B8EF5BFD668}"/>
    <cellStyle name="Comma 2 47 3" xfId="3098" xr:uid="{86213DB4-6907-449B-B678-5A16F2F75006}"/>
    <cellStyle name="Comma 2 48" xfId="889" xr:uid="{00000000-0005-0000-0000-000079030000}"/>
    <cellStyle name="Comma 2 48 2" xfId="890" xr:uid="{00000000-0005-0000-0000-00007A030000}"/>
    <cellStyle name="Comma 2 48 2 2" xfId="4068" xr:uid="{1ED31EB9-0D86-41BF-AEA3-079D5C5402EB}"/>
    <cellStyle name="Comma 2 48 3" xfId="3099" xr:uid="{4E3EB5AA-72F2-4A49-8B5C-5C72FC9C2979}"/>
    <cellStyle name="Comma 2 49" xfId="891" xr:uid="{00000000-0005-0000-0000-00007B030000}"/>
    <cellStyle name="Comma 2 49 2" xfId="892" xr:uid="{00000000-0005-0000-0000-00007C030000}"/>
    <cellStyle name="Comma 2 49 2 2" xfId="4069" xr:uid="{CE960D4F-2B50-4E12-836F-34A9505C8943}"/>
    <cellStyle name="Comma 2 49 3" xfId="3100" xr:uid="{C69917E3-0734-4657-BEA3-AC98A4F91924}"/>
    <cellStyle name="Comma 2 5" xfId="893" xr:uid="{00000000-0005-0000-0000-00007D030000}"/>
    <cellStyle name="Comma 2 5 2" xfId="894" xr:uid="{00000000-0005-0000-0000-00007E030000}"/>
    <cellStyle name="Comma 2 5 2 2" xfId="4070" xr:uid="{39F32380-AE86-4F66-9D98-113DBAA8597D}"/>
    <cellStyle name="Comma 2 5 3" xfId="3101" xr:uid="{E3E5D57C-90D3-4AC1-B755-B3438091000A}"/>
    <cellStyle name="Comma 2 50" xfId="895" xr:uid="{00000000-0005-0000-0000-00007F030000}"/>
    <cellStyle name="Comma 2 50 2" xfId="896" xr:uid="{00000000-0005-0000-0000-000080030000}"/>
    <cellStyle name="Comma 2 50 2 2" xfId="4072" xr:uid="{97548529-303A-4B66-917D-BA58E58A1BC0}"/>
    <cellStyle name="Comma 2 50 3" xfId="3102" xr:uid="{56BB6E67-307E-4BE6-84D2-B9A61B7F67D9}"/>
    <cellStyle name="Comma 2 51" xfId="897" xr:uid="{00000000-0005-0000-0000-000081030000}"/>
    <cellStyle name="Comma 2 51 2" xfId="898" xr:uid="{00000000-0005-0000-0000-000082030000}"/>
    <cellStyle name="Comma 2 51 2 2" xfId="4073" xr:uid="{D54A47DF-69F5-4DAA-9314-A866E36C5693}"/>
    <cellStyle name="Comma 2 51 3" xfId="3103" xr:uid="{8DEF2FC8-3DB7-46F2-A6B9-77FB00CE3C2E}"/>
    <cellStyle name="Comma 2 52" xfId="899" xr:uid="{00000000-0005-0000-0000-000083030000}"/>
    <cellStyle name="Comma 2 52 2" xfId="900" xr:uid="{00000000-0005-0000-0000-000084030000}"/>
    <cellStyle name="Comma 2 52 2 2" xfId="4074" xr:uid="{6F9C062E-548E-4F67-B105-AB487099CE54}"/>
    <cellStyle name="Comma 2 52 3" xfId="3104" xr:uid="{9730646B-60A6-4736-8081-35235C4DA134}"/>
    <cellStyle name="Comma 2 53" xfId="901" xr:uid="{00000000-0005-0000-0000-000085030000}"/>
    <cellStyle name="Comma 2 53 2" xfId="902" xr:uid="{00000000-0005-0000-0000-000086030000}"/>
    <cellStyle name="Comma 2 53 2 2" xfId="4075" xr:uid="{C1F4146B-E39A-4DF0-9358-79B51A44FDBD}"/>
    <cellStyle name="Comma 2 53 3" xfId="3105" xr:uid="{18E9A742-7482-4343-B446-6A74407F4B89}"/>
    <cellStyle name="Comma 2 54" xfId="903" xr:uid="{00000000-0005-0000-0000-000087030000}"/>
    <cellStyle name="Comma 2 54 2" xfId="904" xr:uid="{00000000-0005-0000-0000-000088030000}"/>
    <cellStyle name="Comma 2 54 2 2" xfId="4076" xr:uid="{D447B2EB-B6ED-455A-902D-8B6BA2B34CDD}"/>
    <cellStyle name="Comma 2 54 3" xfId="3106" xr:uid="{1AF6AE64-DB8F-4B33-80B7-97EB80C88A92}"/>
    <cellStyle name="Comma 2 55" xfId="905" xr:uid="{00000000-0005-0000-0000-000089030000}"/>
    <cellStyle name="Comma 2 55 2" xfId="906" xr:uid="{00000000-0005-0000-0000-00008A030000}"/>
    <cellStyle name="Comma 2 55 2 2" xfId="4077" xr:uid="{6789CA6B-7A3B-419C-BC50-3B34708BE6A6}"/>
    <cellStyle name="Comma 2 55 3" xfId="3107" xr:uid="{8A08F75A-DF72-405E-83F6-F80F4A04D56D}"/>
    <cellStyle name="Comma 2 56" xfId="907" xr:uid="{00000000-0005-0000-0000-00008B030000}"/>
    <cellStyle name="Comma 2 56 2" xfId="908" xr:uid="{00000000-0005-0000-0000-00008C030000}"/>
    <cellStyle name="Comma 2 56 2 2" xfId="4078" xr:uid="{A9B1C2D6-A75C-459E-B42A-4589F9C2F317}"/>
    <cellStyle name="Comma 2 56 3" xfId="3108" xr:uid="{8577900C-603E-45C0-A1C8-DDCCCB68F57B}"/>
    <cellStyle name="Comma 2 57" xfId="909" xr:uid="{00000000-0005-0000-0000-00008D030000}"/>
    <cellStyle name="Comma 2 57 2" xfId="910" xr:uid="{00000000-0005-0000-0000-00008E030000}"/>
    <cellStyle name="Comma 2 57 2 2" xfId="4079" xr:uid="{9E7D763F-2CE7-46AD-A762-F26488740491}"/>
    <cellStyle name="Comma 2 57 3" xfId="3109" xr:uid="{4548BFEC-6F08-43C1-908B-AE03047B0833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2 2 2" xfId="4080" xr:uid="{4482DB90-104A-4ADD-86ED-6EECF39D21EF}"/>
    <cellStyle name="Comma 2 58 2 3" xfId="3111" xr:uid="{78A87053-F310-469E-B75E-8F3C3CE3B64F}"/>
    <cellStyle name="Comma 2 58 3" xfId="914" xr:uid="{00000000-0005-0000-0000-000092030000}"/>
    <cellStyle name="Comma 2 58 3 2" xfId="915" xr:uid="{00000000-0005-0000-0000-000093030000}"/>
    <cellStyle name="Comma 2 58 3 2 2" xfId="4081" xr:uid="{3EBC884C-DEB1-45C0-9DC4-98999E5A0BB1}"/>
    <cellStyle name="Comma 2 58 3 3" xfId="3112" xr:uid="{E5C93B72-736D-4014-A3A7-8119EA45EA36}"/>
    <cellStyle name="Comma 2 58 4" xfId="916" xr:uid="{00000000-0005-0000-0000-000094030000}"/>
    <cellStyle name="Comma 2 58 4 2" xfId="917" xr:uid="{00000000-0005-0000-0000-000095030000}"/>
    <cellStyle name="Comma 2 58 4 2 2" xfId="4082" xr:uid="{CFFB03F6-D6FD-4875-99E6-1360A418160E}"/>
    <cellStyle name="Comma 2 58 4 3" xfId="3113" xr:uid="{12B0CA1A-DD18-42EB-8EA2-C30D64AB2CDB}"/>
    <cellStyle name="Comma 2 58 5" xfId="918" xr:uid="{00000000-0005-0000-0000-000096030000}"/>
    <cellStyle name="Comma 2 58 5 2" xfId="4083" xr:uid="{C27503B6-B579-457E-9881-300C895B97FB}"/>
    <cellStyle name="Comma 2 58 6" xfId="3110" xr:uid="{ABE3D2C6-A385-4141-8220-5CF5002296B0}"/>
    <cellStyle name="Comma 2 59" xfId="919" xr:uid="{00000000-0005-0000-0000-000097030000}"/>
    <cellStyle name="Comma 2 59 2" xfId="920" xr:uid="{00000000-0005-0000-0000-000098030000}"/>
    <cellStyle name="Comma 2 59 2 2" xfId="4084" xr:uid="{8D356D38-E906-4AE0-91FA-993ABE8555F4}"/>
    <cellStyle name="Comma 2 59 3" xfId="3114" xr:uid="{966D8D74-63D8-4F83-86F7-D90B48B13ADE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60 2 2" xfId="4085" xr:uid="{F82253BE-8185-493B-833E-9B2E5937AC3C}"/>
    <cellStyle name="Comma 2 60 3" xfId="3115" xr:uid="{CBA10FC1-71F5-491F-A746-48348529D2D0}"/>
    <cellStyle name="Comma 2 61" xfId="2691" xr:uid="{119929EB-FFF5-4EB7-A063-EB104631357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8 2 2" xfId="4087" xr:uid="{3738655A-0379-440D-9ED0-8F7A128DFBC7}"/>
    <cellStyle name="Comma 2 8 3" xfId="3116" xr:uid="{7895E14F-6B9F-4E5D-987E-6DCCE641A2AB}"/>
    <cellStyle name="Comma 2 9" xfId="948" xr:uid="{00000000-0005-0000-0000-0000B4030000}"/>
    <cellStyle name="Comma 2 9 2" xfId="949" xr:uid="{00000000-0005-0000-0000-0000B5030000}"/>
    <cellStyle name="Comma 2 9 2 2" xfId="4088" xr:uid="{69CD1CE2-0C71-47BC-BA95-732DE74F85C7}"/>
    <cellStyle name="Comma 2 9 3" xfId="3117" xr:uid="{3C0C8D29-A8FC-4B22-B2C2-CD5619F4FCE5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2 2 2" xfId="4089" xr:uid="{8AAD8EB9-6324-4900-8077-A77DD53E70C2}"/>
    <cellStyle name="Comma 20 2 3" xfId="3119" xr:uid="{BBE64F19-6DDB-4B0E-855F-8DBE7DE85715}"/>
    <cellStyle name="Comma 20 3" xfId="953" xr:uid="{00000000-0005-0000-0000-0000B9030000}"/>
    <cellStyle name="Comma 20 3 2" xfId="4090" xr:uid="{B62FEC3B-3EA5-443C-8C47-C7DE42D206C0}"/>
    <cellStyle name="Comma 20 4" xfId="3118" xr:uid="{8DA3A481-B15C-44B5-8BD9-7EF501D94F04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2 2 2" xfId="4091" xr:uid="{3C3177DE-2CE7-4950-A013-6E18BDBBED8E}"/>
    <cellStyle name="Comma 21 2 3" xfId="3121" xr:uid="{1ADD6D14-A05B-40A4-8BC2-B83F674A8B02}"/>
    <cellStyle name="Comma 21 3" xfId="957" xr:uid="{00000000-0005-0000-0000-0000BD030000}"/>
    <cellStyle name="Comma 21 3 2" xfId="4092" xr:uid="{66E1C084-EA34-490F-8BAC-66E2DE1DA351}"/>
    <cellStyle name="Comma 21 4" xfId="3120" xr:uid="{6560BB67-FD92-48F6-89B1-3B42D040D167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2 2 2" xfId="4093" xr:uid="{6FB181C9-DEE6-49B1-A60D-C2745D938C22}"/>
    <cellStyle name="Comma 22 2 3" xfId="3123" xr:uid="{8662D34A-87FE-4E93-8D66-C4B9E2E8EC06}"/>
    <cellStyle name="Comma 22 3" xfId="961" xr:uid="{00000000-0005-0000-0000-0000C1030000}"/>
    <cellStyle name="Comma 22 3 2" xfId="4094" xr:uid="{CF092EC1-88DF-4CB8-9C36-0CF2BD4410B6}"/>
    <cellStyle name="Comma 22 4" xfId="3122" xr:uid="{AB787142-AA86-4106-9348-74B1F9707EEB}"/>
    <cellStyle name="Comma 23" xfId="962" xr:uid="{00000000-0005-0000-0000-0000C2030000}"/>
    <cellStyle name="Comma 23 2" xfId="963" xr:uid="{00000000-0005-0000-0000-0000C3030000}"/>
    <cellStyle name="Comma 23 2 2" xfId="4095" xr:uid="{BF314D45-1C6F-4497-9864-5AAB58C1B0C9}"/>
    <cellStyle name="Comma 23 3" xfId="3124" xr:uid="{C3C12BA6-2BD7-45B0-B747-B5DF41DE496F}"/>
    <cellStyle name="Comma 24" xfId="964" xr:uid="{00000000-0005-0000-0000-0000C4030000}"/>
    <cellStyle name="Comma 24 2" xfId="965" xr:uid="{00000000-0005-0000-0000-0000C5030000}"/>
    <cellStyle name="Comma 24 2 2" xfId="4096" xr:uid="{D98ED610-0EFA-4526-8F18-93B3C6569C57}"/>
    <cellStyle name="Comma 24 3" xfId="3125" xr:uid="{D1D0B624-15C5-4D4F-AB58-7A0B51960085}"/>
    <cellStyle name="Comma 25" xfId="966" xr:uid="{00000000-0005-0000-0000-0000C6030000}"/>
    <cellStyle name="Comma 25 2" xfId="967" xr:uid="{00000000-0005-0000-0000-0000C7030000}"/>
    <cellStyle name="Comma 25 2 2" xfId="4097" xr:uid="{0B1C2CF4-0D19-4935-B534-933A8BF24EC6}"/>
    <cellStyle name="Comma 25 3" xfId="3126" xr:uid="{1ABB76CA-D37E-40F3-8545-FC2C2CD95BAC}"/>
    <cellStyle name="Comma 26" xfId="968" xr:uid="{00000000-0005-0000-0000-0000C8030000}"/>
    <cellStyle name="Comma 26 2" xfId="969" xr:uid="{00000000-0005-0000-0000-0000C9030000}"/>
    <cellStyle name="Comma 26 2 2" xfId="4098" xr:uid="{E6F04F91-E674-436D-9AAC-13B03AB7264F}"/>
    <cellStyle name="Comma 26 3" xfId="3127" xr:uid="{FB999719-5279-46B4-9C20-889A05C67A86}"/>
    <cellStyle name="Comma 27" xfId="970" xr:uid="{00000000-0005-0000-0000-0000CA030000}"/>
    <cellStyle name="Comma 27 2" xfId="3128" xr:uid="{C30E9176-0C1A-48BE-B80B-5D2B7874FBD2}"/>
    <cellStyle name="Comma 27 3" xfId="4099" xr:uid="{F1535CDB-372C-4F68-A38C-5C054BBB53D3}"/>
    <cellStyle name="Comma 28" xfId="971" xr:uid="{00000000-0005-0000-0000-0000CB030000}"/>
    <cellStyle name="Comma 28 2" xfId="972" xr:uid="{00000000-0005-0000-0000-0000CC030000}"/>
    <cellStyle name="Comma 28 2 2" xfId="4100" xr:uid="{B058684C-93CA-4707-8AB7-CC194F03F72F}"/>
    <cellStyle name="Comma 28 3" xfId="3129" xr:uid="{85586FC9-F66B-4578-A216-BA54751C58DB}"/>
    <cellStyle name="Comma 29" xfId="973" xr:uid="{00000000-0005-0000-0000-0000CD030000}"/>
    <cellStyle name="Comma 29 2" xfId="974" xr:uid="{00000000-0005-0000-0000-0000CE030000}"/>
    <cellStyle name="Comma 29 2 2" xfId="4101" xr:uid="{7184091B-8441-44BE-90F8-FD567AC3182F}"/>
    <cellStyle name="Comma 29 3" xfId="3130" xr:uid="{558B8A42-9040-4FDA-A128-90AF94E0CF18}"/>
    <cellStyle name="Comma 3" xfId="975" xr:uid="{00000000-0005-0000-0000-0000CF030000}"/>
    <cellStyle name="Comma 3 10" xfId="976" xr:uid="{00000000-0005-0000-0000-0000D0030000}"/>
    <cellStyle name="Comma 3 10 2" xfId="4102" xr:uid="{0F3A116F-853F-4661-A79D-FA7368227FCF}"/>
    <cellStyle name="Comma 3 11" xfId="3131" xr:uid="{1C12E760-6CAF-4BD4-BD12-3F13EC8F695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2 2" xfId="3135" xr:uid="{E221B4BD-1615-4D46-8777-5E4692689AC4}"/>
    <cellStyle name="Comma 3 2 2 2 3" xfId="981" xr:uid="{00000000-0005-0000-0000-0000D5030000}"/>
    <cellStyle name="Comma 3 2 2 2 3 2" xfId="3136" xr:uid="{8EEF7E98-A6E6-4B52-9E47-B6350A63318C}"/>
    <cellStyle name="Comma 3 2 2 2 4" xfId="982" xr:uid="{00000000-0005-0000-0000-0000D6030000}"/>
    <cellStyle name="Comma 3 2 2 2 4 2" xfId="3137" xr:uid="{9A2DF3B3-EB7A-4424-B65F-7B12AC49DE9B}"/>
    <cellStyle name="Comma 3 2 2 2 5" xfId="3134" xr:uid="{F3332EE1-586C-4AEB-B321-EFC9BBFEE295}"/>
    <cellStyle name="Comma 3 2 2 3" xfId="983" xr:uid="{00000000-0005-0000-0000-0000D7030000}"/>
    <cellStyle name="Comma 3 2 2 3 2" xfId="3138" xr:uid="{767F3952-CD37-427F-94F9-42C19890A6F9}"/>
    <cellStyle name="Comma 3 2 2 4" xfId="984" xr:uid="{00000000-0005-0000-0000-0000D8030000}"/>
    <cellStyle name="Comma 3 2 2 4 2" xfId="3139" xr:uid="{C6207382-D4E7-4B74-B8B7-F8E01C04BF7F}"/>
    <cellStyle name="Comma 3 2 2 5" xfId="985" xr:uid="{00000000-0005-0000-0000-0000D9030000}"/>
    <cellStyle name="Comma 3 2 2 5 2" xfId="3140" xr:uid="{7F06C688-C1FE-46D2-BEBE-4D6C53B90CE0}"/>
    <cellStyle name="Comma 3 2 2 6" xfId="3133" xr:uid="{510301FD-500C-4E5E-A635-63EF1EEAD036}"/>
    <cellStyle name="Comma 3 2 3" xfId="986" xr:uid="{00000000-0005-0000-0000-0000DA030000}"/>
    <cellStyle name="Comma 3 2 3 2" xfId="3141" xr:uid="{EF0D8DE0-3C5E-4E75-914A-88F2701EAB23}"/>
    <cellStyle name="Comma 3 2 4" xfId="987" xr:uid="{00000000-0005-0000-0000-0000DB030000}"/>
    <cellStyle name="Comma 3 2 4 2" xfId="3142" xr:uid="{F770057D-8D5F-4B9E-AEDB-33A888FFAA72}"/>
    <cellStyle name="Comma 3 2 5" xfId="988" xr:uid="{00000000-0005-0000-0000-0000DC030000}"/>
    <cellStyle name="Comma 3 2 5 2" xfId="3143" xr:uid="{D1950CEB-18F2-406D-879E-1ACA57621145}"/>
    <cellStyle name="Comma 3 2 6" xfId="989" xr:uid="{00000000-0005-0000-0000-0000DD030000}"/>
    <cellStyle name="Comma 3 2 6 2" xfId="4103" xr:uid="{15417549-D3DF-42B3-A0A3-DEF24CAA4CCC}"/>
    <cellStyle name="Comma 3 2 7" xfId="3132" xr:uid="{876C8944-47A0-4EF2-AF00-52615A4B248D}"/>
    <cellStyle name="Comma 3 3" xfId="990" xr:uid="{00000000-0005-0000-0000-0000DE030000}"/>
    <cellStyle name="Comma 3 3 2" xfId="991" xr:uid="{00000000-0005-0000-0000-0000DF030000}"/>
    <cellStyle name="Comma 3 3 2 2" xfId="3145" xr:uid="{995BE09D-6D21-4F72-86C4-092F00C91DB9}"/>
    <cellStyle name="Comma 3 3 3" xfId="992" xr:uid="{00000000-0005-0000-0000-0000E0030000}"/>
    <cellStyle name="Comma 3 3 3 2" xfId="3146" xr:uid="{33DE9018-6CD5-4817-9680-C7B6CACC0BA4}"/>
    <cellStyle name="Comma 3 3 4" xfId="993" xr:uid="{00000000-0005-0000-0000-0000E1030000}"/>
    <cellStyle name="Comma 3 3 4 2" xfId="3147" xr:uid="{262BCFD5-2872-49B4-A206-7369120B3481}"/>
    <cellStyle name="Comma 3 3 5" xfId="3144" xr:uid="{1131D518-BDB7-488A-B1F2-B2C8942B1862}"/>
    <cellStyle name="Comma 3 4" xfId="994" xr:uid="{00000000-0005-0000-0000-0000E2030000}"/>
    <cellStyle name="Comma 3 4 2" xfId="995" xr:uid="{00000000-0005-0000-0000-0000E3030000}"/>
    <cellStyle name="Comma 3 4 2 2" xfId="3149" xr:uid="{47FA7E18-FC74-4AF4-807E-707EF684CEDA}"/>
    <cellStyle name="Comma 3 4 3" xfId="996" xr:uid="{00000000-0005-0000-0000-0000E4030000}"/>
    <cellStyle name="Comma 3 4 3 2" xfId="3150" xr:uid="{0C120D9D-80D9-4E59-86B9-95540507C15C}"/>
    <cellStyle name="Comma 3 4 4" xfId="997" xr:uid="{00000000-0005-0000-0000-0000E5030000}"/>
    <cellStyle name="Comma 3 4 4 2" xfId="3151" xr:uid="{A3FED434-C322-43AF-A473-349673162E1B}"/>
    <cellStyle name="Comma 3 4 5" xfId="3148" xr:uid="{3447AD81-1124-4869-9F48-2EC210490C11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2 2" xfId="3157" xr:uid="{A020DDAE-D95C-475F-B8EB-8A9505299CC0}"/>
    <cellStyle name="Comma 3 5 2 2 2 2 3" xfId="1004" xr:uid="{00000000-0005-0000-0000-0000EC030000}"/>
    <cellStyle name="Comma 3 5 2 2 2 2 3 2" xfId="3158" xr:uid="{2005CAB7-DAF1-43F4-B804-BDA5D9AADB9F}"/>
    <cellStyle name="Comma 3 5 2 2 2 2 4" xfId="1005" xr:uid="{00000000-0005-0000-0000-0000ED030000}"/>
    <cellStyle name="Comma 3 5 2 2 2 2 4 2" xfId="3159" xr:uid="{40A8EAD9-8C14-4309-AEE0-BDD768DF57AF}"/>
    <cellStyle name="Comma 3 5 2 2 2 2 5" xfId="1006" xr:uid="{00000000-0005-0000-0000-0000EE030000}"/>
    <cellStyle name="Comma 3 5 2 2 2 2 5 2" xfId="3160" xr:uid="{B80D2D68-E28B-40B6-9B5B-001B91B876A7}"/>
    <cellStyle name="Comma 3 5 2 2 2 2 6" xfId="3156" xr:uid="{3857FC0A-1FC3-4D3B-AD6C-F4AF28714095}"/>
    <cellStyle name="Comma 3 5 2 2 2 3" xfId="1007" xr:uid="{00000000-0005-0000-0000-0000EF030000}"/>
    <cellStyle name="Comma 3 5 2 2 2 3 2" xfId="3161" xr:uid="{C31BD69B-4DC1-4840-A42D-1DC8A7F5135B}"/>
    <cellStyle name="Comma 3 5 2 2 2 4" xfId="1008" xr:uid="{00000000-0005-0000-0000-0000F0030000}"/>
    <cellStyle name="Comma 3 5 2 2 2 4 2" xfId="3162" xr:uid="{D1293590-74C9-48A2-BF7A-789FD6F13F62}"/>
    <cellStyle name="Comma 3 5 2 2 2 5" xfId="1009" xr:uid="{00000000-0005-0000-0000-0000F1030000}"/>
    <cellStyle name="Comma 3 5 2 2 2 5 2" xfId="3163" xr:uid="{DDB635BC-7792-4AA2-80F1-4D933746255A}"/>
    <cellStyle name="Comma 3 5 2 2 2 6" xfId="3155" xr:uid="{685EB41F-89B6-4981-B598-311A336FE9CD}"/>
    <cellStyle name="Comma 3 5 2 2 3" xfId="1010" xr:uid="{00000000-0005-0000-0000-0000F2030000}"/>
    <cellStyle name="Comma 3 5 2 2 3 2" xfId="3164" xr:uid="{F168003E-ACDA-4971-B3FE-E779BF6B1582}"/>
    <cellStyle name="Comma 3 5 2 2 4" xfId="1011" xr:uid="{00000000-0005-0000-0000-0000F3030000}"/>
    <cellStyle name="Comma 3 5 2 2 4 2" xfId="3165" xr:uid="{AE03CCA9-E1E4-424E-9559-4104058C84F2}"/>
    <cellStyle name="Comma 3 5 2 2 5" xfId="1012" xr:uid="{00000000-0005-0000-0000-0000F4030000}"/>
    <cellStyle name="Comma 3 5 2 2 5 2" xfId="3166" xr:uid="{F379E24D-982A-4DA2-A4E7-BADDC47ACF0D}"/>
    <cellStyle name="Comma 3 5 2 2 6" xfId="3154" xr:uid="{98D8CABE-A6EE-40E8-B814-FEB8908F3E34}"/>
    <cellStyle name="Comma 3 5 2 3" xfId="1013" xr:uid="{00000000-0005-0000-0000-0000F5030000}"/>
    <cellStyle name="Comma 3 5 2 3 2" xfId="3167" xr:uid="{38C63C08-3075-4F4B-8573-856AC1CDEE63}"/>
    <cellStyle name="Comma 3 5 2 4" xfId="1014" xr:uid="{00000000-0005-0000-0000-0000F6030000}"/>
    <cellStyle name="Comma 3 5 2 4 2" xfId="3168" xr:uid="{060EF659-4517-41F9-AA73-A1916C5A3B28}"/>
    <cellStyle name="Comma 3 5 2 5" xfId="1015" xr:uid="{00000000-0005-0000-0000-0000F7030000}"/>
    <cellStyle name="Comma 3 5 2 5 2" xfId="3169" xr:uid="{4D25AC0A-33FD-49EE-8E49-0A462C22678D}"/>
    <cellStyle name="Comma 3 5 2 6" xfId="3153" xr:uid="{7C4D74B8-52C8-4AB0-A2E7-2AC1DC9422C4}"/>
    <cellStyle name="Comma 3 5 3" xfId="1016" xr:uid="{00000000-0005-0000-0000-0000F8030000}"/>
    <cellStyle name="Comma 3 5 3 2" xfId="1017" xr:uid="{00000000-0005-0000-0000-0000F9030000}"/>
    <cellStyle name="Comma 3 5 3 2 2" xfId="3171" xr:uid="{A57B6CF2-F74B-4886-996F-F562D4BC3933}"/>
    <cellStyle name="Comma 3 5 3 3" xfId="1018" xr:uid="{00000000-0005-0000-0000-0000FA030000}"/>
    <cellStyle name="Comma 3 5 3 3 2" xfId="3172" xr:uid="{6E7C0D8E-CAE6-4087-AE74-EB1FC9E6EE97}"/>
    <cellStyle name="Comma 3 5 3 4" xfId="1019" xr:uid="{00000000-0005-0000-0000-0000FB030000}"/>
    <cellStyle name="Comma 3 5 3 4 2" xfId="3173" xr:uid="{960A11AB-DDDE-4472-8E7F-3B703287FE67}"/>
    <cellStyle name="Comma 3 5 3 5" xfId="3170" xr:uid="{FA321AEC-0517-42B4-A463-8676DDCC91B8}"/>
    <cellStyle name="Comma 3 5 4" xfId="1020" xr:uid="{00000000-0005-0000-0000-0000FC030000}"/>
    <cellStyle name="Comma 3 5 4 2" xfId="3174" xr:uid="{4889B9FC-8607-4130-9BE7-92A0236736E5}"/>
    <cellStyle name="Comma 3 5 5" xfId="1021" xr:uid="{00000000-0005-0000-0000-0000FD030000}"/>
    <cellStyle name="Comma 3 5 5 2" xfId="3175" xr:uid="{A2030E3F-08FC-48E9-A02D-95E70DB3D81C}"/>
    <cellStyle name="Comma 3 5 6" xfId="1022" xr:uid="{00000000-0005-0000-0000-0000FE030000}"/>
    <cellStyle name="Comma 3 5 6 2" xfId="3176" xr:uid="{0B894AB4-20EC-4670-965E-4E6C9E2FFF60}"/>
    <cellStyle name="Comma 3 5 7" xfId="3152" xr:uid="{17672DDB-D8B5-4B3D-815A-9C588A497E52}"/>
    <cellStyle name="Comma 3 6" xfId="1023" xr:uid="{00000000-0005-0000-0000-0000FF030000}"/>
    <cellStyle name="Comma 3 6 2" xfId="3177" xr:uid="{08DBC276-C119-426D-847F-735FD99AA96B}"/>
    <cellStyle name="Comma 3 7" xfId="1024" xr:uid="{00000000-0005-0000-0000-000000040000}"/>
    <cellStyle name="Comma 3 7 2" xfId="3178" xr:uid="{0B70389D-AAA6-42F3-ABB8-F7B0BBA02B7F}"/>
    <cellStyle name="Comma 3 8" xfId="1025" xr:uid="{00000000-0005-0000-0000-000001040000}"/>
    <cellStyle name="Comma 3 8 2" xfId="3179" xr:uid="{451AFB79-B914-461E-821A-03ACD7FA0605}"/>
    <cellStyle name="Comma 3 9" xfId="1026" xr:uid="{00000000-0005-0000-0000-000002040000}"/>
    <cellStyle name="Comma 3 9 2" xfId="2672" xr:uid="{A762D8F6-0846-4D2D-8159-B2CFDFB2A653}"/>
    <cellStyle name="Comma 3 9 2 2" xfId="5318" xr:uid="{479D3702-B121-4787-B2B3-89881D3F2CD9}"/>
    <cellStyle name="Comma 3 9 3" xfId="4104" xr:uid="{9D4F657A-423E-4A30-8D6A-404EBADA0FF0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0 2 2" xfId="4105" xr:uid="{F60EF1DF-0712-4EC1-91D4-72C9C7CC6746}"/>
    <cellStyle name="Comma 30 3" xfId="3180" xr:uid="{DBE703DA-CA5C-4F97-8D00-7C1C36D015D4}"/>
    <cellStyle name="Comma 31" xfId="1030" xr:uid="{00000000-0005-0000-0000-000006040000}"/>
    <cellStyle name="Comma 31 2" xfId="1031" xr:uid="{00000000-0005-0000-0000-000007040000}"/>
    <cellStyle name="Comma 31 2 2" xfId="4106" xr:uid="{A5A51D17-0F2B-486A-9209-0EF1C516FE71}"/>
    <cellStyle name="Comma 31 3" xfId="3181" xr:uid="{8BD5B314-B7AA-4484-84BE-A0C67953456F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2 2 2" xfId="4109" xr:uid="{1B21AC06-C399-41FD-A212-81413A45C1E2}"/>
    <cellStyle name="Comma 33 2 3" xfId="4108" xr:uid="{F6D2070E-D012-4886-A4BE-26DFB3396AC5}"/>
    <cellStyle name="Comma 33 3" xfId="1037" xr:uid="{00000000-0005-0000-0000-00000D040000}"/>
    <cellStyle name="Comma 33 3 2" xfId="4110" xr:uid="{EB3C528B-6D7F-4F0D-955C-A7C10D6DABDD}"/>
    <cellStyle name="Comma 33 4" xfId="3182" xr:uid="{9F82FAF5-27C0-45C9-84D7-C51609381F8D}"/>
    <cellStyle name="Comma 33 5" xfId="3632" xr:uid="{6F6EB5BF-0FA9-47C6-B1EE-3AF6AC7FB239}"/>
    <cellStyle name="Comma 33 6" xfId="4107" xr:uid="{688654F4-D8BC-4008-AE4A-C41B7DFDD048}"/>
    <cellStyle name="Comma 33 7" xfId="4548" xr:uid="{92D4A414-528E-4D14-811C-DA28D28567CC}"/>
    <cellStyle name="Comma 34" xfId="1038" xr:uid="{00000000-0005-0000-0000-00000E040000}"/>
    <cellStyle name="Comma 34 2" xfId="1039" xr:uid="{00000000-0005-0000-0000-00000F040000}"/>
    <cellStyle name="Comma 34 2 2" xfId="4111" xr:uid="{7D52B6B6-00EE-4AE7-8F39-65A3A8294B7D}"/>
    <cellStyle name="Comma 34 3" xfId="3183" xr:uid="{290D026B-C2AE-4BFB-95A7-23045EB5D076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7 2 2" xfId="4112" xr:uid="{DED90763-4991-4F14-8FE4-06DA59ACC3B2}"/>
    <cellStyle name="Comma 37 3" xfId="3184" xr:uid="{CFB81A28-96E9-4FC7-B4DE-5FA54AF0B23B}"/>
    <cellStyle name="Comma 38" xfId="1044" xr:uid="{00000000-0005-0000-0000-000014040000}"/>
    <cellStyle name="Comma 38 2" xfId="1045" xr:uid="{00000000-0005-0000-0000-000015040000}"/>
    <cellStyle name="Comma 38 2 2" xfId="4114" xr:uid="{D2561B49-EF30-4328-AF25-1F93BE83A6FF}"/>
    <cellStyle name="Comma 38 3" xfId="4113" xr:uid="{63A4E5E1-57DD-4C23-B37E-FF81AAD6071E}"/>
    <cellStyle name="Comma 39" xfId="1046" xr:uid="{00000000-0005-0000-0000-000016040000}"/>
    <cellStyle name="Comma 39 2" xfId="4115" xr:uid="{4863BEE4-E215-45BF-8B5B-1A4801CA76AA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2 2 2" xfId="4116" xr:uid="{4E15FE4E-AD3A-4FD6-B44D-079A258BF490}"/>
    <cellStyle name="Comma 4 2 3" xfId="3186" xr:uid="{F7828FDB-280A-4DB2-A34D-13055E70D125}"/>
    <cellStyle name="Comma 4 3" xfId="1050" xr:uid="{00000000-0005-0000-0000-00001A040000}"/>
    <cellStyle name="Comma 4 3 2" xfId="4117" xr:uid="{E3E1DA71-AB22-4D65-9F76-CF4C1FC61CF4}"/>
    <cellStyle name="Comma 4 4" xfId="1051" xr:uid="{00000000-0005-0000-0000-00001B040000}"/>
    <cellStyle name="Comma 4 4 2" xfId="4118" xr:uid="{E08C6EFF-12C8-4147-A347-90491166BABC}"/>
    <cellStyle name="Comma 4 5" xfId="1052" xr:uid="{00000000-0005-0000-0000-00001C040000}"/>
    <cellStyle name="Comma 4 5 2" xfId="4119" xr:uid="{0766CCAA-7570-4208-9A09-E09EC6405B5A}"/>
    <cellStyle name="Comma 4 6" xfId="3185" xr:uid="{DB7B830A-8ED3-475D-9BE0-A00F7F10C261}"/>
    <cellStyle name="Comma 40" xfId="1053" xr:uid="{00000000-0005-0000-0000-00001D040000}"/>
    <cellStyle name="Comma 40 2" xfId="4120" xr:uid="{123E3C6B-A03A-416B-AA4C-D154D984F673}"/>
    <cellStyle name="Comma 41" xfId="3916" xr:uid="{5A491CEE-10A1-430C-B2F1-3C3BE88B6E8C}"/>
    <cellStyle name="Comma 42" xfId="1054" xr:uid="{00000000-0005-0000-0000-00001E040000}"/>
    <cellStyle name="Comma 42 2" xfId="1055" xr:uid="{00000000-0005-0000-0000-00001F040000}"/>
    <cellStyle name="Comma 42 2 2" xfId="4121" xr:uid="{073F4C96-D098-4F1D-A18A-004F97DC8D74}"/>
    <cellStyle name="Comma 42 3" xfId="3187" xr:uid="{C0A33045-EC4F-4689-9FC0-9AACC9E26ED7}"/>
    <cellStyle name="Comma 43" xfId="4194" xr:uid="{75D295E4-BE54-4D9F-BFAA-642E8005045D}"/>
    <cellStyle name="Comma 44" xfId="4398" xr:uid="{A3CB505E-A42C-4095-98D8-D9F434868A60}"/>
    <cellStyle name="Comma 45" xfId="1056" xr:uid="{00000000-0005-0000-0000-000020040000}"/>
    <cellStyle name="Comma 45 2" xfId="1057" xr:uid="{00000000-0005-0000-0000-000021040000}"/>
    <cellStyle name="Comma 45 2 2" xfId="4122" xr:uid="{CFCD91CB-0741-4E5B-99D3-F0C060AAB5E4}"/>
    <cellStyle name="Comma 45 3" xfId="3188" xr:uid="{0B8CEAE7-25EB-4EB1-976A-B083792EC9F7}"/>
    <cellStyle name="Comma 46" xfId="1058" xr:uid="{00000000-0005-0000-0000-000022040000}"/>
    <cellStyle name="Comma 46 2" xfId="1059" xr:uid="{00000000-0005-0000-0000-000023040000}"/>
    <cellStyle name="Comma 46 2 2" xfId="4123" xr:uid="{4B702AB8-7269-4F65-ACB3-B1F6B39DEB88}"/>
    <cellStyle name="Comma 46 3" xfId="3189" xr:uid="{1F6CA30F-699C-407F-B511-70F041083585}"/>
    <cellStyle name="Comma 47" xfId="1060" xr:uid="{00000000-0005-0000-0000-000024040000}"/>
    <cellStyle name="Comma 47 2" xfId="1061" xr:uid="{00000000-0005-0000-0000-000025040000}"/>
    <cellStyle name="Comma 47 2 2" xfId="4124" xr:uid="{EF39CE52-ED0F-4121-AB16-0DCD9B49DEAA}"/>
    <cellStyle name="Comma 47 3" xfId="3190" xr:uid="{AEBE1380-B8FF-46B3-904B-55EC2EF60ED2}"/>
    <cellStyle name="Comma 48" xfId="1062" xr:uid="{00000000-0005-0000-0000-000026040000}"/>
    <cellStyle name="Comma 48 2" xfId="1063" xr:uid="{00000000-0005-0000-0000-000027040000}"/>
    <cellStyle name="Comma 48 2 2" xfId="4125" xr:uid="{FAE5DB7E-22C3-4AB6-8965-55CB68F817C1}"/>
    <cellStyle name="Comma 48 3" xfId="3191" xr:uid="{5D415D29-14F6-4D51-B808-4067398BE1C0}"/>
    <cellStyle name="Comma 49" xfId="1064" xr:uid="{00000000-0005-0000-0000-000028040000}"/>
    <cellStyle name="Comma 49 2" xfId="1065" xr:uid="{00000000-0005-0000-0000-000029040000}"/>
    <cellStyle name="Comma 49 2 2" xfId="4126" xr:uid="{A8ABC1AA-EB77-46CF-B481-06A6250796F8}"/>
    <cellStyle name="Comma 49 3" xfId="3192" xr:uid="{E9F78AAF-A5FE-49F1-B348-5828CC61D922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2 2 2" xfId="4127" xr:uid="{4DDAE950-91B3-4E0D-8822-4F2AA897C987}"/>
    <cellStyle name="Comma 5 2 3" xfId="3193" xr:uid="{11197C28-5A30-4D7F-B516-24F3CC8C711E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0 2 2" xfId="4128" xr:uid="{98F0CB53-F2FF-41D9-AF50-BB7D92B27695}"/>
    <cellStyle name="Comma 50 3" xfId="3194" xr:uid="{F38B95C0-2520-4988-A7C3-052494202073}"/>
    <cellStyle name="Comma 51" xfId="1072" xr:uid="{00000000-0005-0000-0000-000030040000}"/>
    <cellStyle name="Comma 51 2" xfId="1073" xr:uid="{00000000-0005-0000-0000-000031040000}"/>
    <cellStyle name="Comma 51 2 2" xfId="4129" xr:uid="{249B43D5-60B0-4908-9968-A2931CEE48AC}"/>
    <cellStyle name="Comma 51 3" xfId="3195" xr:uid="{78123E01-2BFA-4228-BD91-30EA91418C39}"/>
    <cellStyle name="Comma 52" xfId="1074" xr:uid="{00000000-0005-0000-0000-000032040000}"/>
    <cellStyle name="Comma 52 2" xfId="1075" xr:uid="{00000000-0005-0000-0000-000033040000}"/>
    <cellStyle name="Comma 52 2 2" xfId="4130" xr:uid="{EF975088-7688-4636-8BE6-1A6E0A7AD25D}"/>
    <cellStyle name="Comma 52 3" xfId="3196" xr:uid="{617E6A58-3CD2-4746-8BB7-1993A4ABE718}"/>
    <cellStyle name="Comma 53" xfId="4486" xr:uid="{5DA7B796-0BE7-419D-95B9-D2DAAB3E1152}"/>
    <cellStyle name="Comma 54" xfId="4672" xr:uid="{5E7E355F-3112-4EA6-9690-027D876DC5CE}"/>
    <cellStyle name="Comma 55" xfId="5324" xr:uid="{175690AE-69F2-4391-A5C5-954E60031F39}"/>
    <cellStyle name="Comma 56" xfId="4671" xr:uid="{B6C90152-4976-4A16-983C-74102B705F7D}"/>
    <cellStyle name="Comma 57" xfId="5323" xr:uid="{8959A05C-A43A-4004-BD14-31EC9B94DA8F}"/>
    <cellStyle name="Comma 58" xfId="1076" xr:uid="{00000000-0005-0000-0000-000034040000}"/>
    <cellStyle name="Comma 58 2" xfId="1077" xr:uid="{00000000-0005-0000-0000-000035040000}"/>
    <cellStyle name="Comma 58 2 2" xfId="4131" xr:uid="{8CD56465-ACD8-4FEA-8B3A-A2373A8CE650}"/>
    <cellStyle name="Comma 58 3" xfId="3197" xr:uid="{FF6F2D01-C2D5-4BD3-8A80-F034540D2D0B}"/>
    <cellStyle name="Comma 59" xfId="1078" xr:uid="{00000000-0005-0000-0000-000036040000}"/>
    <cellStyle name="Comma 59 2" xfId="1079" xr:uid="{00000000-0005-0000-0000-000037040000}"/>
    <cellStyle name="Comma 59 2 2" xfId="4132" xr:uid="{9257AC79-0C2B-4932-97D2-6041F7612E7F}"/>
    <cellStyle name="Comma 59 3" xfId="3198" xr:uid="{3CD6B4B8-BC11-4563-A15D-E1F35A8DD545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 2 2 2" xfId="4133" xr:uid="{6813E7C2-1EFB-48F4-A9EE-6DEBC34A59C3}"/>
    <cellStyle name="Comma 6 2 3" xfId="3200" xr:uid="{CE698371-5B17-48D0-A1C8-7248F3664BE6}"/>
    <cellStyle name="Comma 6 3" xfId="3199" xr:uid="{931473CD-1404-47D7-B23E-F95DB265C92C}"/>
    <cellStyle name="Comma 62" xfId="1083" xr:uid="{00000000-0005-0000-0000-00003B040000}"/>
    <cellStyle name="Comma 62 2" xfId="1084" xr:uid="{00000000-0005-0000-0000-00003C040000}"/>
    <cellStyle name="Comma 62 2 2" xfId="4134" xr:uid="{05C64923-5D80-42CD-AF16-31DD9B884BC6}"/>
    <cellStyle name="Comma 62 3" xfId="3201" xr:uid="{74D48D40-EEEB-4642-8E2F-0F1E1A72FB61}"/>
    <cellStyle name="Comma 63" xfId="1085" xr:uid="{00000000-0005-0000-0000-00003D040000}"/>
    <cellStyle name="Comma 63 2" xfId="1086" xr:uid="{00000000-0005-0000-0000-00003E040000}"/>
    <cellStyle name="Comma 63 2 2" xfId="4135" xr:uid="{A2CC7499-5C9A-4E0E-9FF5-B8B1F43FB4DF}"/>
    <cellStyle name="Comma 63 3" xfId="3202" xr:uid="{D85E5FCF-6A48-459E-AB81-A49ECBD3157C}"/>
    <cellStyle name="Comma 66" xfId="1087" xr:uid="{00000000-0005-0000-0000-00003F040000}"/>
    <cellStyle name="Comma 66 2" xfId="3203" xr:uid="{5B849F2D-25FB-4A0C-86EA-AD9A31722FC6}"/>
    <cellStyle name="Comma 67" xfId="1088" xr:uid="{00000000-0005-0000-0000-000040040000}"/>
    <cellStyle name="Comma 67 2" xfId="1089" xr:uid="{00000000-0005-0000-0000-000041040000}"/>
    <cellStyle name="Comma 67 2 2" xfId="4136" xr:uid="{8291545E-F59D-4020-9E2C-D613AE4E6E3D}"/>
    <cellStyle name="Comma 67 3" xfId="3204" xr:uid="{9158DC6C-F342-4405-91FA-89D24E5F151A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2 2 2" xfId="4138" xr:uid="{728CAB4E-3FDC-4C3B-B3B0-335B66B2A347}"/>
    <cellStyle name="Comma 7 2 3" xfId="3206" xr:uid="{8E31267B-C2A8-4C73-9DC7-B87522850602}"/>
    <cellStyle name="Comma 7 3" xfId="1093" xr:uid="{00000000-0005-0000-0000-000045040000}"/>
    <cellStyle name="Comma 7 3 2" xfId="1094" xr:uid="{00000000-0005-0000-0000-000046040000}"/>
    <cellStyle name="Comma 7 3 2 2" xfId="4139" xr:uid="{761C2F1D-8B5D-4D82-AFEA-5439880CB489}"/>
    <cellStyle name="Comma 7 3 3" xfId="3207" xr:uid="{648F0BE3-19F6-40CE-8536-897CE90C6E10}"/>
    <cellStyle name="Comma 7 4" xfId="3205" xr:uid="{B12EFE5C-D056-4BAE-B5DA-7C1A3BF49D5E}"/>
    <cellStyle name="Comma 7 5" xfId="4137" xr:uid="{0B2010C1-1A13-4D84-B86C-13332B9ABCDD}"/>
    <cellStyle name="Comma 72" xfId="1095" xr:uid="{00000000-0005-0000-0000-000047040000}"/>
    <cellStyle name="Comma 72 2" xfId="3208" xr:uid="{139C9FD7-F04C-4FBE-A742-C8277169828F}"/>
    <cellStyle name="Comma 74" xfId="1096" xr:uid="{00000000-0005-0000-0000-000048040000}"/>
    <cellStyle name="Comma 74 2" xfId="1097" xr:uid="{00000000-0005-0000-0000-000049040000}"/>
    <cellStyle name="Comma 74 2 2" xfId="4140" xr:uid="{5D235C10-22F1-4967-966B-5462670E9218}"/>
    <cellStyle name="Comma 74 3" xfId="3209" xr:uid="{A83B0356-F25D-40E1-88D6-CB99F31B36AC}"/>
    <cellStyle name="Comma 75" xfId="1098" xr:uid="{00000000-0005-0000-0000-00004A040000}"/>
    <cellStyle name="Comma 75 2" xfId="1099" xr:uid="{00000000-0005-0000-0000-00004B040000}"/>
    <cellStyle name="Comma 75 2 2" xfId="4141" xr:uid="{BA782169-CDDD-455C-B859-8F2756305E13}"/>
    <cellStyle name="Comma 75 3" xfId="3210" xr:uid="{B3B9310D-B0DE-4223-9104-E83DC45A99B8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2 2 2" xfId="4142" xr:uid="{B213BB29-5404-4896-BAA4-0F7904A7A877}"/>
    <cellStyle name="Comma 8 2 2 3" xfId="3213" xr:uid="{8971175D-897D-4AE1-AD6B-222E20BFBB24}"/>
    <cellStyle name="Comma 8 2 3" xfId="1104" xr:uid="{00000000-0005-0000-0000-000050040000}"/>
    <cellStyle name="Comma 8 2 3 2" xfId="4143" xr:uid="{E2D006B3-D499-4A4B-BF90-48BE6A976475}"/>
    <cellStyle name="Comma 8 2 4" xfId="3212" xr:uid="{27C17A73-FA94-4E80-84C4-AD3DCC26A00F}"/>
    <cellStyle name="Comma 8 3" xfId="1105" xr:uid="{00000000-0005-0000-0000-000051040000}"/>
    <cellStyle name="Comma 8 3 2" xfId="4144" xr:uid="{1ABED610-892F-4F56-B9F6-1DEB45123794}"/>
    <cellStyle name="Comma 8 4" xfId="3211" xr:uid="{AB0C3E73-BFFB-41C9-B5BA-01B4275A2DA9}"/>
    <cellStyle name="Comma 82" xfId="1106" xr:uid="{00000000-0005-0000-0000-000052040000}"/>
    <cellStyle name="Comma 82 2" xfId="1107" xr:uid="{00000000-0005-0000-0000-000053040000}"/>
    <cellStyle name="Comma 82 2 2" xfId="4145" xr:uid="{5E895577-2B3D-4633-8436-A59B3723F3B5}"/>
    <cellStyle name="Comma 82 3" xfId="3214" xr:uid="{D687BE1B-E3BB-4964-BA0E-8280A9CAA302}"/>
    <cellStyle name="Comma 83" xfId="1108" xr:uid="{00000000-0005-0000-0000-000054040000}"/>
    <cellStyle name="Comma 83 2" xfId="1109" xr:uid="{00000000-0005-0000-0000-000055040000}"/>
    <cellStyle name="Comma 83 2 2" xfId="4146" xr:uid="{B0318A92-1BCF-44DB-B2C1-59BAC1BA0614}"/>
    <cellStyle name="Comma 83 3" xfId="3215" xr:uid="{780B7EE8-5550-4279-82AB-1E74BF71339B}"/>
    <cellStyle name="Comma 85" xfId="1110" xr:uid="{00000000-0005-0000-0000-000056040000}"/>
    <cellStyle name="Comma 85 2" xfId="1111" xr:uid="{00000000-0005-0000-0000-000057040000}"/>
    <cellStyle name="Comma 85 2 2" xfId="4147" xr:uid="{F69DC4DF-96A2-4EE0-837E-E4FEE8FAC905}"/>
    <cellStyle name="Comma 85 3" xfId="3216" xr:uid="{1DAA1A9F-27B1-45A2-B55C-7067F16DAD86}"/>
    <cellStyle name="Comma 86" xfId="1112" xr:uid="{00000000-0005-0000-0000-000058040000}"/>
    <cellStyle name="Comma 86 2" xfId="1113" xr:uid="{00000000-0005-0000-0000-000059040000}"/>
    <cellStyle name="Comma 86 2 2" xfId="4148" xr:uid="{D1A4941B-154B-4A43-9B41-B0C7D6EC435B}"/>
    <cellStyle name="Comma 86 3" xfId="3217" xr:uid="{AD1EB67B-94CC-4400-BD5E-B645041C80CB}"/>
    <cellStyle name="Comma 89" xfId="1114" xr:uid="{00000000-0005-0000-0000-00005A040000}"/>
    <cellStyle name="Comma 89 2" xfId="3218" xr:uid="{B0087802-3BF4-4FDE-AA2C-B664F360661D}"/>
    <cellStyle name="Comma 9" xfId="1115" xr:uid="{00000000-0005-0000-0000-00005B040000}"/>
    <cellStyle name="Comma 9 2" xfId="1116" xr:uid="{00000000-0005-0000-0000-00005C040000}"/>
    <cellStyle name="Comma 9 2 2" xfId="3220" xr:uid="{F71699F3-3B3B-4FB2-89CD-A500BB3159A4}"/>
    <cellStyle name="Comma 9 3" xfId="1117" xr:uid="{00000000-0005-0000-0000-00005D040000}"/>
    <cellStyle name="Comma 9 3 2" xfId="3221" xr:uid="{51C18A76-9A74-4396-9DBF-C25BC8B4C409}"/>
    <cellStyle name="Comma 9 4" xfId="1118" xr:uid="{00000000-0005-0000-0000-00005E040000}"/>
    <cellStyle name="Comma 9 4 2" xfId="4149" xr:uid="{D5268A77-15D3-42E0-A8B8-5AECB866B5E2}"/>
    <cellStyle name="Comma 9 5" xfId="3219" xr:uid="{1EE17F7A-D5B8-4A73-A9A0-00424B40BDD0}"/>
    <cellStyle name="Comma 98" xfId="1119" xr:uid="{00000000-0005-0000-0000-00005F040000}"/>
    <cellStyle name="Comma 98 2" xfId="3222" xr:uid="{72830CE0-02C4-4D46-8A97-7DC21722AAAD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2 2" xfId="3223" xr:uid="{95FCC82A-2D1B-44A0-B680-2535DF12917B}"/>
    <cellStyle name="Currency [0] 3" xfId="1127" xr:uid="{00000000-0005-0000-0000-000067040000}"/>
    <cellStyle name="Currency [0] 3 2" xfId="3224" xr:uid="{6D8E86FE-8B13-4B0A-8443-555E9B35E747}"/>
    <cellStyle name="Currency [0] 3 3" xfId="4150" xr:uid="{59525049-ADEE-4C79-8BE6-FA53BFD33F66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lines around data in range 2 2" xfId="4151" xr:uid="{E7E28701-5168-44A7-BD35-DB024AF857B2}"/>
    <cellStyle name="Draw lines around data in range 2 3" xfId="4556" xr:uid="{F403D6E0-E77A-4B1A-9B77-2F4763072220}"/>
    <cellStyle name="Draw lines around data in range 3" xfId="3638" xr:uid="{B86CB9C3-34F2-4758-8638-9DD95499857D}"/>
    <cellStyle name="Draw lines around data in range 4" xfId="3639" xr:uid="{69B10AEB-49A5-4A03-AE27-60E633F9B412}"/>
    <cellStyle name="Draw lines around data in range 5" xfId="4555" xr:uid="{C0D7362D-53BC-4427-B924-F05499D8589D}"/>
    <cellStyle name="Draw lines around data in range 6" xfId="4550" xr:uid="{298BB59A-618E-4925-BB47-ED24DE4A7030}"/>
    <cellStyle name="Draw lines around data in range 7" xfId="4547" xr:uid="{499A1501-4A2F-401D-A5E8-8EFD975B7758}"/>
    <cellStyle name="Draw lines around data in range 8" xfId="4404" xr:uid="{C7E299EB-E9B5-4552-973F-B8D75932506B}"/>
    <cellStyle name="Draw shadow and lines within range" xfId="1162" xr:uid="{00000000-0005-0000-0000-00008A040000}"/>
    <cellStyle name="Draw shadow and lines within range 2" xfId="1163" xr:uid="{00000000-0005-0000-0000-00008B040000}"/>
    <cellStyle name="Draw shadow and lines within range 2 2" xfId="4152" xr:uid="{321D3890-2248-4C4E-847E-00F552416FB6}"/>
    <cellStyle name="Draw shadow and lines within range 2 3" xfId="4558" xr:uid="{4ED2273A-A9E8-4F31-821E-35E6DFB4EFE2}"/>
    <cellStyle name="Draw shadow and lines within range 3" xfId="3637" xr:uid="{F7B2781E-430F-49D0-B280-DCC268AAC7C6}"/>
    <cellStyle name="Draw shadow and lines within range 4" xfId="3640" xr:uid="{D596A876-8225-4652-BE5E-47ECE642D066}"/>
    <cellStyle name="Draw shadow and lines within range 5" xfId="4557" xr:uid="{BFA4D6E8-7304-47B3-B5DE-C57E2A4AD7F5}"/>
    <cellStyle name="Draw shadow and lines within range 6" xfId="4551" xr:uid="{BC9B78BE-FA99-446C-8781-351F7A2B8FBF}"/>
    <cellStyle name="Draw shadow and lines within range 7" xfId="4546" xr:uid="{A7BD2BCE-CC06-4CAA-87D8-6E0D01092DB1}"/>
    <cellStyle name="Draw shadow and lines within range 8" xfId="4549" xr:uid="{C85978D1-523B-4D1E-94E0-C875D6E1ABB1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2 2 2" xfId="4153" xr:uid="{B99CB0B5-AEE7-4AEB-AA59-D3454E3F53FA}"/>
    <cellStyle name="Format a column of totals 2 3" xfId="3636" xr:uid="{5128B386-83F8-482D-85A1-3532C47325A6}"/>
    <cellStyle name="Format a column of totals 3" xfId="1206" xr:uid="{00000000-0005-0000-0000-0000B6040000}"/>
    <cellStyle name="Format a column of totals 3 2" xfId="4154" xr:uid="{5556C664-0FBE-4F2E-817B-BAAB2587838F}"/>
    <cellStyle name="Format a column of totals 4" xfId="3635" xr:uid="{59778E62-8379-4F93-9446-1154650EA1E5}"/>
    <cellStyle name="Format a row of totals" xfId="1207" xr:uid="{00000000-0005-0000-0000-0000B7040000}"/>
    <cellStyle name="Format a row of totals 2" xfId="1208" xr:uid="{00000000-0005-0000-0000-0000B8040000}"/>
    <cellStyle name="Format a row of totals 2 2" xfId="4155" xr:uid="{EC261D7A-33EA-497C-8BFE-B5C6BC286625}"/>
    <cellStyle name="Format a row of totals 2 3" xfId="4561" xr:uid="{4DBF1D84-3729-48F0-B583-81A49835C381}"/>
    <cellStyle name="Format a row of totals 3" xfId="3634" xr:uid="{59883E9C-A3BA-4332-BC55-2415578A1943}"/>
    <cellStyle name="Format a row of totals 4" xfId="3641" xr:uid="{5904F3BF-F20E-4331-BBAA-43B4C949CA60}"/>
    <cellStyle name="Format a row of totals 5" xfId="4560" xr:uid="{A2DECDA3-FB1E-4980-80A6-C713D478975A}"/>
    <cellStyle name="Format a row of totals 6" xfId="4554" xr:uid="{62439B41-A500-4E37-8CB6-ADF1E9D4CE7E}"/>
    <cellStyle name="Format a row of totals 7" xfId="4545" xr:uid="{A97CEAC5-2193-4D61-A3BA-ABEB581B6C3B}"/>
    <cellStyle name="Format a row of totals 8" xfId="4552" xr:uid="{1F35E8AA-5F0F-403E-ADE7-8B23FB2FD1E8}"/>
    <cellStyle name="Format text as bold, black on yellow" xfId="1209" xr:uid="{00000000-0005-0000-0000-0000B9040000}"/>
    <cellStyle name="Format text as bold, black on yellow 2" xfId="1210" xr:uid="{00000000-0005-0000-0000-0000BA040000}"/>
    <cellStyle name="Format text as bold, black on yellow 2 2" xfId="4156" xr:uid="{59C886AA-9421-40AC-B730-3B75E4D6EE98}"/>
    <cellStyle name="Format text as bold, black on yellow 2 3" xfId="4563" xr:uid="{E7404493-1CCA-42F0-9093-42016C9CDDCB}"/>
    <cellStyle name="Format text as bold, black on yellow 3" xfId="3633" xr:uid="{2A563C9B-69CB-4043-9B4F-A0E287DAFEB3}"/>
    <cellStyle name="Format text as bold, black on yellow 4" xfId="3642" xr:uid="{7CE6C918-1264-470C-85B5-EDEAB315CDCB}"/>
    <cellStyle name="Format text as bold, black on yellow 5" xfId="4562" xr:uid="{BFE21F38-BBFE-411E-8FA6-9DBC18EC9441}"/>
    <cellStyle name="Format text as bold, black on yellow 6" xfId="4559" xr:uid="{BCC71B0A-7AC8-4721-BA65-B7EB5E503A25}"/>
    <cellStyle name="Format text as bold, black on yellow 7" xfId="4544" xr:uid="{8A36B095-6D73-48A3-A753-82DA8249D766}"/>
    <cellStyle name="Format text as bold, black on yellow 8" xfId="4553" xr:uid="{F8C3B54E-4369-48B8-AB6D-9091DF949C98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0 2 2" xfId="4158" xr:uid="{25CA3094-89BF-4048-9860-67BF063E2AF1}"/>
    <cellStyle name="Input 10 2 3" xfId="4618" xr:uid="{FF8806BB-1F05-4C3C-ACB9-1006E1BEF20A}"/>
    <cellStyle name="Input 10 3" xfId="3631" xr:uid="{9E15F01B-623A-410B-90FD-FF76974ADC1C}"/>
    <cellStyle name="Input 10 4" xfId="3643" xr:uid="{185635B6-BA8F-454D-BD36-0059101CE4A3}"/>
    <cellStyle name="Input 10 5" xfId="4617" xr:uid="{50BF3A85-9888-4BAC-9503-B2511D950AB2}"/>
    <cellStyle name="Input 10 6" xfId="4573" xr:uid="{D67F1E84-42C4-48A0-9BDC-57E179C803FD}"/>
    <cellStyle name="Input 10 7" xfId="4543" xr:uid="{18F75D1C-D35D-4623-A8EE-C2A3D67C5789}"/>
    <cellStyle name="Input 10 8" xfId="4564" xr:uid="{0F882E8E-4A2D-45C6-96F5-5657DF371399}"/>
    <cellStyle name="Input 11" xfId="1350" xr:uid="{00000000-0005-0000-0000-000046050000}"/>
    <cellStyle name="Input 11 2" xfId="1351" xr:uid="{00000000-0005-0000-0000-000047050000}"/>
    <cellStyle name="Input 11 2 2" xfId="4159" xr:uid="{FADABCC0-9C0C-45B6-861C-979964E6C8D3}"/>
    <cellStyle name="Input 11 2 3" xfId="4620" xr:uid="{841F8FC9-516B-4283-B7FD-0357A0C08F57}"/>
    <cellStyle name="Input 11 3" xfId="3630" xr:uid="{FDB4B1F3-3A6A-4DB3-B956-7837CDC781EB}"/>
    <cellStyle name="Input 11 4" xfId="3644" xr:uid="{64BC5015-6597-4D79-B5FB-D3400530AD8A}"/>
    <cellStyle name="Input 11 5" xfId="4619" xr:uid="{1868CB4B-5AD1-4816-85DE-724BE679FF0E}"/>
    <cellStyle name="Input 11 6" xfId="4754" xr:uid="{FB0E94FF-8AAA-4178-B316-6FEE16D7A560}"/>
    <cellStyle name="Input 11 7" xfId="4542" xr:uid="{58533B06-7571-4C8E-85D0-A57B0E3D8F9D}"/>
    <cellStyle name="Input 11 8" xfId="4565" xr:uid="{BC15DC79-D81A-461F-9038-0962994CBE26}"/>
    <cellStyle name="Input 12" xfId="1352" xr:uid="{00000000-0005-0000-0000-000048050000}"/>
    <cellStyle name="Input 12 2" xfId="1353" xr:uid="{00000000-0005-0000-0000-000049050000}"/>
    <cellStyle name="Input 12 2 2" xfId="4160" xr:uid="{5F7A0705-A3F2-4DC8-9E68-5498C38D8991}"/>
    <cellStyle name="Input 12 2 3" xfId="4408" xr:uid="{2FE41B33-C883-4FE2-B052-ED9B4EA312B9}"/>
    <cellStyle name="Input 12 3" xfId="3629" xr:uid="{B151740C-786A-4C5A-B664-8ACA03067F61}"/>
    <cellStyle name="Input 12 4" xfId="3403" xr:uid="{D8E4C416-0E41-4561-8E98-3A51A80C1BAD}"/>
    <cellStyle name="Input 12 5" xfId="4621" xr:uid="{EE214584-FF73-497B-876B-4194CC43C2A2}"/>
    <cellStyle name="Input 12 6" xfId="4574" xr:uid="{81CC4238-19E0-464D-A22B-5D3A71BBDE36}"/>
    <cellStyle name="Input 12 7" xfId="4541" xr:uid="{006C7E9E-05D1-410F-A6E6-EF420F42CBD8}"/>
    <cellStyle name="Input 12 8" xfId="4566" xr:uid="{6F68BCA7-A557-4EF7-BE0A-416700F3C987}"/>
    <cellStyle name="Input 13" xfId="1354" xr:uid="{00000000-0005-0000-0000-00004A050000}"/>
    <cellStyle name="Input 13 2" xfId="1355" xr:uid="{00000000-0005-0000-0000-00004B050000}"/>
    <cellStyle name="Input 13 2 2" xfId="4161" xr:uid="{42C3BA16-26CD-4B0F-A530-693E6B805A0C}"/>
    <cellStyle name="Input 13 2 3" xfId="4623" xr:uid="{4C592816-57F5-4B01-95B6-B1D818D3B3DE}"/>
    <cellStyle name="Input 13 3" xfId="3628" xr:uid="{9C90BD0C-C16C-442E-A10A-E27747DC2FAF}"/>
    <cellStyle name="Input 13 4" xfId="3645" xr:uid="{604D21ED-C645-4AFB-AD3A-F60304F3827E}"/>
    <cellStyle name="Input 13 5" xfId="4622" xr:uid="{3E73080F-7EC9-4364-A80B-8214E3554046}"/>
    <cellStyle name="Input 13 6" xfId="4575" xr:uid="{338FA087-96A5-492D-A442-AB569AE46645}"/>
    <cellStyle name="Input 13 7" xfId="4540" xr:uid="{BFFD2ED9-6605-4951-BE21-38702F1BAF61}"/>
    <cellStyle name="Input 13 8" xfId="4567" xr:uid="{D2DA2754-37AF-4BDA-BDCB-0421DD78EB88}"/>
    <cellStyle name="Input 14" xfId="1356" xr:uid="{00000000-0005-0000-0000-00004C050000}"/>
    <cellStyle name="Input 14 2" xfId="1357" xr:uid="{00000000-0005-0000-0000-00004D050000}"/>
    <cellStyle name="Input 14 2 2" xfId="4162" xr:uid="{9809D337-DB67-446F-8082-DB3F68928D2C}"/>
    <cellStyle name="Input 14 2 3" xfId="4625" xr:uid="{EC382686-08DC-4A08-BBF4-56A90E17461C}"/>
    <cellStyle name="Input 14 3" xfId="3627" xr:uid="{91DABBD7-5B2A-4B01-B035-74FCC1D9AED7}"/>
    <cellStyle name="Input 14 4" xfId="3646" xr:uid="{840A6920-97CA-4005-8972-B86A33A727E0}"/>
    <cellStyle name="Input 14 5" xfId="4624" xr:uid="{B22FE8D8-6C45-4901-BED8-39D644371ED0}"/>
    <cellStyle name="Input 14 6" xfId="4576" xr:uid="{694F9DB0-56FE-42FA-9E49-0E09F19B1B6F}"/>
    <cellStyle name="Input 14 7" xfId="4539" xr:uid="{BC232195-BF0A-46B0-8F67-E2278CB848D9}"/>
    <cellStyle name="Input 14 8" xfId="4777" xr:uid="{26D4B15A-4CFC-4E25-8B16-78AA47FCDA7E}"/>
    <cellStyle name="Input 15" xfId="1358" xr:uid="{00000000-0005-0000-0000-00004E050000}"/>
    <cellStyle name="Input 15 2" xfId="1359" xr:uid="{00000000-0005-0000-0000-00004F050000}"/>
    <cellStyle name="Input 15 2 2" xfId="4163" xr:uid="{A019AC88-89A3-4720-B9D2-994BC734946B}"/>
    <cellStyle name="Input 15 2 3" xfId="4413" xr:uid="{B599CCE4-F3CD-4974-8896-51841B00CD4A}"/>
    <cellStyle name="Input 15 3" xfId="3626" xr:uid="{CD34BDA4-F48B-4399-B781-4CB144500259}"/>
    <cellStyle name="Input 15 4" xfId="3647" xr:uid="{2EE379DB-E30A-4361-B66B-94655DFA0A1A}"/>
    <cellStyle name="Input 15 5" xfId="4626" xr:uid="{FD069009-82AB-4CE7-AB8B-341759BE65B6}"/>
    <cellStyle name="Input 15 6" xfId="4577" xr:uid="{69402CC3-A852-4755-A565-48EBEF2A7F7B}"/>
    <cellStyle name="Input 15 7" xfId="4538" xr:uid="{143A8A20-731B-44B2-8ABF-06ED2052318A}"/>
    <cellStyle name="Input 15 8" xfId="4568" xr:uid="{C4184203-1806-40C6-BE15-4B05A6E86509}"/>
    <cellStyle name="Input 16" xfId="1360" xr:uid="{00000000-0005-0000-0000-000050050000}"/>
    <cellStyle name="Input 16 2" xfId="1361" xr:uid="{00000000-0005-0000-0000-000051050000}"/>
    <cellStyle name="Input 16 2 2" xfId="4164" xr:uid="{8F56A588-061E-47C5-B909-02427FFD0C95}"/>
    <cellStyle name="Input 16 2 3" xfId="4628" xr:uid="{3BF7E8A6-4486-4747-A64C-B3A1788DA097}"/>
    <cellStyle name="Input 16 3" xfId="3625" xr:uid="{0D7A49DD-9A91-4C6A-B1C9-1FA366FB0CFE}"/>
    <cellStyle name="Input 16 4" xfId="3648" xr:uid="{05C94ECF-3627-4B9C-BE40-9163E6AA4224}"/>
    <cellStyle name="Input 16 5" xfId="4627" xr:uid="{8FC764EE-2100-4FA5-9961-584564BC4F18}"/>
    <cellStyle name="Input 16 6" xfId="4578" xr:uid="{93BE2033-E126-4C63-9774-E518362A611B}"/>
    <cellStyle name="Input 16 7" xfId="4537" xr:uid="{866CDB02-CAB7-4478-A35F-A41B0A1F8FE2}"/>
    <cellStyle name="Input 16 8" xfId="4569" xr:uid="{73B5FCA6-FC97-4FBD-8178-2A6C2D124220}"/>
    <cellStyle name="Input 17" xfId="1362" xr:uid="{00000000-0005-0000-0000-000052050000}"/>
    <cellStyle name="Input 17 2" xfId="1363" xr:uid="{00000000-0005-0000-0000-000053050000}"/>
    <cellStyle name="Input 17 2 2" xfId="4165" xr:uid="{46FF7B98-009D-4F49-A882-329E7D8A9EA2}"/>
    <cellStyle name="Input 17 2 3" xfId="4630" xr:uid="{EFB495A6-3E91-4D69-8D80-E7F77833D233}"/>
    <cellStyle name="Input 17 3" xfId="3624" xr:uid="{34EB2CD2-198F-4EA0-B8C1-9B509200BC8D}"/>
    <cellStyle name="Input 17 4" xfId="3649" xr:uid="{8C6BB267-608D-4B53-B279-10B3DB2C6F12}"/>
    <cellStyle name="Input 17 5" xfId="4629" xr:uid="{C18EDE43-DD8E-449A-B34C-1C432F6DB5AE}"/>
    <cellStyle name="Input 17 6" xfId="4579" xr:uid="{A4EE14C4-72E2-42DF-AE19-11803E69726A}"/>
    <cellStyle name="Input 17 7" xfId="4536" xr:uid="{85C0FF6B-1E8A-49D9-9BD0-29B135611062}"/>
    <cellStyle name="Input 17 8" xfId="4570" xr:uid="{D451E7BA-BF50-4C9C-AC3C-2146556EA411}"/>
    <cellStyle name="Input 18" xfId="1364" xr:uid="{00000000-0005-0000-0000-000054050000}"/>
    <cellStyle name="Input 18 2" xfId="1365" xr:uid="{00000000-0005-0000-0000-000055050000}"/>
    <cellStyle name="Input 18 2 2" xfId="4166" xr:uid="{9451E5EE-2103-495D-B742-EF2AFE116C2D}"/>
    <cellStyle name="Input 18 2 3" xfId="4632" xr:uid="{7D354065-11D4-40C1-AB61-F180F6900D70}"/>
    <cellStyle name="Input 18 3" xfId="3623" xr:uid="{0C2D6B64-B18B-499C-A093-5D1B0BBD630B}"/>
    <cellStyle name="Input 18 4" xfId="3650" xr:uid="{D44CE9DC-8AFF-40AD-9976-F673282A90C3}"/>
    <cellStyle name="Input 18 5" xfId="4631" xr:uid="{BDBA9E55-DBE8-480E-8DB2-A3C359CD5C7E}"/>
    <cellStyle name="Input 18 6" xfId="4580" xr:uid="{774462F8-9E6B-4B7D-9AEE-792D91A8294A}"/>
    <cellStyle name="Input 18 7" xfId="4535" xr:uid="{98CAFA04-C706-4AB0-8527-E43570400590}"/>
    <cellStyle name="Input 18 8" xfId="4571" xr:uid="{1C15395D-11D2-4D6F-99D5-2C98770CE807}"/>
    <cellStyle name="Input 19" xfId="1366" xr:uid="{00000000-0005-0000-0000-000056050000}"/>
    <cellStyle name="Input 19 2" xfId="1367" xr:uid="{00000000-0005-0000-0000-000057050000}"/>
    <cellStyle name="Input 19 2 2" xfId="4167" xr:uid="{BD1588D1-8A8E-45D9-8301-47AA13A839D5}"/>
    <cellStyle name="Input 19 2 3" xfId="4767" xr:uid="{5913E26D-6B76-4B62-BE8C-4A9A9583A711}"/>
    <cellStyle name="Input 19 3" xfId="3622" xr:uid="{08AA1154-D682-4668-B4AC-D9CD0C994BDD}"/>
    <cellStyle name="Input 19 4" xfId="3651" xr:uid="{9338EA3E-C701-4ABD-B890-FEC58562C4FF}"/>
    <cellStyle name="Input 19 5" xfId="4633" xr:uid="{1ECA6128-0440-4175-A070-085C027A29CB}"/>
    <cellStyle name="Input 19 6" xfId="4581" xr:uid="{5110D5AE-6B17-4B17-A081-7E62743E126B}"/>
    <cellStyle name="Input 19 7" xfId="4534" xr:uid="{07AA13A6-4F3C-4AD5-AB42-21090CF2DC65}"/>
    <cellStyle name="Input 19 8" xfId="4776" xr:uid="{43328A93-86E9-4222-B276-4FC5D6F8A4AB}"/>
    <cellStyle name="Input 2" xfId="1368" xr:uid="{00000000-0005-0000-0000-000058050000}"/>
    <cellStyle name="Input 2 10" xfId="4572" xr:uid="{A143E3ED-F0B8-4B77-A2A0-50EC0EFF4D38}"/>
    <cellStyle name="Input 2 2" xfId="1369" xr:uid="{00000000-0005-0000-0000-000059050000}"/>
    <cellStyle name="Input 2 2 2" xfId="1370" xr:uid="{00000000-0005-0000-0000-00005A050000}"/>
    <cellStyle name="Input 2 2 2 2" xfId="4168" xr:uid="{D6125D98-9E23-4D62-A3D0-41C8FD5986BC}"/>
    <cellStyle name="Input 2 2 2 3" xfId="4416" xr:uid="{C0BAF52A-D70E-47F1-9411-5B0776182254}"/>
    <cellStyle name="Input 2 2 3" xfId="3620" xr:uid="{69741AAF-C562-47D2-B8E5-F79F5ECD709F}"/>
    <cellStyle name="Input 2 2 4" xfId="3653" xr:uid="{A732DDBC-11CC-4CC0-9D82-03359556332C}"/>
    <cellStyle name="Input 2 2 5" xfId="4415" xr:uid="{FA139AE6-4943-4867-84F3-2A4C3FD2A358}"/>
    <cellStyle name="Input 2 2 6" xfId="4583" xr:uid="{EC6E8372-EC08-48CE-87A6-7785B22605A3}"/>
    <cellStyle name="Input 2 2 7" xfId="4532" xr:uid="{EAE36E2E-706E-42BE-8E30-D6D0E78C981E}"/>
    <cellStyle name="Input 2 2 8" xfId="4594" xr:uid="{090C7940-EF03-42C5-B2CC-6904AFE5B903}"/>
    <cellStyle name="Input 2 3" xfId="1371" xr:uid="{00000000-0005-0000-0000-00005B050000}"/>
    <cellStyle name="Input 2 3 2" xfId="1372" xr:uid="{00000000-0005-0000-0000-00005C050000}"/>
    <cellStyle name="Input 2 3 2 2" xfId="4169" xr:uid="{8727AC04-72F5-44AF-8FC8-2B777CC58963}"/>
    <cellStyle name="Input 2 3 2 3" xfId="4636" xr:uid="{6428EE10-BB72-43C5-ABCC-8A13116A73FD}"/>
    <cellStyle name="Input 2 3 3" xfId="3619" xr:uid="{A166ECD6-0DDA-46A6-B4BE-3E7DC68008F6}"/>
    <cellStyle name="Input 2 3 4" xfId="3654" xr:uid="{16663D59-111F-47A4-B1EE-8C1E0F2CD8C9}"/>
    <cellStyle name="Input 2 3 5" xfId="4635" xr:uid="{493D7FD4-9C30-4D59-9878-613A4DE3B2B2}"/>
    <cellStyle name="Input 2 3 6" xfId="5253" xr:uid="{EF7DA620-2235-45D0-BC6C-196FDF9548FD}"/>
    <cellStyle name="Input 2 3 7" xfId="4765" xr:uid="{B0133957-E6D1-4654-BDBB-86B16448B06C}"/>
    <cellStyle name="Input 2 3 8" xfId="4595" xr:uid="{6D729754-74B7-4873-9BBD-651C023B267F}"/>
    <cellStyle name="Input 2 4" xfId="1373" xr:uid="{00000000-0005-0000-0000-00005D050000}"/>
    <cellStyle name="Input 2 4 2" xfId="4170" xr:uid="{E3D35EEE-7F46-4CFD-9F62-016FCF66FA19}"/>
    <cellStyle name="Input 2 4 3" xfId="4637" xr:uid="{A00F461B-D094-4313-AE82-83A925AC8C60}"/>
    <cellStyle name="Input 2 5" xfId="3621" xr:uid="{C6A34531-B4ED-41CD-96EE-6A20DDEE49C4}"/>
    <cellStyle name="Input 2 6" xfId="3652" xr:uid="{A309B868-13F4-4902-9A64-DDB13455D57B}"/>
    <cellStyle name="Input 2 7" xfId="4634" xr:uid="{BBFC2D76-69D2-42A0-94A1-F530FF84F83A}"/>
    <cellStyle name="Input 2 8" xfId="4582" xr:uid="{1CE73EB9-CF25-4A85-8383-A90772C5730F}"/>
    <cellStyle name="Input 2 9" xfId="4533" xr:uid="{EA41FE54-0A5E-41DF-8D93-2C817BCCB8B9}"/>
    <cellStyle name="Input 20" xfId="1374" xr:uid="{00000000-0005-0000-0000-00005E050000}"/>
    <cellStyle name="Input 20 2" xfId="1375" xr:uid="{00000000-0005-0000-0000-00005F050000}"/>
    <cellStyle name="Input 20 2 2" xfId="4171" xr:uid="{0EB83226-9583-4A65-9AFC-9BE3D31244ED}"/>
    <cellStyle name="Input 20 2 3" xfId="4638" xr:uid="{DA006911-F96A-47E5-81BA-468BF7033D38}"/>
    <cellStyle name="Input 20 3" xfId="3618" xr:uid="{6CAFABA3-81EF-4481-B797-652F5DB53334}"/>
    <cellStyle name="Input 20 4" xfId="3655" xr:uid="{FA442496-58F9-424C-AFE5-2EE253AB8104}"/>
    <cellStyle name="Input 20 5" xfId="4420" xr:uid="{A26BBBB9-70C2-4A84-B6E8-FD7E3BFB5CF2}"/>
    <cellStyle name="Input 20 6" xfId="4584" xr:uid="{D9813D81-CC70-46B4-B60D-6B51B66DC97B}"/>
    <cellStyle name="Input 20 7" xfId="4531" xr:uid="{2AD7512C-F7C5-4EA4-BCBB-94DEF9BDB6F5}"/>
    <cellStyle name="Input 20 8" xfId="4596" xr:uid="{F022BEDC-C8F2-492A-97FB-F46065F92C16}"/>
    <cellStyle name="Input 21" xfId="1376" xr:uid="{00000000-0005-0000-0000-000060050000}"/>
    <cellStyle name="Input 21 2" xfId="1377" xr:uid="{00000000-0005-0000-0000-000061050000}"/>
    <cellStyle name="Input 21 2 2" xfId="4172" xr:uid="{BBDE8411-C198-4B7E-9182-43DA7245C255}"/>
    <cellStyle name="Input 21 2 3" xfId="4640" xr:uid="{50733ADA-C72A-4B2E-A3F6-D9B4ECC24D6D}"/>
    <cellStyle name="Input 21 3" xfId="3617" xr:uid="{5ADBAC3D-4DE9-48D0-A8EC-578CFD49037E}"/>
    <cellStyle name="Input 21 4" xfId="3656" xr:uid="{617B4D88-F26B-44E4-A44C-24E0F85E51C5}"/>
    <cellStyle name="Input 21 5" xfId="4639" xr:uid="{2B5902B4-4481-441A-B429-5C9A15D6F76D}"/>
    <cellStyle name="Input 21 6" xfId="4585" xr:uid="{5D0190C3-50E7-4E3B-9C3E-202101547D8C}"/>
    <cellStyle name="Input 21 7" xfId="4530" xr:uid="{097A39BD-7862-4011-A29D-87B92547E3E3}"/>
    <cellStyle name="Input 21 8" xfId="4597" xr:uid="{E3DC2723-69AA-421C-B580-AEE3058C28B1}"/>
    <cellStyle name="Input 22" xfId="3716" xr:uid="{FC0F8524-5D80-4E4B-9633-175DD0026563}"/>
    <cellStyle name="Input 23" xfId="3722" xr:uid="{EFDA57C0-F138-4A2C-810C-9D7BB8D8F2AF}"/>
    <cellStyle name="Input 24" xfId="3881" xr:uid="{52B47FC3-ECBA-454C-B8A4-34030C72735E}"/>
    <cellStyle name="Input 25" xfId="4157" xr:uid="{2CD7BB79-1192-4CE5-B950-B36D98230F6E}"/>
    <cellStyle name="Input 26" xfId="4071" xr:uid="{587ECCE0-A2DC-4A47-BAD4-369259224189}"/>
    <cellStyle name="Input 27" xfId="4086" xr:uid="{5E38C5BF-7D0B-4B67-9092-3318D7EB4FAA}"/>
    <cellStyle name="Input 28" xfId="4405" xr:uid="{E45DA830-84C9-4167-A4B6-F6F6B588985C}"/>
    <cellStyle name="Input 29" xfId="4766" xr:uid="{205A4CF9-9C57-434D-B0C3-3B74FA2E0E4B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2 2 2" xfId="4173" xr:uid="{D61965CC-CEEE-43DE-AF61-9F4EE173A2A8}"/>
    <cellStyle name="Input 3 2 2 3" xfId="4643" xr:uid="{B0858ABF-971C-4AA7-BF06-7402272606D7}"/>
    <cellStyle name="Input 3 2 3" xfId="3615" xr:uid="{88B86E0E-290A-49B2-A8F3-0504D28F2927}"/>
    <cellStyle name="Input 3 2 4" xfId="3658" xr:uid="{CDA5ADFA-114F-44B8-BDCE-88D37E2B561B}"/>
    <cellStyle name="Input 3 2 5" xfId="4642" xr:uid="{2C25CE41-8F11-4A13-93AF-1283562745FD}"/>
    <cellStyle name="Input 3 2 6" xfId="4586" xr:uid="{028BFDEF-4EE2-4F2F-A4A5-D1376216CFAD}"/>
    <cellStyle name="Input 3 2 7" xfId="4528" xr:uid="{6DEA3EB3-4D43-4300-9786-7A2253C92BF3}"/>
    <cellStyle name="Input 3 2 8" xfId="4427" xr:uid="{7BFC83EF-CED9-45DC-8323-C8E3F1F383E1}"/>
    <cellStyle name="Input 3 3" xfId="1381" xr:uid="{00000000-0005-0000-0000-000065050000}"/>
    <cellStyle name="Input 3 3 2" xfId="4174" xr:uid="{F9647545-2E26-4846-AABB-DF051F872212}"/>
    <cellStyle name="Input 3 3 3" xfId="4644" xr:uid="{79C588AD-DE9B-4596-8F7F-DD3C250CBDA3}"/>
    <cellStyle name="Input 3 4" xfId="3616" xr:uid="{3A0EE516-E0DF-4BD7-B8B6-D66792CFFB83}"/>
    <cellStyle name="Input 3 5" xfId="3657" xr:uid="{9592CC59-6A1B-4BD8-8E25-1B0B77FD038C}"/>
    <cellStyle name="Input 3 6" xfId="4641" xr:uid="{4B611633-5A87-445B-9F46-0F9366679F03}"/>
    <cellStyle name="Input 3 7" xfId="4760" xr:uid="{A7DB3EA4-90F5-4833-A0F2-A49AA13FEEED}"/>
    <cellStyle name="Input 3 8" xfId="4529" xr:uid="{96FAAD8D-D111-44AF-A575-F11920648415}"/>
    <cellStyle name="Input 3 9" xfId="4598" xr:uid="{E4D82FA4-5FF4-4A6B-800E-FD703E3DBA58}"/>
    <cellStyle name="Input 30" xfId="4419" xr:uid="{CB125D35-B0E7-4581-B6FD-10D8EDE9F1D4}"/>
    <cellStyle name="Input 31" xfId="4519" xr:uid="{01D17125-5B26-46F6-8D93-F0D4CEEA3405}"/>
    <cellStyle name="Input 32" xfId="4411" xr:uid="{84673FCB-F736-4295-9AEA-77C3BAC9F2D2}"/>
    <cellStyle name="Input 33" xfId="4518" xr:uid="{6C78D220-03F3-4BF3-8BC9-F8C9A135CE17}"/>
    <cellStyle name="Input 34" xfId="4525" xr:uid="{F4516FC5-6E39-4619-8BD2-3DA7A6CFF448}"/>
    <cellStyle name="Input 35" xfId="5256" xr:uid="{7B9FD2FC-A540-4EA9-89F2-596B77DCC3E9}"/>
    <cellStyle name="Input 36" xfId="4426" xr:uid="{C0AA6D51-3E0C-44D9-9BD0-A7608F72653A}"/>
    <cellStyle name="Input 37" xfId="5310" xr:uid="{8A87A09E-EA8D-427E-848B-4737866FA58C}"/>
    <cellStyle name="Input 38" xfId="5466" xr:uid="{33FD04AF-ABCD-48BA-90E1-95E93A52CAB5}"/>
    <cellStyle name="Input 39" xfId="5634" xr:uid="{3FC1D432-942D-4222-B3BE-1103426395F3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2 2 2" xfId="4175" xr:uid="{7C5A200B-0F40-4F96-B9EE-2446B918F733}"/>
    <cellStyle name="Input 4 2 2 3" xfId="4647" xr:uid="{984104BE-F9C6-45C8-827D-8AF3B4A03C71}"/>
    <cellStyle name="Input 4 2 3" xfId="3613" xr:uid="{5A377356-3073-4FF4-B377-B8C51B42E942}"/>
    <cellStyle name="Input 4 2 4" xfId="3660" xr:uid="{DC9E134D-C267-4C51-A85B-5E17CEE3B52B}"/>
    <cellStyle name="Input 4 2 5" xfId="4646" xr:uid="{F3C675D3-F948-4E85-9724-F2ABF6475FF2}"/>
    <cellStyle name="Input 4 2 6" xfId="4588" xr:uid="{B78706FD-9DF5-4BDB-A54A-7EBC5E997E12}"/>
    <cellStyle name="Input 4 2 7" xfId="4526" xr:uid="{224203A3-27D1-4D0B-9945-895AF8F77942}"/>
    <cellStyle name="Input 4 2 8" xfId="4757" xr:uid="{D04BFD4E-B219-4C9E-88F6-65ED0A0EC711}"/>
    <cellStyle name="Input 4 3" xfId="1385" xr:uid="{00000000-0005-0000-0000-000069050000}"/>
    <cellStyle name="Input 4 3 2" xfId="4176" xr:uid="{B6522B9F-EB12-4EF9-A7D9-390BE1DEDF3A}"/>
    <cellStyle name="Input 4 3 3" xfId="4648" xr:uid="{4EF4E06F-6320-4BB3-85EB-AF7A81C08271}"/>
    <cellStyle name="Input 4 4" xfId="3614" xr:uid="{24169DD6-5894-4CC1-BE69-B61D52C83021}"/>
    <cellStyle name="Input 4 5" xfId="3659" xr:uid="{A784B56B-7650-4648-8534-2B9F5AE0EF60}"/>
    <cellStyle name="Input 4 6" xfId="4645" xr:uid="{B0368E84-CC38-43B9-A506-63C52B083FDA}"/>
    <cellStyle name="Input 4 7" xfId="4587" xr:uid="{318E0479-9918-4A06-91B5-2F864B5881D3}"/>
    <cellStyle name="Input 4 8" xfId="4527" xr:uid="{1759B6FF-6030-4ED9-823D-1F8EE3C509D7}"/>
    <cellStyle name="Input 4 9" xfId="4599" xr:uid="{80D4D4BE-5251-4B46-8688-E54BB184DFA7}"/>
    <cellStyle name="Input 5" xfId="1386" xr:uid="{00000000-0005-0000-0000-00006A050000}"/>
    <cellStyle name="Input 5 2" xfId="1387" xr:uid="{00000000-0005-0000-0000-00006B050000}"/>
    <cellStyle name="Input 5 2 2" xfId="4177" xr:uid="{9EA06642-AF27-4930-9650-F7F3CDB2F179}"/>
    <cellStyle name="Input 5 2 3" xfId="4649" xr:uid="{E70FE482-CB8E-43E3-BACC-AE7242EACF33}"/>
    <cellStyle name="Input 5 3" xfId="3612" xr:uid="{C0ECC8AF-F35F-4F2D-B8A4-7691F494F593}"/>
    <cellStyle name="Input 5 4" xfId="3661" xr:uid="{6528565D-F371-455F-898D-E0E31FE4D139}"/>
    <cellStyle name="Input 5 5" xfId="4753" xr:uid="{B14518B0-4E3D-4847-B4A8-47FB7BF6A437}"/>
    <cellStyle name="Input 5 6" xfId="4589" xr:uid="{8235469E-9C10-47E4-8AD3-17D2AB2FE488}"/>
    <cellStyle name="Input 5 7" xfId="4524" xr:uid="{61EBE844-F597-4B07-BA7A-E1AC9923C1DC}"/>
    <cellStyle name="Input 5 8" xfId="4600" xr:uid="{1460AE9C-A18C-4172-8735-62A4E9CEF547}"/>
    <cellStyle name="Input 6" xfId="1388" xr:uid="{00000000-0005-0000-0000-00006C050000}"/>
    <cellStyle name="Input 6 2" xfId="1389" xr:uid="{00000000-0005-0000-0000-00006D050000}"/>
    <cellStyle name="Input 6 2 2" xfId="4178" xr:uid="{511A2F58-982E-4849-8965-A2B099531DF0}"/>
    <cellStyle name="Input 6 2 3" xfId="4651" xr:uid="{A7ED6C67-7C4E-4A93-932C-445698F9FD24}"/>
    <cellStyle name="Input 6 3" xfId="3611" xr:uid="{9B066DE3-4BA7-4F33-AC55-FB940D486AB3}"/>
    <cellStyle name="Input 6 4" xfId="3662" xr:uid="{92DABE5F-97E3-41FF-8798-5FC5D1D6DF4B}"/>
    <cellStyle name="Input 6 5" xfId="4650" xr:uid="{383502B8-FFE7-4649-BDFC-2D7CABACCFFD}"/>
    <cellStyle name="Input 6 6" xfId="4590" xr:uid="{EAF43DDC-B6A1-4E45-9330-9F631E4FC015}"/>
    <cellStyle name="Input 6 7" xfId="4523" xr:uid="{17C036C4-1EE8-423A-B65A-2723651D3B93}"/>
    <cellStyle name="Input 6 8" xfId="4601" xr:uid="{455A192E-E2AE-478A-BA61-8C64718D1EB2}"/>
    <cellStyle name="Input 7" xfId="1390" xr:uid="{00000000-0005-0000-0000-00006E050000}"/>
    <cellStyle name="Input 7 2" xfId="1391" xr:uid="{00000000-0005-0000-0000-00006F050000}"/>
    <cellStyle name="Input 7 2 2" xfId="4179" xr:uid="{D76FAEED-350E-4CD5-A639-97F1BC6D06E6}"/>
    <cellStyle name="Input 7 2 3" xfId="4653" xr:uid="{170F55A5-4F21-47F3-B9D0-82D60FC3B21E}"/>
    <cellStyle name="Input 7 3" xfId="3610" xr:uid="{84E4764C-9C48-47C0-9995-1FF14785D200}"/>
    <cellStyle name="Input 7 4" xfId="3663" xr:uid="{3AED04F1-6CA4-47A0-A73A-90F854D5EFBF}"/>
    <cellStyle name="Input 7 5" xfId="4652" xr:uid="{B41E0458-CCDC-4FD2-BB06-6CB031A25866}"/>
    <cellStyle name="Input 7 6" xfId="4591" xr:uid="{D4D34E2D-E342-4975-BA7E-1FD13C9DDDBA}"/>
    <cellStyle name="Input 7 7" xfId="4522" xr:uid="{9EC740A7-5888-4503-8CE5-8B2D3D70B597}"/>
    <cellStyle name="Input 7 8" xfId="4602" xr:uid="{5D2E1B1F-4286-4C36-93C0-C478F1C82115}"/>
    <cellStyle name="Input 8" xfId="1392" xr:uid="{00000000-0005-0000-0000-000070050000}"/>
    <cellStyle name="Input 8 2" xfId="1393" xr:uid="{00000000-0005-0000-0000-000071050000}"/>
    <cellStyle name="Input 8 2 2" xfId="4180" xr:uid="{3A15864F-949F-4DFD-92B6-0217CFA61059}"/>
    <cellStyle name="Input 8 2 3" xfId="4655" xr:uid="{2B6A9947-2027-4493-A124-C264A06AC1AE}"/>
    <cellStyle name="Input 8 3" xfId="3609" xr:uid="{90AF3169-BA5D-4DA7-9BC5-F037E84A7E49}"/>
    <cellStyle name="Input 8 4" xfId="3664" xr:uid="{749988D3-251A-4C1B-9A49-C37648722EAE}"/>
    <cellStyle name="Input 8 5" xfId="4654" xr:uid="{4832C0CF-822A-4B85-8289-C44A50F4646B}"/>
    <cellStyle name="Input 8 6" xfId="4592" xr:uid="{CBB92D1B-2ADB-4300-8B35-EBCB9B6829DA}"/>
    <cellStyle name="Input 8 7" xfId="4521" xr:uid="{C346D788-7404-4C3A-AD50-DABAA3258780}"/>
    <cellStyle name="Input 8 8" xfId="4603" xr:uid="{91921C57-7BC9-4AB5-AC64-A68A224BB79C}"/>
    <cellStyle name="Input 9" xfId="1394" xr:uid="{00000000-0005-0000-0000-000072050000}"/>
    <cellStyle name="Input 9 2" xfId="1395" xr:uid="{00000000-0005-0000-0000-000073050000}"/>
    <cellStyle name="Input 9 2 2" xfId="4181" xr:uid="{37DBB6BE-442C-4E38-ACBC-F7E1712995B4}"/>
    <cellStyle name="Input 9 2 3" xfId="4657" xr:uid="{A164AD0C-7A5D-4DD4-AC19-9E32EB3F66A3}"/>
    <cellStyle name="Input 9 3" xfId="3608" xr:uid="{8CB7C364-2960-4899-848A-F0F15EF3B567}"/>
    <cellStyle name="Input 9 4" xfId="3665" xr:uid="{BCD3A065-913D-431C-ADBA-0BB602279C4B}"/>
    <cellStyle name="Input 9 5" xfId="4656" xr:uid="{4F3CFB81-72CA-422B-8E61-96B198ADE15F}"/>
    <cellStyle name="Input 9 6" xfId="4593" xr:uid="{1848B8CC-4936-4DA0-A56D-32186C6F2218}"/>
    <cellStyle name="Input 9 7" xfId="4520" xr:uid="{A568D121-6B6A-4102-8DBC-534985E78505}"/>
    <cellStyle name="Input 9 8" xfId="4604" xr:uid="{BD77E175-738E-48A9-9F00-A5EA506B788C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6 2 2" xfId="4183" xr:uid="{E397B115-B351-45A4-AF3D-68711663ACB0}"/>
    <cellStyle name="Normal 126 2 3" xfId="4662" xr:uid="{CF2D5981-C8ED-4855-BB96-B27673E508C3}"/>
    <cellStyle name="Normal 126 3" xfId="4182" xr:uid="{3CC2BC0D-C486-42BA-B7F5-354B5936946A}"/>
    <cellStyle name="Normal 126 4" xfId="4661" xr:uid="{66134001-54C8-4935-9770-4C7DD01D6DD9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4 2 2" xfId="4185" xr:uid="{3210BC73-20D0-4C57-9C3E-AE07C60192FD}"/>
    <cellStyle name="Normal 134 2 3" xfId="4664" xr:uid="{49755CFD-E86C-44B3-B850-04C289C0E0C3}"/>
    <cellStyle name="Normal 134 3" xfId="4184" xr:uid="{EB668996-7777-4974-83AE-00F74C641A87}"/>
    <cellStyle name="Normal 134 4" xfId="4663" xr:uid="{335DA73D-9843-463A-BE25-054E5F652E16}"/>
    <cellStyle name="Normal 135" xfId="1536" xr:uid="{00000000-0005-0000-0000-000001060000}"/>
    <cellStyle name="Normal 135 2" xfId="4186" xr:uid="{1D3C6348-7925-4E07-8779-4108399AF423}"/>
    <cellStyle name="Normal 135 3" xfId="4665" xr:uid="{094F8199-C6B9-48BF-954D-F45C2A400B88}"/>
    <cellStyle name="Normal 136" xfId="1537" xr:uid="{00000000-0005-0000-0000-000002060000}"/>
    <cellStyle name="Normal 136 2" xfId="4187" xr:uid="{CC16C93C-2663-43B7-AA81-4F5C06CC4D53}"/>
    <cellStyle name="Normal 136 3" xfId="4666" xr:uid="{DD1C8AA3-8CA4-448F-A4AA-F5DE74111367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2 2 2" xfId="5319" xr:uid="{B4CA5407-98AE-44ED-93C7-60A69FA786E4}"/>
    <cellStyle name="Normal 137 2 3" xfId="4189" xr:uid="{0557A355-FE71-48BE-8A52-773C0EE05A5E}"/>
    <cellStyle name="Normal 137 2 4" xfId="4668" xr:uid="{B0858C94-91B6-4207-9B56-2D1FA6AC73AF}"/>
    <cellStyle name="Normal 137 3" xfId="2670" xr:uid="{DE2FAB10-EC26-4C42-9A25-5D9F87A07F8A}"/>
    <cellStyle name="Normal 137 3 2" xfId="5316" xr:uid="{95437AFC-EC03-4BC4-8D90-4A39A91FE734}"/>
    <cellStyle name="Normal 137 4" xfId="4188" xr:uid="{80344B34-BD7F-4A40-B8F0-FB7C336A988D}"/>
    <cellStyle name="Normal 137 5" xfId="4667" xr:uid="{00900A6C-62EE-4618-8981-B1A26C0A4556}"/>
    <cellStyle name="Normal 138" xfId="4400" xr:uid="{F4987EDA-72EE-40C4-89B0-C486D03698AF}"/>
    <cellStyle name="Normal 138 2" xfId="5653" xr:uid="{E0CD8694-8F92-4C73-BF2C-5E4038C7CF4E}"/>
    <cellStyle name="Normal 139" xfId="4773" xr:uid="{E3F95536-0D44-4C5F-AD98-C8F734644D6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40" xfId="4775" xr:uid="{F2307C39-BF2C-436A-950A-FA0A34247819}"/>
    <cellStyle name="Normal 141" xfId="5315" xr:uid="{5549B950-265E-47FB-BFB2-B60142646C51}"/>
    <cellStyle name="Normal 142" xfId="5482" xr:uid="{692B6C5B-9897-48AB-A96D-CCDCF34D52C1}"/>
    <cellStyle name="Normal 143" xfId="5314" xr:uid="{B17E4B0E-6057-46FA-8A7A-436569A73E0E}"/>
    <cellStyle name="Normal 144" xfId="5480" xr:uid="{31F8BE3C-30BD-4B4F-AE7B-00A7CCF23A23}"/>
    <cellStyle name="Normal 145" xfId="5313" xr:uid="{61D3CC19-79B1-4BC6-9533-C26BEDE140B1}"/>
    <cellStyle name="Normal 146" xfId="4421" xr:uid="{9B1E613A-9048-4062-B7FE-CE748990CCA4}"/>
    <cellStyle name="Normal 147" xfId="5251" xr:uid="{EC8DB0BB-DD8E-47FA-B460-0B678C6D990B}"/>
    <cellStyle name="Normal 148" xfId="5493" xr:uid="{9CE4CA11-4288-4161-8BA6-46210ED18B3B}"/>
    <cellStyle name="Normal 149" xfId="5652" xr:uid="{9FCAA3BB-C7BE-451F-94BF-EF51485F24BE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2 2" xfId="3225" xr:uid="{469804F7-3008-40EE-8475-096C81A1903B}"/>
    <cellStyle name="Normal 16 3" xfId="1573" xr:uid="{00000000-0005-0000-0000-000026060000}"/>
    <cellStyle name="Normal 16 3 2" xfId="1574" xr:uid="{00000000-0005-0000-0000-000027060000}"/>
    <cellStyle name="Normal 16 3 2 2" xfId="3227" xr:uid="{80BCC00F-B4BA-4216-AF57-D314180E88FD}"/>
    <cellStyle name="Normal 16 3 3" xfId="3226" xr:uid="{BF46592C-7D9B-4E6A-A3BB-D6BB178D27C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 5" xfId="3228" xr:uid="{00E13CB6-6496-4455-9335-8882C57C172D}"/>
    <cellStyle name="Normal 18_4_Pembangunan JTM Baru Penyulang CPU 5" xfId="1596" xr:uid="{00000000-0005-0000-0000-00003D060000}"/>
    <cellStyle name="Normal 19" xfId="1597" xr:uid="{00000000-0005-0000-0000-00003E060000}"/>
    <cellStyle name="Normal 19 2" xfId="3229" xr:uid="{A9578905-9ACF-477E-895A-BCA084DCC6E7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 3" xfId="4397" xr:uid="{DF52DBA7-079F-4913-A8DE-7AA6A65773BD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6 2" xfId="3230" xr:uid="{1F218859-7734-4D1F-AE59-BA59E34B6CA2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2 2" xfId="3232" xr:uid="{40BD4EB5-9E35-4456-A74C-0718FFCDF708}"/>
    <cellStyle name="Normal 2 11 3" xfId="1618" xr:uid="{00000000-0005-0000-0000-000053060000}"/>
    <cellStyle name="Normal 2 11 3 2" xfId="3233" xr:uid="{174BE4FE-933D-4145-A6E6-512C9E3975C4}"/>
    <cellStyle name="Normal 2 11 4" xfId="1619" xr:uid="{00000000-0005-0000-0000-000054060000}"/>
    <cellStyle name="Normal 2 11 4 2" xfId="3234" xr:uid="{5DE56B66-9BA1-4A42-9035-CDE8F118CD1B}"/>
    <cellStyle name="Normal 2 11 5" xfId="3231" xr:uid="{37706F11-C1ED-4FCA-A0B1-0AABDFC4E71A}"/>
    <cellStyle name="Normal 2 12" xfId="1620" xr:uid="{00000000-0005-0000-0000-000055060000}"/>
    <cellStyle name="Normal 2 12 2" xfId="1621" xr:uid="{00000000-0005-0000-0000-000056060000}"/>
    <cellStyle name="Normal 2 12 2 2" xfId="3236" xr:uid="{459196FE-F4B4-4F89-BC3B-98DE7FCB3B77}"/>
    <cellStyle name="Normal 2 12 3" xfId="3235" xr:uid="{16C84BE4-D66D-42B0-B754-0C24BAC8391F}"/>
    <cellStyle name="Normal 2 12_SR DERET_ASLI" xfId="1622" xr:uid="{00000000-0005-0000-0000-000057060000}"/>
    <cellStyle name="Normal 2 13" xfId="1623" xr:uid="{00000000-0005-0000-0000-000058060000}"/>
    <cellStyle name="Normal 2 13 2" xfId="3237" xr:uid="{A09F2046-923A-4D22-85B8-1CF03F9D0D67}"/>
    <cellStyle name="Normal 2 14" xfId="1624" xr:uid="{00000000-0005-0000-0000-000059060000}"/>
    <cellStyle name="Normal 2 15" xfId="1625" xr:uid="{00000000-0005-0000-0000-00005A060000}"/>
    <cellStyle name="Normal 2 15 2" xfId="3238" xr:uid="{BCAD801C-2AB4-49B0-8C8E-1E14F89C9BD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0 2" xfId="3239" xr:uid="{7B513C56-06D9-4ACB-886F-46D882696D20}"/>
    <cellStyle name="Normal 2 2 11" xfId="1636" xr:uid="{00000000-0005-0000-0000-000065060000}"/>
    <cellStyle name="Normal 2 2 11 2" xfId="3240" xr:uid="{2AA80F82-6862-4DE9-81CC-A3FB1C18DED9}"/>
    <cellStyle name="Normal 2 2 12" xfId="1637" xr:uid="{00000000-0005-0000-0000-000066060000}"/>
    <cellStyle name="Normal 2 2 12 2" xfId="3241" xr:uid="{CA783BF4-8540-4F0A-A2C8-74A5FF901CF4}"/>
    <cellStyle name="Normal 2 2 13" xfId="1638" xr:uid="{00000000-0005-0000-0000-000067060000}"/>
    <cellStyle name="Normal 2 2 13 2" xfId="3242" xr:uid="{7E198B14-004D-4F32-B384-E73A0990EA79}"/>
    <cellStyle name="Normal 2 2 14" xfId="1639" xr:uid="{00000000-0005-0000-0000-000068060000}"/>
    <cellStyle name="Normal 2 2 14 2" xfId="3243" xr:uid="{F69A8638-E557-4FF9-AB38-7BE0DAD53FE4}"/>
    <cellStyle name="Normal 2 2 15" xfId="1640" xr:uid="{00000000-0005-0000-0000-000069060000}"/>
    <cellStyle name="Normal 2 2 15 2" xfId="3244" xr:uid="{F7D2C6F3-5459-4DE1-A13F-C9DCA548B3BA}"/>
    <cellStyle name="Normal 2 2 16" xfId="1641" xr:uid="{00000000-0005-0000-0000-00006A060000}"/>
    <cellStyle name="Normal 2 2 16 2" xfId="3245" xr:uid="{1E607877-055E-4349-ADBC-A6CED71C36AC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4 2" xfId="3246" xr:uid="{F35A8890-7C0F-49FC-ABDC-97F5D02302AC}"/>
    <cellStyle name="Normal 2 2 5" xfId="1674" xr:uid="{00000000-0005-0000-0000-00008B060000}"/>
    <cellStyle name="Normal 2 2 5 2" xfId="3247" xr:uid="{588C7E93-0BF6-4944-9A17-FD7B71128867}"/>
    <cellStyle name="Normal 2 2 6" xfId="1675" xr:uid="{00000000-0005-0000-0000-00008C060000}"/>
    <cellStyle name="Normal 2 2 6 2" xfId="3248" xr:uid="{5A8BE77A-6266-47E9-9860-ED67ABBFC909}"/>
    <cellStyle name="Normal 2 2 7" xfId="1676" xr:uid="{00000000-0005-0000-0000-00008D060000}"/>
    <cellStyle name="Normal 2 2 7 2" xfId="3249" xr:uid="{37E211E3-B185-434E-A067-861D36F60559}"/>
    <cellStyle name="Normal 2 2 8" xfId="1677" xr:uid="{00000000-0005-0000-0000-00008E060000}"/>
    <cellStyle name="Normal 2 2 8 2" xfId="3250" xr:uid="{058AB265-E415-40BB-8A82-C90B8AE796D7}"/>
    <cellStyle name="Normal 2 2 9" xfId="1678" xr:uid="{00000000-0005-0000-0000-00008F060000}"/>
    <cellStyle name="Normal 2 2 9 2" xfId="3251" xr:uid="{EC5DD65B-9D99-48BE-871C-3395949AFE5F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2 2 2" xfId="4192" xr:uid="{E4441BE3-2842-4D4B-BFAD-C1A3B1C10395}"/>
    <cellStyle name="Normal 2 5 2 2 3" xfId="4674" xr:uid="{4D361C9A-A0C4-4154-8F89-7906FE485634}"/>
    <cellStyle name="Normal 2 5 2 3" xfId="4191" xr:uid="{7483AA81-4B29-4340-A0A1-E2651EF652A4}"/>
    <cellStyle name="Normal 2 5 2 4" xfId="4673" xr:uid="{A3E4B1A7-4A5F-496E-A9CD-2D1DE9DA2FBB}"/>
    <cellStyle name="Normal 2 5 3" xfId="1754" xr:uid="{00000000-0005-0000-0000-0000DB060000}"/>
    <cellStyle name="Normal 2 5 3 2" xfId="4193" xr:uid="{1CE67BCA-536C-47FA-BD4B-0C4A2C506E65}"/>
    <cellStyle name="Normal 2 5 3 3" xfId="4675" xr:uid="{71D43475-1FE3-4210-BF36-545EB6C5C825}"/>
    <cellStyle name="Normal 2 5 4" xfId="2694" xr:uid="{B37BEAAF-FB27-40B1-9038-FD4B8C20F131}"/>
    <cellStyle name="Normal 2 5 5" xfId="3406" xr:uid="{79E66656-12F0-419C-A978-76137FA94346}"/>
    <cellStyle name="Normal 2 5 6" xfId="4190" xr:uid="{82D5E6B5-4B26-4E93-BD74-6A7C2979205E}"/>
    <cellStyle name="Normal 2 5 7" xfId="4417" xr:uid="{4D2900B1-8965-4049-8870-8443C96D2815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 3" xfId="3252" xr:uid="{4A28238C-69BF-406C-BD0B-7493632CABDE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 2" xfId="3253" xr:uid="{66C99F88-08AE-4FB5-B926-6E75D4D05C2E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10" xfId="3254" xr:uid="{9DA8B097-FF12-4490-8DA0-C8DA1F98C3F6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 2" xfId="3255" xr:uid="{8A69BF62-6B54-4D79-B82F-D047755DAD6A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 7" xfId="3256" xr:uid="{9DCF3126-65FD-431F-97FF-31FD047276AE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 3" xfId="3257" xr:uid="{7B527FBC-D906-4207-93EB-01313229CC0E}"/>
    <cellStyle name="Normal 21_DATA DINGO &amp; IMG _OK" xfId="1884" xr:uid="{00000000-0005-0000-0000-00005D070000}"/>
    <cellStyle name="Normal 22" xfId="1885" xr:uid="{00000000-0005-0000-0000-00005E070000}"/>
    <cellStyle name="Normal 22 2" xfId="3258" xr:uid="{DA1100D7-310A-4637-A096-379E4A3F86A8}"/>
    <cellStyle name="Normal 23" xfId="1886" xr:uid="{00000000-0005-0000-0000-00005F070000}"/>
    <cellStyle name="Normal 23 2" xfId="3259" xr:uid="{67E4670F-3F33-4688-AFA5-BCC4B6AA72C5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 4 2" xfId="4196" xr:uid="{AF78E5B6-4C95-4B1A-95DA-EEF10A6D79CD}"/>
    <cellStyle name="Normal 4 4 3" xfId="4812" xr:uid="{D9340B5F-6CC1-47EE-99CA-6680CCD17E16}"/>
    <cellStyle name="Normal 4 5" xfId="2692" xr:uid="{44F62430-6188-47B9-AE7F-EB79CCC4D478}"/>
    <cellStyle name="Normal 4 6" xfId="3405" xr:uid="{E0DDBDEB-79E2-47FA-8FDD-D0033FDC05C4}"/>
    <cellStyle name="Normal 4 7" xfId="4195" xr:uid="{A6000FDF-C8D3-4E15-AF9E-8FEBFAC6A9BE}"/>
    <cellStyle name="Normal 4 8" xfId="4410" xr:uid="{DBBE2C80-850D-4FF3-AE01-27088D4AB59A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2 2" xfId="3261" xr:uid="{3E159338-D3F9-4B3D-B88D-4FE22516BED2}"/>
    <cellStyle name="Normal 8 3" xfId="2024" xr:uid="{00000000-0005-0000-0000-0000E9070000}"/>
    <cellStyle name="Normal 8 3 2" xfId="4198" xr:uid="{091D989D-0C21-4546-A41A-4A543476F8B2}"/>
    <cellStyle name="Normal 8 3 3" xfId="4872" xr:uid="{0A909F90-6745-4CDD-8123-A5BD3EFAE889}"/>
    <cellStyle name="Normal 8 4" xfId="3260" xr:uid="{E2C51F0A-73AE-43E6-AC62-98B10C0EB78F}"/>
    <cellStyle name="Normal 8 5" xfId="3683" xr:uid="{D1D65389-C0C4-4759-9BF2-6A84FCB29791}"/>
    <cellStyle name="Normal 8 6" xfId="4197" xr:uid="{499C5B68-F04B-4F2D-BF68-3535E679AD48}"/>
    <cellStyle name="Normal 8 7" xfId="4669" xr:uid="{5E6E07B9-E53F-4BC8-BDC0-2C3675ACDD17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10" xfId="3570" xr:uid="{F6095AEE-7AA4-44E0-95D4-961ED800A9DF}"/>
    <cellStyle name="Normal 9 11" xfId="4199" xr:uid="{79F348E4-D32E-457D-986C-E3421581784B}"/>
    <cellStyle name="Normal 9 12" xfId="4670" xr:uid="{AD5F07F6-B4A5-4D28-9FCC-C3B367FCDA0D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2 2" xfId="3265" xr:uid="{8F350100-C739-4180-A068-5F2FB842C2D3}"/>
    <cellStyle name="Normal 9 2 2 3" xfId="2046" xr:uid="{00000000-0005-0000-0000-0000FF070000}"/>
    <cellStyle name="Normal 9 2 2 3 2" xfId="3266" xr:uid="{F98B19BD-1C5E-4CDF-831C-74A602721705}"/>
    <cellStyle name="Normal 9 2 2 4" xfId="2047" xr:uid="{00000000-0005-0000-0000-000000080000}"/>
    <cellStyle name="Normal 9 2 2 4 2" xfId="3267" xr:uid="{D45E1165-7AA8-4D8C-B870-EADC19DF329D}"/>
    <cellStyle name="Normal 9 2 2 5" xfId="3264" xr:uid="{2AD69DF0-E355-4710-88F4-614B539DD7AA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2 2" xfId="3271" xr:uid="{4EEE29F5-48CC-4E50-B2E0-BF2B437DA8CF}"/>
    <cellStyle name="Normal 9 2 3 2 2 3" xfId="2052" xr:uid="{00000000-0005-0000-0000-000005080000}"/>
    <cellStyle name="Normal 9 2 3 2 2 3 2" xfId="3272" xr:uid="{60547F14-E138-4E27-99BF-836F02F0C2B2}"/>
    <cellStyle name="Normal 9 2 3 2 2 4" xfId="2053" xr:uid="{00000000-0005-0000-0000-000006080000}"/>
    <cellStyle name="Normal 9 2 3 2 2 4 2" xfId="3273" xr:uid="{F270A88A-D725-4C3B-B446-ABDA2A909B3D}"/>
    <cellStyle name="Normal 9 2 3 2 2 5" xfId="2054" xr:uid="{00000000-0005-0000-0000-000007080000}"/>
    <cellStyle name="Normal 9 2 3 2 2 5 2" xfId="3274" xr:uid="{7EC60295-A1E6-4E17-A437-D5CF1716BBE9}"/>
    <cellStyle name="Normal 9 2 3 2 2 6" xfId="3270" xr:uid="{DDF173A5-1711-4179-8AB5-C05CB9DC0351}"/>
    <cellStyle name="Normal 9 2 3 2 3" xfId="2055" xr:uid="{00000000-0005-0000-0000-000008080000}"/>
    <cellStyle name="Normal 9 2 3 2 3 2" xfId="2056" xr:uid="{00000000-0005-0000-0000-000009080000}"/>
    <cellStyle name="Normal 9 2 3 2 3 2 2" xfId="3276" xr:uid="{50A97F65-30E7-45BA-880F-93A33ED3EA30}"/>
    <cellStyle name="Normal 9 2 3 2 3 3" xfId="2057" xr:uid="{00000000-0005-0000-0000-00000A080000}"/>
    <cellStyle name="Normal 9 2 3 2 3 3 2" xfId="3277" xr:uid="{583C6C70-B038-4025-A938-70C9A2E2D481}"/>
    <cellStyle name="Normal 9 2 3 2 3 4" xfId="2058" xr:uid="{00000000-0005-0000-0000-00000B080000}"/>
    <cellStyle name="Normal 9 2 3 2 3 4 2" xfId="3278" xr:uid="{693F7350-8994-47C1-83DC-6989E8CC626D}"/>
    <cellStyle name="Normal 9 2 3 2 3 5" xfId="3275" xr:uid="{4E86051E-815F-481F-9D76-D810D018F615}"/>
    <cellStyle name="Normal 9 2 3 2 4" xfId="2059" xr:uid="{00000000-0005-0000-0000-00000C080000}"/>
    <cellStyle name="Normal 9 2 3 2 4 2" xfId="3279" xr:uid="{161C1D75-B03F-46EB-A5DA-6F940E3D62B2}"/>
    <cellStyle name="Normal 9 2 3 2 5" xfId="2060" xr:uid="{00000000-0005-0000-0000-00000D080000}"/>
    <cellStyle name="Normal 9 2 3 2 5 2" xfId="3280" xr:uid="{7FAC3F97-4F56-4E16-B732-190C4B8F3AEA}"/>
    <cellStyle name="Normal 9 2 3 2 6" xfId="2061" xr:uid="{00000000-0005-0000-0000-00000E080000}"/>
    <cellStyle name="Normal 9 2 3 2 6 2" xfId="3281" xr:uid="{D6EE37A7-674E-413E-96F4-5EFF87607155}"/>
    <cellStyle name="Normal 9 2 3 2 7" xfId="3269" xr:uid="{4A6B2967-2281-48A2-B71B-10FD663B16B1}"/>
    <cellStyle name="Normal 9 2 3 2_PETA POHON LITA TRW I 2010" xfId="2062" xr:uid="{00000000-0005-0000-0000-00000F080000}"/>
    <cellStyle name="Normal 9 2 3 3" xfId="2063" xr:uid="{00000000-0005-0000-0000-000010080000}"/>
    <cellStyle name="Normal 9 2 3 3 2" xfId="3282" xr:uid="{1627B9F1-161D-4473-B751-CA12F922FF38}"/>
    <cellStyle name="Normal 9 2 3 4" xfId="2064" xr:uid="{00000000-0005-0000-0000-000011080000}"/>
    <cellStyle name="Normal 9 2 3 4 2" xfId="3283" xr:uid="{E015B166-91A6-4A9C-901E-7EB8C70FBEA9}"/>
    <cellStyle name="Normal 9 2 3 5" xfId="2065" xr:uid="{00000000-0005-0000-0000-000012080000}"/>
    <cellStyle name="Normal 9 2 3 5 2" xfId="3284" xr:uid="{2D83EB4F-9E32-4FA9-8388-69789D3FF168}"/>
    <cellStyle name="Normal 9 2 3 6" xfId="3268" xr:uid="{115D64E1-AEAD-420B-85B8-521898BC46FE}"/>
    <cellStyle name="Normal 9 2 3_FORMAT PETA&amp;LOKASI RABAS2 JUNI 2010" xfId="2066" xr:uid="{00000000-0005-0000-0000-000013080000}"/>
    <cellStyle name="Normal 9 2 4" xfId="2067" xr:uid="{00000000-0005-0000-0000-000014080000}"/>
    <cellStyle name="Normal 9 2 4 2" xfId="3285" xr:uid="{A74933A4-0E17-42A8-8E25-AA6002297A55}"/>
    <cellStyle name="Normal 9 2 5" xfId="2068" xr:uid="{00000000-0005-0000-0000-000015080000}"/>
    <cellStyle name="Normal 9 2 5 2" xfId="3286" xr:uid="{9D3AD664-C763-43B9-AB34-13B5F0C02F31}"/>
    <cellStyle name="Normal 9 2 6" xfId="2069" xr:uid="{00000000-0005-0000-0000-000016080000}"/>
    <cellStyle name="Normal 9 2 6 2" xfId="3287" xr:uid="{A69E97E8-177A-4257-A916-2DA0209075A4}"/>
    <cellStyle name="Normal 9 2 7" xfId="3263" xr:uid="{B7D90789-1A48-466A-A456-97AC1D65C5F8}"/>
    <cellStyle name="Normal 9 2_ENTRI RABAS-RABAS TRW IV_LT_qq" xfId="2070" xr:uid="{00000000-0005-0000-0000-000017080000}"/>
    <cellStyle name="Normal 9 3" xfId="2071" xr:uid="{00000000-0005-0000-0000-000018080000}"/>
    <cellStyle name="Normal 9 3 2" xfId="3288" xr:uid="{DCC14D17-598E-4D77-AD62-BAB16B2394FE}"/>
    <cellStyle name="Normal 9 4" xfId="2072" xr:uid="{00000000-0005-0000-0000-000019080000}"/>
    <cellStyle name="Normal 9 4 2" xfId="3289" xr:uid="{94479833-7524-47AF-A727-43F916D2AE65}"/>
    <cellStyle name="Normal 9 5" xfId="2073" xr:uid="{00000000-0005-0000-0000-00001A080000}"/>
    <cellStyle name="Normal 9 5 2" xfId="3290" xr:uid="{00DA6A47-9CD7-4250-8A98-198C482F37E4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 7 2" xfId="4200" xr:uid="{173CC279-6A02-4E54-9C6C-90F558129200}"/>
    <cellStyle name="Normal 9 7 3" xfId="4883" xr:uid="{47ABBCF3-53C9-4D6F-8E8B-E8907AC7FC9C}"/>
    <cellStyle name="Normal 9 8" xfId="3262" xr:uid="{7D930580-CBA0-45C0-962B-5257BAEA215B}"/>
    <cellStyle name="Normal 9 9" xfId="3684" xr:uid="{A55BE523-9AA7-44FE-B4C7-FE464EF8BAFF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2 2 2" xfId="4201" xr:uid="{6E8E923C-C2F9-4191-9F18-255BBAC016F7}"/>
    <cellStyle name="Note 10 2 2 3" xfId="4892" xr:uid="{27AEA9EA-3780-46A3-8CBB-1CB003154179}"/>
    <cellStyle name="Note 10 2 3" xfId="3568" xr:uid="{F4DC7545-2D0B-4172-A83F-68B4145E4283}"/>
    <cellStyle name="Note 10 2 4" xfId="3686" xr:uid="{883B94DA-CCD6-467F-A2F5-24CFE9B9983B}"/>
    <cellStyle name="Note 10 2 5" xfId="4891" xr:uid="{F4DAB90B-22EA-4099-ACBD-96AF2CEAAC3C}"/>
    <cellStyle name="Note 10 2 6" xfId="5259" xr:uid="{9C449144-26C2-442F-9009-D2471D550B5A}"/>
    <cellStyle name="Note 10 2 7" xfId="4456" xr:uid="{B8AD75DF-5EDA-45AF-ABD7-CEF3B14D351B}"/>
    <cellStyle name="Note 10 2 8" xfId="4677" xr:uid="{E12A7811-159C-429C-94B4-584724953CBA}"/>
    <cellStyle name="Note 10 3" xfId="2095" xr:uid="{00000000-0005-0000-0000-000030080000}"/>
    <cellStyle name="Note 10 3 2" xfId="4202" xr:uid="{BB6C598A-C5A0-4842-9849-4F18EB2CAF94}"/>
    <cellStyle name="Note 10 3 3" xfId="4893" xr:uid="{486B63A2-5A01-4E7D-894C-B47F1613DED6}"/>
    <cellStyle name="Note 10 4" xfId="3569" xr:uid="{B439B9D0-F086-4B53-91B8-11A5FC5F90FF}"/>
    <cellStyle name="Note 10 5" xfId="3685" xr:uid="{6293D730-4D22-49CC-BB57-F88E7FA179DE}"/>
    <cellStyle name="Note 10 6" xfId="4890" xr:uid="{D67A11C4-CA12-4707-88CF-B7EC7A705567}"/>
    <cellStyle name="Note 10 7" xfId="4689" xr:uid="{A6ADB7CB-B874-4235-B9DF-56988DFEA9D4}"/>
    <cellStyle name="Note 10 8" xfId="4457" xr:uid="{933EF50B-92BD-428E-9C16-6669EFB6FE94}"/>
    <cellStyle name="Note 10 9" xfId="4676" xr:uid="{8B08D26F-72CF-464F-8C99-07EB88AF65E2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2 2 2" xfId="4203" xr:uid="{1056630C-9D47-4185-85D0-B8E90872B3C1}"/>
    <cellStyle name="Note 11 2 2 3" xfId="4896" xr:uid="{864A97AA-F515-426C-97D5-C34C41CF9319}"/>
    <cellStyle name="Note 11 2 3" xfId="3566" xr:uid="{205537AD-27B3-484A-A046-DAA93A7CF763}"/>
    <cellStyle name="Note 11 2 4" xfId="3688" xr:uid="{4833ED3F-0E1B-4AEB-A5DF-FC4412C1EB10}"/>
    <cellStyle name="Note 11 2 5" xfId="4895" xr:uid="{1D619E33-7875-4E81-9A84-A84E579EFC13}"/>
    <cellStyle name="Note 11 2 6" xfId="4691" xr:uid="{21F866BA-AB1A-4B68-9206-79316EC35400}"/>
    <cellStyle name="Note 11 2 7" xfId="4454" xr:uid="{C355B49F-0DDA-4A41-B4E3-FF6C92178A0D}"/>
    <cellStyle name="Note 11 2 8" xfId="4678" xr:uid="{75FD2B56-43DF-41E8-936C-BEE3ADB54D0A}"/>
    <cellStyle name="Note 11 3" xfId="2100" xr:uid="{00000000-0005-0000-0000-000035080000}"/>
    <cellStyle name="Note 11 3 2" xfId="4204" xr:uid="{375D8658-2A86-4325-A911-F0F5BBE50C7B}"/>
    <cellStyle name="Note 11 3 3" xfId="4897" xr:uid="{37086466-1D2F-4468-ABCA-7E229F5CBFF1}"/>
    <cellStyle name="Note 11 4" xfId="3567" xr:uid="{6EC65E93-1522-4D17-A0BE-8C74BA668353}"/>
    <cellStyle name="Note 11 5" xfId="3687" xr:uid="{0832E0D7-7CAD-4B0F-90DF-A0D7306941D7}"/>
    <cellStyle name="Note 11 6" xfId="4894" xr:uid="{2274B04D-2D88-4EE5-AFC8-037563193304}"/>
    <cellStyle name="Note 11 7" xfId="4690" xr:uid="{F7FCD03F-2FD2-40F2-8962-541EBA2EF433}"/>
    <cellStyle name="Note 11 8" xfId="4455" xr:uid="{65478905-FFD8-4F72-A243-77C4340846B6}"/>
    <cellStyle name="Note 11 9" xfId="4768" xr:uid="{E78EBCF5-7C0E-4705-940A-035ADBE24ED7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2 2 2" xfId="4205" xr:uid="{208B52E8-EBF3-4671-95D4-56ADA71CFB0F}"/>
    <cellStyle name="Note 12 2 2 3" xfId="4900" xr:uid="{88786CB9-463F-43EA-83C1-0C1BD6614608}"/>
    <cellStyle name="Note 12 2 3" xfId="3564" xr:uid="{C2E4B143-D2DB-43DB-AD30-3BF1A160D0B8}"/>
    <cellStyle name="Note 12 2 4" xfId="3690" xr:uid="{7F821820-206D-4443-96F3-FDA9A59379E6}"/>
    <cellStyle name="Note 12 2 5" xfId="4899" xr:uid="{0D0D9AA5-87BD-465A-8AAA-76A0DA6D652A}"/>
    <cellStyle name="Note 12 2 6" xfId="4693" xr:uid="{6F5E2289-0F4A-4418-BB60-206219913E8C}"/>
    <cellStyle name="Note 12 2 7" xfId="4452" xr:uid="{1E3CD055-D30C-4800-B2BE-033AA9AAB9DA}"/>
    <cellStyle name="Note 12 2 8" xfId="4679" xr:uid="{5AF7B290-C3DD-4F90-8C41-A110E079A388}"/>
    <cellStyle name="Note 12 3" xfId="2105" xr:uid="{00000000-0005-0000-0000-00003A080000}"/>
    <cellStyle name="Note 12 3 2" xfId="4206" xr:uid="{4FCF11F5-C6E2-445B-AEA4-C7147B878D67}"/>
    <cellStyle name="Note 12 3 3" xfId="4901" xr:uid="{F65EE0E7-CC77-4EF1-B1B5-BC0F5C66DDB8}"/>
    <cellStyle name="Note 12 4" xfId="3565" xr:uid="{54D1241D-4B9E-43E4-B705-DED4A75B40A9}"/>
    <cellStyle name="Note 12 5" xfId="3689" xr:uid="{20710B06-7FE9-4204-B70D-C518434FACCD}"/>
    <cellStyle name="Note 12 6" xfId="4898" xr:uid="{BEDC20AD-7900-4B4E-95DC-40D3FA6F16DF}"/>
    <cellStyle name="Note 12 7" xfId="4692" xr:uid="{204554CC-C3D3-462B-9F29-1DD787467D63}"/>
    <cellStyle name="Note 12 8" xfId="4453" xr:uid="{08F8333F-46E0-4075-8F56-5B31CFF42F52}"/>
    <cellStyle name="Note 12 9" xfId="5258" xr:uid="{8ABB9973-28AB-4AEE-ADB9-29C6076990D8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2 2 2" xfId="4207" xr:uid="{85275A11-ED58-45B7-8CF7-36C8864B31A9}"/>
    <cellStyle name="Note 13 2 2 3" xfId="4904" xr:uid="{31114D0A-F577-4F4F-887D-38FCA121231A}"/>
    <cellStyle name="Note 13 2 3" xfId="3562" xr:uid="{6B7EC394-05B1-4CF9-BB00-1B2249B65C05}"/>
    <cellStyle name="Note 13 2 4" xfId="3718" xr:uid="{6E07A05C-E655-4DA1-B9DE-51AB15309B02}"/>
    <cellStyle name="Note 13 2 5" xfId="4903" xr:uid="{18B11FC7-DFBE-4AAC-9E21-92A1660F5842}"/>
    <cellStyle name="Note 13 2 6" xfId="4695" xr:uid="{B83B6F93-7CB4-4763-A17C-6D18CEBE690B}"/>
    <cellStyle name="Note 13 2 7" xfId="4424" xr:uid="{44B15922-124E-4BDE-91E7-D399DB60F1C8}"/>
    <cellStyle name="Note 13 2 8" xfId="5246" xr:uid="{603D7F9A-9DE8-4113-A451-7DE76B1CDFC5}"/>
    <cellStyle name="Note 13 3" xfId="2110" xr:uid="{00000000-0005-0000-0000-00003F080000}"/>
    <cellStyle name="Note 13 3 2" xfId="4208" xr:uid="{E9E8115D-AB8A-4E55-898A-10BCD331385B}"/>
    <cellStyle name="Note 13 3 3" xfId="4905" xr:uid="{72D980EF-6F41-4AAD-ABC2-DF5A86CB9036}"/>
    <cellStyle name="Note 13 4" xfId="3563" xr:uid="{DEAB9482-F2A6-4667-98AD-D865AC7A7C4A}"/>
    <cellStyle name="Note 13 5" xfId="3691" xr:uid="{79DC5C88-2516-41B6-8BAF-E481DA7D299B}"/>
    <cellStyle name="Note 13 6" xfId="4902" xr:uid="{90C46248-7FE0-40DC-B5F8-1C4F16890558}"/>
    <cellStyle name="Note 13 7" xfId="4694" xr:uid="{ED0B6414-F580-43D6-BDF1-12E068162E0A}"/>
    <cellStyle name="Note 13 8" xfId="5252" xr:uid="{BE0282BB-6B61-4968-ADB0-40D9ECA826EF}"/>
    <cellStyle name="Note 13 9" xfId="4680" xr:uid="{99C4B3EB-83BE-4F1A-8435-559F2A1B804A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2 2 2" xfId="4209" xr:uid="{8CA86956-B3D3-441B-A6CD-75DEA43B7476}"/>
    <cellStyle name="Note 14 2 2 3" xfId="4908" xr:uid="{E3656765-5029-4661-B401-BB4D446F12F4}"/>
    <cellStyle name="Note 14 2 3" xfId="3560" xr:uid="{E9D19252-62D7-4A88-9759-D4CB01E33F55}"/>
    <cellStyle name="Note 14 2 4" xfId="3693" xr:uid="{913FE86A-0461-403F-85F3-61759EF0D4FA}"/>
    <cellStyle name="Note 14 2 5" xfId="4907" xr:uid="{3CA8B170-09B5-42AD-933E-61BC9AB045E4}"/>
    <cellStyle name="Note 14 2 6" xfId="4697" xr:uid="{0E113C1C-B065-4DE9-8327-486496CE7B5E}"/>
    <cellStyle name="Note 14 2 7" xfId="4451" xr:uid="{286B88F7-E53C-41AA-A13C-DD046A79B0CE}"/>
    <cellStyle name="Note 14 2 8" xfId="4682" xr:uid="{EEF38724-4E74-4726-9D53-624A7ADB86C7}"/>
    <cellStyle name="Note 14 3" xfId="2115" xr:uid="{00000000-0005-0000-0000-000044080000}"/>
    <cellStyle name="Note 14 3 2" xfId="4210" xr:uid="{3E257BB3-1D59-4451-98DB-54286E3A95EC}"/>
    <cellStyle name="Note 14 3 3" xfId="4909" xr:uid="{D952D7D5-E523-4163-9219-2F161363D5E2}"/>
    <cellStyle name="Note 14 4" xfId="3561" xr:uid="{94C40CC5-C516-4102-B3F6-0B528B912C45}"/>
    <cellStyle name="Note 14 5" xfId="3692" xr:uid="{644D3D78-77FE-45D3-B1B2-EFB80893F6A0}"/>
    <cellStyle name="Note 14 6" xfId="4906" xr:uid="{E586E8DE-20D5-459F-9B8B-88C07DEDEF54}"/>
    <cellStyle name="Note 14 7" xfId="4696" xr:uid="{C54F3057-359F-4B65-BDF9-162749BF3DF6}"/>
    <cellStyle name="Note 14 8" xfId="4402" xr:uid="{38DE50C8-46FC-46E8-B538-C30ED88F9628}"/>
    <cellStyle name="Note 14 9" xfId="4681" xr:uid="{B9830783-6CFD-4D87-B07C-5E5B39464B9F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2 2 2" xfId="4211" xr:uid="{8FB8822F-881A-45C9-80B5-B608C0833426}"/>
    <cellStyle name="Note 15 2 2 3" xfId="4912" xr:uid="{FF3D5AA2-CFC5-4E30-A362-C80E541FB799}"/>
    <cellStyle name="Note 15 2 3" xfId="3401" xr:uid="{447E2A41-6D55-47E4-AC0F-15081734DEB9}"/>
    <cellStyle name="Note 15 2 4" xfId="3695" xr:uid="{2E1C3EAF-DB06-455B-908F-9DD84D3675CB}"/>
    <cellStyle name="Note 15 2 5" xfId="4911" xr:uid="{507921D2-6056-4CED-8939-8938B68AE908}"/>
    <cellStyle name="Note 15 2 6" xfId="4699" xr:uid="{8D75505C-09C9-4204-8397-1AAE0BB2BFED}"/>
    <cellStyle name="Note 15 2 7" xfId="4449" xr:uid="{E74B68F4-C32E-4C22-8A48-26799876A911}"/>
    <cellStyle name="Note 15 2 8" xfId="4684" xr:uid="{0B7D7AE1-2647-4EF0-9494-CD624851E9B4}"/>
    <cellStyle name="Note 15 3" xfId="2120" xr:uid="{00000000-0005-0000-0000-000049080000}"/>
    <cellStyle name="Note 15 3 2" xfId="4212" xr:uid="{5558113D-A2A5-47E7-A070-7F009B62CE88}"/>
    <cellStyle name="Note 15 3 3" xfId="4913" xr:uid="{D95883CA-955C-430A-B34A-CE15EC38E464}"/>
    <cellStyle name="Note 15 4" xfId="3559" xr:uid="{4F2BF2D7-D209-4E6A-8177-198508ED28F3}"/>
    <cellStyle name="Note 15 5" xfId="3694" xr:uid="{7A902CF9-2214-4517-BAED-BA31A4621FDA}"/>
    <cellStyle name="Note 15 6" xfId="4910" xr:uid="{995EBADB-6230-42E2-ABED-82E989FF4387}"/>
    <cellStyle name="Note 15 7" xfId="4698" xr:uid="{4507750C-5A91-4130-9317-93ECCF33B0DE}"/>
    <cellStyle name="Note 15 8" xfId="4450" xr:uid="{1529D3C0-C7E1-40B1-970D-1A4EFAA3A65C}"/>
    <cellStyle name="Note 15 9" xfId="4683" xr:uid="{45635478-1343-45A3-8AC3-3E4C5B9EEBF3}"/>
    <cellStyle name="Note 15_TRAFO" xfId="2121" xr:uid="{00000000-0005-0000-0000-00004A080000}"/>
    <cellStyle name="Note 16" xfId="2122" xr:uid="{00000000-0005-0000-0000-00004B080000}"/>
    <cellStyle name="Note 16 10" xfId="4685" xr:uid="{9D12A2F6-88F4-4CF7-8B5B-307C3A963479}"/>
    <cellStyle name="Note 16 2" xfId="2123" xr:uid="{00000000-0005-0000-0000-00004C080000}"/>
    <cellStyle name="Note 16 2 2" xfId="2124" xr:uid="{00000000-0005-0000-0000-00004D080000}"/>
    <cellStyle name="Note 16 2 2 2" xfId="4213" xr:uid="{ACDE1A2F-6CED-4407-ABD4-708BAD0C2788}"/>
    <cellStyle name="Note 16 2 2 3" xfId="4916" xr:uid="{C841CB83-27D0-46A7-BE99-69A93FAE4D5A}"/>
    <cellStyle name="Note 16 2 3" xfId="3557" xr:uid="{00555360-C7B7-4F2B-8FDB-216071916004}"/>
    <cellStyle name="Note 16 2 4" xfId="3697" xr:uid="{1089D358-C93D-4D17-8D7B-1B44BB8C5277}"/>
    <cellStyle name="Note 16 2 5" xfId="4915" xr:uid="{462C2022-BD6E-40A4-A860-B7800885BFD2}"/>
    <cellStyle name="Note 16 2 6" xfId="5260" xr:uid="{7C109CDC-4CB0-4CDF-85C9-A39A21B53DD8}"/>
    <cellStyle name="Note 16 2 7" xfId="4447" xr:uid="{840721F9-747E-4086-98CD-64BFFF55A67B}"/>
    <cellStyle name="Note 16 2 8" xfId="4686" xr:uid="{594601A6-8DB4-4F89-AADF-3B6EA8A82D17}"/>
    <cellStyle name="Note 16 3" xfId="2125" xr:uid="{00000000-0005-0000-0000-00004E080000}"/>
    <cellStyle name="Note 16 3 2" xfId="4214" xr:uid="{F2ADE3C5-F46A-4DA1-82F8-BF93C4ACAEB9}"/>
    <cellStyle name="Note 16 3 3" xfId="4917" xr:uid="{8CF9B086-4EE3-43E5-AAEC-638B87B58535}"/>
    <cellStyle name="Note 16 4" xfId="3291" xr:uid="{635301BC-F383-4E63-BF06-A50CA37FCD63}"/>
    <cellStyle name="Note 16 5" xfId="3558" xr:uid="{C5834A73-E95D-4D86-A1C1-C6ADB68018D3}"/>
    <cellStyle name="Note 16 6" xfId="3696" xr:uid="{F4D5F38B-9CB5-436C-B8D5-B54507AA0FC4}"/>
    <cellStyle name="Note 16 7" xfId="4914" xr:uid="{326CD673-D425-4715-A972-F38923ADC2B4}"/>
    <cellStyle name="Note 16 8" xfId="4769" xr:uid="{6FAFD57A-033B-4F37-8F1B-CA4FE4827E63}"/>
    <cellStyle name="Note 16 9" xfId="4448" xr:uid="{88DBBF7D-D889-4E9B-A6C6-AD5EE60C97F4}"/>
    <cellStyle name="Note 16_TRAFO" xfId="2126" xr:uid="{00000000-0005-0000-0000-00004F080000}"/>
    <cellStyle name="Note 17" xfId="2127" xr:uid="{00000000-0005-0000-0000-000050080000}"/>
    <cellStyle name="Note 17 10" xfId="4687" xr:uid="{A31725EE-1F93-44EA-8A61-A440AF923FA6}"/>
    <cellStyle name="Note 17 2" xfId="2128" xr:uid="{00000000-0005-0000-0000-000051080000}"/>
    <cellStyle name="Note 17 2 2" xfId="2129" xr:uid="{00000000-0005-0000-0000-000052080000}"/>
    <cellStyle name="Note 17 2 2 2" xfId="4215" xr:uid="{89558BD1-BDB7-4174-A2F5-73EF2F0CEECD}"/>
    <cellStyle name="Note 17 2 2 3" xfId="4920" xr:uid="{1D9B2922-ADFA-4BE0-B529-C6B7E965F95E}"/>
    <cellStyle name="Note 17 2 3" xfId="3555" xr:uid="{45B1441D-AE6D-46C5-AEC2-85594A12D1EB}"/>
    <cellStyle name="Note 17 2 4" xfId="3699" xr:uid="{26C49427-3E30-4F16-8A5E-92413AC99FBD}"/>
    <cellStyle name="Note 17 2 5" xfId="4919" xr:uid="{AB22928B-C742-46A0-98C9-54BDADBD1912}"/>
    <cellStyle name="Note 17 2 6" xfId="4701" xr:uid="{51DAEF38-6256-4964-9773-161C5E34A500}"/>
    <cellStyle name="Note 17 2 7" xfId="4445" xr:uid="{A2BE208E-AD59-4C82-9EDC-9D82C34D0495}"/>
    <cellStyle name="Note 17 2 8" xfId="4688" xr:uid="{11DC4BF8-BC78-4C60-A9EF-C9DCB4531D7D}"/>
    <cellStyle name="Note 17 3" xfId="2130" xr:uid="{00000000-0005-0000-0000-000053080000}"/>
    <cellStyle name="Note 17 3 2" xfId="4216" xr:uid="{8A9752AD-F527-462C-84EF-40B9E0AFA12D}"/>
    <cellStyle name="Note 17 3 3" xfId="4921" xr:uid="{AC27A747-8AFD-450E-853C-47A1B13D41EE}"/>
    <cellStyle name="Note 17 4" xfId="3292" xr:uid="{FC7A31D4-D0D5-4DC0-9A7C-2D437D486A01}"/>
    <cellStyle name="Note 17 5" xfId="3556" xr:uid="{BEAD261E-C2B7-4164-BCD9-98FE5A0C8B22}"/>
    <cellStyle name="Note 17 6" xfId="3698" xr:uid="{6AC9560E-8768-4D0F-8221-9AC876206E6F}"/>
    <cellStyle name="Note 17 7" xfId="4918" xr:uid="{B199CC63-99A7-4C5D-B51E-B684AD475FC0}"/>
    <cellStyle name="Note 17 8" xfId="4700" xr:uid="{4253A6DF-48E6-455F-B2C7-851EABC1698F}"/>
    <cellStyle name="Note 17 9" xfId="4446" xr:uid="{B4B21D6D-7EA3-4B63-AE3C-0A88C85313DE}"/>
    <cellStyle name="Note 17_TRAFO" xfId="2131" xr:uid="{00000000-0005-0000-0000-000054080000}"/>
    <cellStyle name="Note 18" xfId="2132" xr:uid="{00000000-0005-0000-0000-000055080000}"/>
    <cellStyle name="Note 18 10" xfId="5312" xr:uid="{E0830DDC-C6C1-4A28-996B-9920569DEBF1}"/>
    <cellStyle name="Note 18 2" xfId="2133" xr:uid="{00000000-0005-0000-0000-000056080000}"/>
    <cellStyle name="Note 18 2 2" xfId="2134" xr:uid="{00000000-0005-0000-0000-000057080000}"/>
    <cellStyle name="Note 18 2 2 2" xfId="4217" xr:uid="{3F6CB2EF-7B5D-4D7E-863B-71638D829436}"/>
    <cellStyle name="Note 18 2 2 3" xfId="4924" xr:uid="{5A3F769E-C7E9-4390-B122-FAA9329D779F}"/>
    <cellStyle name="Note 18 2 3" xfId="3553" xr:uid="{F03978FA-E04F-4277-95E6-FAD1D49926EA}"/>
    <cellStyle name="Note 18 2 4" xfId="3701" xr:uid="{3DEB7904-A9E8-4143-A7CB-224D7C13D7B7}"/>
    <cellStyle name="Note 18 2 5" xfId="4923" xr:uid="{720459B0-4FFA-4ADE-BD6B-04932FB7AC82}"/>
    <cellStyle name="Note 18 2 6" xfId="4703" xr:uid="{8C82DEF5-E01C-4702-B095-0ECA020003BA}"/>
    <cellStyle name="Note 18 2 7" xfId="4443" xr:uid="{B2053773-304E-48E1-AEF8-6119D6184389}"/>
    <cellStyle name="Note 18 2 8" xfId="4866" xr:uid="{37166E83-75CE-400E-BA1E-7F9A8F77CF16}"/>
    <cellStyle name="Note 18 3" xfId="2135" xr:uid="{00000000-0005-0000-0000-000058080000}"/>
    <cellStyle name="Note 18 3 2" xfId="4218" xr:uid="{90B64A7F-2EE5-46FD-8C3C-7824034AA583}"/>
    <cellStyle name="Note 18 3 3" xfId="4925" xr:uid="{2EB3A19A-99CA-4A66-8DB5-5EF3067C55E7}"/>
    <cellStyle name="Note 18 4" xfId="3293" xr:uid="{D50CF4AC-B985-4C69-81E1-3BDA35AF95F0}"/>
    <cellStyle name="Note 18 5" xfId="3554" xr:uid="{D9534C0E-227A-4657-B1E1-8081BC9433AF}"/>
    <cellStyle name="Note 18 6" xfId="3700" xr:uid="{08B3C1C7-05C9-4582-8C4D-4603668DC15E}"/>
    <cellStyle name="Note 18 7" xfId="4922" xr:uid="{C01FD08A-AE24-45D1-BB03-1D438BE527D3}"/>
    <cellStyle name="Note 18 8" xfId="4702" xr:uid="{072FA7D0-3D7D-4CBB-95D3-66A12772C690}"/>
    <cellStyle name="Note 18 9" xfId="4444" xr:uid="{6FEF7BD3-A160-4E84-840A-4ADBA3036DEC}"/>
    <cellStyle name="Note 18_TRAFO" xfId="2136" xr:uid="{00000000-0005-0000-0000-000059080000}"/>
    <cellStyle name="Note 19" xfId="2137" xr:uid="{00000000-0005-0000-0000-00005A080000}"/>
    <cellStyle name="Note 19 10" xfId="4867" xr:uid="{BF66708D-ADC5-4716-9A1D-8E81E237B626}"/>
    <cellStyle name="Note 19 2" xfId="2138" xr:uid="{00000000-0005-0000-0000-00005B080000}"/>
    <cellStyle name="Note 19 2 2" xfId="2139" xr:uid="{00000000-0005-0000-0000-00005C080000}"/>
    <cellStyle name="Note 19 2 2 2" xfId="4219" xr:uid="{DF03114D-6086-4599-A4D0-1A1283C1D80F}"/>
    <cellStyle name="Note 19 2 2 3" xfId="4928" xr:uid="{D61CE28D-8A61-4B99-9E6E-67795E7531A9}"/>
    <cellStyle name="Note 19 2 3" xfId="3551" xr:uid="{C96B48D4-B188-4884-96F9-E2D0CACA5517}"/>
    <cellStyle name="Note 19 2 4" xfId="3719" xr:uid="{E75B1DB0-0CA9-4661-A19A-010B48AA39CC}"/>
    <cellStyle name="Note 19 2 5" xfId="4927" xr:uid="{95F340BC-4F70-4C4F-AA5D-1A6B426B6B0A}"/>
    <cellStyle name="Note 19 2 6" xfId="4705" xr:uid="{8CE061EF-5B11-480F-9121-2987D9C83816}"/>
    <cellStyle name="Note 19 2 7" xfId="4423" xr:uid="{430001E3-982E-4984-8975-CF17B6E3872B}"/>
    <cellStyle name="Note 19 2 8" xfId="5247" xr:uid="{3634A1FF-892C-4FDD-84CF-4ED324FB280F}"/>
    <cellStyle name="Note 19 3" xfId="2140" xr:uid="{00000000-0005-0000-0000-00005D080000}"/>
    <cellStyle name="Note 19 3 2" xfId="4220" xr:uid="{54453589-ACBD-4C08-A31D-75F0330236F6}"/>
    <cellStyle name="Note 19 3 3" xfId="4929" xr:uid="{421836EF-0E32-48D2-964E-6A47EAD604FE}"/>
    <cellStyle name="Note 19 4" xfId="3294" xr:uid="{1F04B7CF-6F4D-4E5C-B9E3-2932436C5F49}"/>
    <cellStyle name="Note 19 5" xfId="3552" xr:uid="{7599710E-99C9-4DFB-AF61-153A8930D4A0}"/>
    <cellStyle name="Note 19 6" xfId="3702" xr:uid="{02794AEE-49EA-400A-9247-3B3040EE11D9}"/>
    <cellStyle name="Note 19 7" xfId="4926" xr:uid="{F7B71524-CFB0-4367-9EB6-23D015C0C90B}"/>
    <cellStyle name="Note 19 8" xfId="4704" xr:uid="{E7A303A9-D520-45FB-ADB9-17C804BBB5A4}"/>
    <cellStyle name="Note 19 9" xfId="4442" xr:uid="{E238F610-312F-40D3-8740-64D4E0657036}"/>
    <cellStyle name="Note 19_TRAFO" xfId="2141" xr:uid="{00000000-0005-0000-0000-00005E080000}"/>
    <cellStyle name="Note 2" xfId="2142" xr:uid="{00000000-0005-0000-0000-00005F080000}"/>
    <cellStyle name="Note 2 10" xfId="4868" xr:uid="{CFDFE9F3-B793-4E23-87D3-256983A337F0}"/>
    <cellStyle name="Note 2 2" xfId="2143" xr:uid="{00000000-0005-0000-0000-000060080000}"/>
    <cellStyle name="Note 2 2 2" xfId="2144" xr:uid="{00000000-0005-0000-0000-000061080000}"/>
    <cellStyle name="Note 2 2 2 2" xfId="4221" xr:uid="{B6E695B6-C2AF-4879-BDA7-CE9C580E7A80}"/>
    <cellStyle name="Note 2 2 2 3" xfId="4932" xr:uid="{2FE6470E-8980-47F8-A22C-4166B3B7BABD}"/>
    <cellStyle name="Note 2 2 3" xfId="3549" xr:uid="{4C5C129E-6515-4E3E-BA25-EE6FC155D27F}"/>
    <cellStyle name="Note 2 2 4" xfId="3704" xr:uid="{622DD6A0-44B6-43A0-AE22-841D7BB90D71}"/>
    <cellStyle name="Note 2 2 5" xfId="4931" xr:uid="{24A55E87-9C9B-47CD-B85F-76A870BD443C}"/>
    <cellStyle name="Note 2 2 6" xfId="4707" xr:uid="{FAF07753-2809-4797-9393-5D2FE6189931}"/>
    <cellStyle name="Note 2 2 7" xfId="4401" xr:uid="{23C7A393-1712-44AC-889D-91E39D5864B5}"/>
    <cellStyle name="Note 2 2 8" xfId="5273" xr:uid="{5B4E76D5-78F4-46D4-B0C0-1DED3DD53E1B}"/>
    <cellStyle name="Note 2 3" xfId="2145" xr:uid="{00000000-0005-0000-0000-000062080000}"/>
    <cellStyle name="Note 2 3 2" xfId="2146" xr:uid="{00000000-0005-0000-0000-000063080000}"/>
    <cellStyle name="Note 2 3 2 2" xfId="4222" xr:uid="{029BC99F-985A-4492-9E08-E6CE1194F0C8}"/>
    <cellStyle name="Note 2 3 2 3" xfId="4934" xr:uid="{6E9D0E46-4617-4BF6-A3F5-7B6F76B9D305}"/>
    <cellStyle name="Note 2 3 3" xfId="3548" xr:uid="{8B3106CF-C714-414A-921D-022027D197E0}"/>
    <cellStyle name="Note 2 3 4" xfId="3705" xr:uid="{E4917F34-FFD0-47DE-BFE0-7FCD8BBE59C2}"/>
    <cellStyle name="Note 2 3 5" xfId="4933" xr:uid="{A2BC3914-459E-4307-983E-D319ED9945EB}"/>
    <cellStyle name="Note 2 3 6" xfId="4708" xr:uid="{18E03CFD-B095-471B-902A-FAEE4E69FDA3}"/>
    <cellStyle name="Note 2 3 7" xfId="4440" xr:uid="{742B56AD-8518-473B-A6F9-066AC0657E48}"/>
    <cellStyle name="Note 2 3 8" xfId="4869" xr:uid="{D0C2CAAD-D035-492B-B1FE-57B8B5E28F60}"/>
    <cellStyle name="Note 2 4" xfId="2147" xr:uid="{00000000-0005-0000-0000-000064080000}"/>
    <cellStyle name="Note 2 4 2" xfId="4223" xr:uid="{CF993074-28D4-4EFA-8B29-D8B4566879E8}"/>
    <cellStyle name="Note 2 4 3" xfId="4935" xr:uid="{C7D68B25-3E73-4A82-8915-CD9DAAC8403C}"/>
    <cellStyle name="Note 2 5" xfId="3550" xr:uid="{6CB81A76-ED24-4ED7-AF59-789FF31C7B8C}"/>
    <cellStyle name="Note 2 6" xfId="3703" xr:uid="{BE8C92E8-DF4D-4D27-9C15-4DB8A578E71D}"/>
    <cellStyle name="Note 2 7" xfId="4930" xr:uid="{453C0B62-C338-4584-B39C-509A038EC5C1}"/>
    <cellStyle name="Note 2 8" xfId="4706" xr:uid="{40D47629-798E-425A-BDA5-DE3285FCE263}"/>
    <cellStyle name="Note 2 9" xfId="4441" xr:uid="{D9AA1752-314E-42A9-9A22-489A5D904206}"/>
    <cellStyle name="Note 2_TRAFO" xfId="2148" xr:uid="{00000000-0005-0000-0000-000065080000}"/>
    <cellStyle name="Note 20" xfId="2149" xr:uid="{00000000-0005-0000-0000-000066080000}"/>
    <cellStyle name="Note 20 10" xfId="4870" xr:uid="{B52EC30E-6DAA-4730-BC24-FADCB5EF31F2}"/>
    <cellStyle name="Note 20 2" xfId="2150" xr:uid="{00000000-0005-0000-0000-000067080000}"/>
    <cellStyle name="Note 20 2 2" xfId="2151" xr:uid="{00000000-0005-0000-0000-000068080000}"/>
    <cellStyle name="Note 20 2 2 2" xfId="4224" xr:uid="{CD581C1F-4BBB-4B49-9CD7-74F79B5FDFF2}"/>
    <cellStyle name="Note 20 2 2 3" xfId="4938" xr:uid="{976D9CAE-845B-4E7B-9B67-AA9CCDEAC2F4}"/>
    <cellStyle name="Note 20 2 3" xfId="3547" xr:uid="{930B3C45-3A81-41A1-B8A5-73EEBA6EC07F}"/>
    <cellStyle name="Note 20 2 4" xfId="3721" xr:uid="{70C3C946-639A-4258-9087-BA63F1E17274}"/>
    <cellStyle name="Note 20 2 5" xfId="4937" xr:uid="{3DF0DE97-7EFD-4945-B400-02BEF0CA4F42}"/>
    <cellStyle name="Note 20 2 6" xfId="4710" xr:uid="{A2FBE014-66C6-4138-A03F-CC403C1F262D}"/>
    <cellStyle name="Note 20 2 7" xfId="4438" xr:uid="{81E7AABC-727A-41E0-8E25-ABE84BBD815B}"/>
    <cellStyle name="Note 20 2 8" xfId="4871" xr:uid="{A274CADA-405E-4E9B-896B-E160194B66A3}"/>
    <cellStyle name="Note 20 3" xfId="2152" xr:uid="{00000000-0005-0000-0000-000069080000}"/>
    <cellStyle name="Note 20 3 2" xfId="4225" xr:uid="{55A64992-24DB-4154-8716-DCA37E939110}"/>
    <cellStyle name="Note 20 3 3" xfId="4939" xr:uid="{4BCE84B7-B01F-4CDE-B7AE-03FDA1CC599F}"/>
    <cellStyle name="Note 20 4" xfId="3295" xr:uid="{5C632049-1586-4B5A-9123-1A05AFD9A020}"/>
    <cellStyle name="Note 20 5" xfId="3400" xr:uid="{A7F42A36-404A-455C-85DC-750F9CE5B55A}"/>
    <cellStyle name="Note 20 6" xfId="3706" xr:uid="{70517FA5-B868-4A0C-9931-F94684B800A7}"/>
    <cellStyle name="Note 20 7" xfId="4936" xr:uid="{BF20C038-E153-49EF-B45C-6B8A044056B1}"/>
    <cellStyle name="Note 20 8" xfId="4709" xr:uid="{4FCDA1D3-F2B8-46BC-9A1A-5B6D9D939FE0}"/>
    <cellStyle name="Note 20 9" xfId="4439" xr:uid="{DB61C458-B800-41E0-A60D-4FA12CDA9767}"/>
    <cellStyle name="Note 20_TRAFO" xfId="2153" xr:uid="{00000000-0005-0000-0000-00006A080000}"/>
    <cellStyle name="Note 21" xfId="2154" xr:uid="{00000000-0005-0000-0000-00006B080000}"/>
    <cellStyle name="Note 21 10" xfId="4873" xr:uid="{B06CF7BE-0388-4C74-8334-C30930559BF5}"/>
    <cellStyle name="Note 21 2" xfId="2155" xr:uid="{00000000-0005-0000-0000-00006C080000}"/>
    <cellStyle name="Note 21 2 2" xfId="2156" xr:uid="{00000000-0005-0000-0000-00006D080000}"/>
    <cellStyle name="Note 21 2 2 2" xfId="4226" xr:uid="{69422AA3-4836-4008-A984-0AC8AA73B7A7}"/>
    <cellStyle name="Note 21 2 2 3" xfId="4942" xr:uid="{178AAF11-0DE1-4303-B0B6-D44D479B10BC}"/>
    <cellStyle name="Note 21 2 3" xfId="3545" xr:uid="{8D750221-DD71-476A-8DCA-C80DBE0AB000}"/>
    <cellStyle name="Note 21 2 4" xfId="3708" xr:uid="{28794C6B-8DA4-4A24-A3B9-8784156A8684}"/>
    <cellStyle name="Note 21 2 5" xfId="4941" xr:uid="{F36C8A72-8822-4E70-8E82-AF25DA4E4C21}"/>
    <cellStyle name="Note 21 2 6" xfId="4770" xr:uid="{5EDD2D9F-DECE-4E39-8B28-644A77FE3998}"/>
    <cellStyle name="Note 21 2 7" xfId="4436" xr:uid="{1C809F52-8924-4644-9FE4-039E25940F25}"/>
    <cellStyle name="Note 21 2 8" xfId="4874" xr:uid="{3719D9D8-E858-4B44-8222-D027D58AF4EC}"/>
    <cellStyle name="Note 21 3" xfId="2157" xr:uid="{00000000-0005-0000-0000-00006E080000}"/>
    <cellStyle name="Note 21 3 2" xfId="4227" xr:uid="{1695CEED-7A67-4CBD-8172-F3416C52D9E4}"/>
    <cellStyle name="Note 21 3 3" xfId="4943" xr:uid="{46277361-8328-4B22-96FA-5F7FAC234ED8}"/>
    <cellStyle name="Note 21 4" xfId="3296" xr:uid="{E3B5CF06-C930-4B74-A8B7-984186458630}"/>
    <cellStyle name="Note 21 5" xfId="3546" xr:uid="{34C64376-2CBF-42FD-8887-D3BA6FA22AA9}"/>
    <cellStyle name="Note 21 6" xfId="3707" xr:uid="{86041CA0-5C1B-4794-B8CE-44801FF358A8}"/>
    <cellStyle name="Note 21 7" xfId="4940" xr:uid="{802EC08B-FCC3-475C-B533-809425E4ACDF}"/>
    <cellStyle name="Note 21 8" xfId="5261" xr:uid="{8D8E9272-1221-4B21-B9E5-F9C533EA7E50}"/>
    <cellStyle name="Note 21 9" xfId="4437" xr:uid="{1FC2328C-B7D5-4BFE-A9DB-A17CB98B0FD1}"/>
    <cellStyle name="Note 21_TRAFO" xfId="2158" xr:uid="{00000000-0005-0000-0000-00006F080000}"/>
    <cellStyle name="Note 22" xfId="2159" xr:uid="{00000000-0005-0000-0000-000070080000}"/>
    <cellStyle name="Note 22 10" xfId="4875" xr:uid="{8A90467C-6827-4416-A35E-AD615E5E64C8}"/>
    <cellStyle name="Note 22 2" xfId="2160" xr:uid="{00000000-0005-0000-0000-000071080000}"/>
    <cellStyle name="Note 22 2 2" xfId="2161" xr:uid="{00000000-0005-0000-0000-000072080000}"/>
    <cellStyle name="Note 22 2 2 2" xfId="4228" xr:uid="{F90CBAED-1348-4B8B-A3CC-44D6ADFC5528}"/>
    <cellStyle name="Note 22 2 2 3" xfId="4946" xr:uid="{4401939D-0E80-49F2-A0DE-844FB3308A64}"/>
    <cellStyle name="Note 22 2 3" xfId="3543" xr:uid="{F4122DED-C15E-433F-8235-0605043DA0A5}"/>
    <cellStyle name="Note 22 2 4" xfId="3710" xr:uid="{C03BD515-6290-4DE6-A29F-B927056F3845}"/>
    <cellStyle name="Note 22 2 5" xfId="4945" xr:uid="{65951295-E5A5-4E5F-AE1D-17972DDB7D01}"/>
    <cellStyle name="Note 22 2 6" xfId="4712" xr:uid="{8BF9C1CE-3E3F-4BD4-BBAD-6AB4E8A49AB0}"/>
    <cellStyle name="Note 22 2 7" xfId="4434" xr:uid="{8042F92D-891A-4FFA-A78B-E8763DFCE81E}"/>
    <cellStyle name="Note 22 2 8" xfId="4876" xr:uid="{9238D71C-8932-4703-AEE0-DDCF857DBD94}"/>
    <cellStyle name="Note 22 3" xfId="2162" xr:uid="{00000000-0005-0000-0000-000073080000}"/>
    <cellStyle name="Note 22 3 2" xfId="4229" xr:uid="{586A5625-5431-4667-A4E8-AE0306045E73}"/>
    <cellStyle name="Note 22 3 3" xfId="4947" xr:uid="{BDC14418-AD5D-4BF6-93D8-6476C1BB06C8}"/>
    <cellStyle name="Note 22 4" xfId="3297" xr:uid="{B289E0C4-5219-4328-AC08-6E5162768C21}"/>
    <cellStyle name="Note 22 5" xfId="3544" xr:uid="{4B76D9B0-3DC5-4992-83C3-677033929DA2}"/>
    <cellStyle name="Note 22 6" xfId="3709" xr:uid="{BBC69C0B-8B8B-48D3-895C-B0F79A6F866D}"/>
    <cellStyle name="Note 22 7" xfId="4944" xr:uid="{9C24627B-CE9C-4D17-B59D-B68542A25CCD}"/>
    <cellStyle name="Note 22 8" xfId="4711" xr:uid="{98EF09F9-D8E3-40AC-B4BD-6D071015D3D1}"/>
    <cellStyle name="Note 22 9" xfId="4435" xr:uid="{9B2DD884-E55A-441C-88C7-FDF9FAE6A3E5}"/>
    <cellStyle name="Note 22_TRAFO" xfId="2163" xr:uid="{00000000-0005-0000-0000-000074080000}"/>
    <cellStyle name="Note 23" xfId="2164" xr:uid="{00000000-0005-0000-0000-000075080000}"/>
    <cellStyle name="Note 23 10" xfId="4877" xr:uid="{79D190A3-BDA7-42A3-8D79-9B5A419E4E5E}"/>
    <cellStyle name="Note 23 2" xfId="2165" xr:uid="{00000000-0005-0000-0000-000076080000}"/>
    <cellStyle name="Note 23 2 2" xfId="2166" xr:uid="{00000000-0005-0000-0000-000077080000}"/>
    <cellStyle name="Note 23 2 2 2" xfId="4230" xr:uid="{02DBDC00-ECA1-45DC-B6D0-4474ED4F4EDA}"/>
    <cellStyle name="Note 23 2 2 3" xfId="4950" xr:uid="{4400F903-C00D-4384-8ABD-B4C883D8EDAD}"/>
    <cellStyle name="Note 23 2 3" xfId="3541" xr:uid="{C07071DF-20A7-4DAC-BAC2-D5F383FE4C26}"/>
    <cellStyle name="Note 23 2 4" xfId="3712" xr:uid="{0BC56C7D-0C8B-4EE5-AEA3-EBD910803355}"/>
    <cellStyle name="Note 23 2 5" xfId="4949" xr:uid="{8182CF16-BD8E-415C-8639-3C5A6E46BDFC}"/>
    <cellStyle name="Note 23 2 6" xfId="4714" xr:uid="{B46BC1B5-EA05-4197-8A8D-6930977C36A0}"/>
    <cellStyle name="Note 23 2 7" xfId="4432" xr:uid="{6A817588-077C-45DC-8CF8-49C569E07146}"/>
    <cellStyle name="Note 23 2 8" xfId="4878" xr:uid="{E37AEAAB-DC25-41BE-8840-4A39A759CA22}"/>
    <cellStyle name="Note 23 3" xfId="2167" xr:uid="{00000000-0005-0000-0000-000078080000}"/>
    <cellStyle name="Note 23 3 2" xfId="4231" xr:uid="{433AF0D3-E22D-4AF4-8457-C5F08AD45A14}"/>
    <cellStyle name="Note 23 3 3" xfId="4951" xr:uid="{82CFA80C-3D12-4EAD-98EC-AF90982E6758}"/>
    <cellStyle name="Note 23 4" xfId="3298" xr:uid="{A022EFBD-0457-43FE-93A2-9680FCED381E}"/>
    <cellStyle name="Note 23 5" xfId="3542" xr:uid="{7B6864DC-671E-4FAF-8E9E-48C89B33F29A}"/>
    <cellStyle name="Note 23 6" xfId="3711" xr:uid="{0D59DE99-E807-439A-950F-CC0326DC00E9}"/>
    <cellStyle name="Note 23 7" xfId="4948" xr:uid="{C21B69B4-423C-458A-BF74-B5F3243373D4}"/>
    <cellStyle name="Note 23 8" xfId="4713" xr:uid="{1EE2630C-93C5-4BC7-8F18-7B8492D5788E}"/>
    <cellStyle name="Note 23 9" xfId="4433" xr:uid="{4D26EE24-743D-4272-8132-99A56BA3F17C}"/>
    <cellStyle name="Note 23_TRAFO" xfId="2168" xr:uid="{00000000-0005-0000-0000-000079080000}"/>
    <cellStyle name="Note 24" xfId="2169" xr:uid="{00000000-0005-0000-0000-00007A080000}"/>
    <cellStyle name="Note 24 10" xfId="5250" xr:uid="{E4A5C5D8-464B-42E3-BDC6-AE52667BB152}"/>
    <cellStyle name="Note 24 2" xfId="2170" xr:uid="{00000000-0005-0000-0000-00007B080000}"/>
    <cellStyle name="Note 24 2 2" xfId="2171" xr:uid="{00000000-0005-0000-0000-00007C080000}"/>
    <cellStyle name="Note 24 2 2 2" xfId="4232" xr:uid="{F4C4A2FA-BD06-4240-A642-E9D7D4FD70EF}"/>
    <cellStyle name="Note 24 2 2 3" xfId="4954" xr:uid="{95C5BA12-5CA6-4312-B7A4-1A61C64E39B6}"/>
    <cellStyle name="Note 24 2 3" xfId="3539" xr:uid="{751B2724-C6F2-4E10-A967-21E90778C690}"/>
    <cellStyle name="Note 24 2 4" xfId="3713" xr:uid="{54E7B742-676B-4F32-9572-1FAD2580515C}"/>
    <cellStyle name="Note 24 2 5" xfId="4953" xr:uid="{B690D221-E0CD-4633-829B-5CCFCDC624A5}"/>
    <cellStyle name="Note 24 2 6" xfId="4716" xr:uid="{53596D4E-3C68-4BE4-95A9-3438D82BB6E1}"/>
    <cellStyle name="Note 24 2 7" xfId="4431" xr:uid="{2071CA32-2B91-4C9D-81A2-93DED2F6E9C1}"/>
    <cellStyle name="Note 24 2 8" xfId="4879" xr:uid="{D306A4D7-14C5-41EA-B017-ABE4949F4DEB}"/>
    <cellStyle name="Note 24 3" xfId="2172" xr:uid="{00000000-0005-0000-0000-00007D080000}"/>
    <cellStyle name="Note 24 3 2" xfId="4233" xr:uid="{7E15C6FA-822D-46DD-85AC-5DDC59AEC434}"/>
    <cellStyle name="Note 24 3 3" xfId="4955" xr:uid="{DD10BFC0-D500-473D-9391-9CF01BE119A8}"/>
    <cellStyle name="Note 24 4" xfId="3299" xr:uid="{20B1DF31-EE27-4BF4-9C5F-CB505333A17B}"/>
    <cellStyle name="Note 24 5" xfId="3540" xr:uid="{E7299643-5DFC-4113-9546-DE8BD05775A3}"/>
    <cellStyle name="Note 24 6" xfId="3720" xr:uid="{AAF9CC7A-2B01-495F-89E8-0E8FAEC01987}"/>
    <cellStyle name="Note 24 7" xfId="4952" xr:uid="{9DB93701-F681-4A8D-884E-D502B743E905}"/>
    <cellStyle name="Note 24 8" xfId="4715" xr:uid="{AF7E67DA-052D-44C1-996B-E6196FCFB72A}"/>
    <cellStyle name="Note 24 9" xfId="4422" xr:uid="{BB816B49-0A22-4288-86B6-92ED28DAF99A}"/>
    <cellStyle name="Note 24_TRAFO" xfId="2173" xr:uid="{00000000-0005-0000-0000-00007E080000}"/>
    <cellStyle name="Note 25" xfId="2174" xr:uid="{00000000-0005-0000-0000-00007F080000}"/>
    <cellStyle name="Note 25 10" xfId="5494" xr:uid="{D40AA5A8-49E7-43F9-B836-A74463D456DF}"/>
    <cellStyle name="Note 25 2" xfId="2175" xr:uid="{00000000-0005-0000-0000-000080080000}"/>
    <cellStyle name="Note 25 2 2" xfId="2176" xr:uid="{00000000-0005-0000-0000-000081080000}"/>
    <cellStyle name="Note 25 2 2 2" xfId="4234" xr:uid="{78A40C08-9615-46B4-9133-DCA7284103F8}"/>
    <cellStyle name="Note 25 2 2 3" xfId="4958" xr:uid="{B015FCCB-D0E2-425E-A267-562C01B49324}"/>
    <cellStyle name="Note 25 2 3" xfId="3537" xr:uid="{B82FEACA-FACC-4EA2-AEA3-71925ED3E03E}"/>
    <cellStyle name="Note 25 2 4" xfId="3742" xr:uid="{2BD86FE1-1D57-4CDA-9D49-41D8E5087A3B}"/>
    <cellStyle name="Note 25 2 5" xfId="4957" xr:uid="{7A877753-F8F4-41DD-A737-0B469958EB1B}"/>
    <cellStyle name="Note 25 2 6" xfId="4718" xr:uid="{AE55EEAC-6398-4F24-8BF1-2A06753FD498}"/>
    <cellStyle name="Note 25 2 7" xfId="5326" xr:uid="{7B3BFBCB-C13F-4C0D-B91F-60AF2D7381E1}"/>
    <cellStyle name="Note 25 2 8" xfId="5495" xr:uid="{93701AD9-D76B-4CEB-A957-9112D6F48332}"/>
    <cellStyle name="Note 25 3" xfId="2177" xr:uid="{00000000-0005-0000-0000-000082080000}"/>
    <cellStyle name="Note 25 3 2" xfId="4235" xr:uid="{71FE6C71-2557-47A0-9A52-EAECC4684D96}"/>
    <cellStyle name="Note 25 3 3" xfId="4959" xr:uid="{85233F65-DDF7-47AE-81FC-3252EFE34F4D}"/>
    <cellStyle name="Note 25 4" xfId="3300" xr:uid="{7D5523E1-E51F-43FA-9C11-61AE1ECCD06A}"/>
    <cellStyle name="Note 25 5" xfId="3538" xr:uid="{43ACAC25-B730-4778-822A-276C61917C33}"/>
    <cellStyle name="Note 25 6" xfId="3741" xr:uid="{6433827F-FECA-4D0A-A429-A95B6BE4AEEE}"/>
    <cellStyle name="Note 25 7" xfId="4956" xr:uid="{CC17D45B-A8FD-44AF-BFB5-0EE987BA85D0}"/>
    <cellStyle name="Note 25 8" xfId="4717" xr:uid="{ECA77CD4-62BD-4746-AE0F-F8DBD3FA8E98}"/>
    <cellStyle name="Note 25 9" xfId="5325" xr:uid="{3EDDC068-7460-4247-A5A1-076E2F8787F1}"/>
    <cellStyle name="Note 25_TRAFO" xfId="2178" xr:uid="{00000000-0005-0000-0000-000083080000}"/>
    <cellStyle name="Note 26" xfId="2179" xr:uid="{00000000-0005-0000-0000-000084080000}"/>
    <cellStyle name="Note 26 10" xfId="5496" xr:uid="{CB48D082-E05A-4E7F-B4A9-9328F3D4B92C}"/>
    <cellStyle name="Note 26 2" xfId="2180" xr:uid="{00000000-0005-0000-0000-000085080000}"/>
    <cellStyle name="Note 26 2 2" xfId="2181" xr:uid="{00000000-0005-0000-0000-000086080000}"/>
    <cellStyle name="Note 26 2 2 2" xfId="4236" xr:uid="{96EE5525-90EB-4007-A651-B6A84C32E1FA}"/>
    <cellStyle name="Note 26 2 2 3" xfId="4962" xr:uid="{B900AFEE-D45E-410A-93E9-5E392C04FB9F}"/>
    <cellStyle name="Note 26 2 3" xfId="3536" xr:uid="{2D1E6C0F-D5B7-420F-AD46-77217C05859B}"/>
    <cellStyle name="Note 26 2 4" xfId="3744" xr:uid="{88E6EB8A-E2C4-4593-8399-44BC4BE46C4B}"/>
    <cellStyle name="Note 26 2 5" xfId="4961" xr:uid="{D4128162-3E8D-46BB-BE95-2E6C95374B8B}"/>
    <cellStyle name="Note 26 2 6" xfId="4719" xr:uid="{3256CF50-E261-4944-87E4-68A635576AB3}"/>
    <cellStyle name="Note 26 2 7" xfId="5328" xr:uid="{39C494AF-5A36-410B-9D5F-9B7B1851FF5B}"/>
    <cellStyle name="Note 26 2 8" xfId="5497" xr:uid="{B717B031-1902-46A6-B148-5143629FB588}"/>
    <cellStyle name="Note 26 3" xfId="2182" xr:uid="{00000000-0005-0000-0000-000087080000}"/>
    <cellStyle name="Note 26 3 2" xfId="4237" xr:uid="{BBA52B4C-FDD3-4088-B3BE-17870A775A60}"/>
    <cellStyle name="Note 26 3 3" xfId="4963" xr:uid="{1267E64C-90C6-485D-858C-8B8F543E3A8D}"/>
    <cellStyle name="Note 26 4" xfId="3301" xr:uid="{DF392157-20FB-4C10-AC87-00CA2B72942E}"/>
    <cellStyle name="Note 26 5" xfId="3399" xr:uid="{100A1DB2-73A1-4091-891B-9A32788EAA99}"/>
    <cellStyle name="Note 26 6" xfId="3743" xr:uid="{9474155C-7EC9-427E-A358-9BBE75DE882E}"/>
    <cellStyle name="Note 26 7" xfId="4960" xr:uid="{21261AB5-6539-4D00-84CB-228948DE5A70}"/>
    <cellStyle name="Note 26 8" xfId="4409" xr:uid="{D11906D6-607B-47E9-A6B1-0E427A5E1BDE}"/>
    <cellStyle name="Note 26 9" xfId="5327" xr:uid="{F62538F4-8BB0-4622-BB27-75F6333C5174}"/>
    <cellStyle name="Note 26_TRAFO" xfId="2183" xr:uid="{00000000-0005-0000-0000-000088080000}"/>
    <cellStyle name="Note 27" xfId="2184" xr:uid="{00000000-0005-0000-0000-000089080000}"/>
    <cellStyle name="Note 27 10" xfId="5498" xr:uid="{36790612-1B6E-4BC6-A949-8B53EDEEA9FC}"/>
    <cellStyle name="Note 27 2" xfId="2185" xr:uid="{00000000-0005-0000-0000-00008A080000}"/>
    <cellStyle name="Note 27 2 2" xfId="2186" xr:uid="{00000000-0005-0000-0000-00008B080000}"/>
    <cellStyle name="Note 27 2 2 2" xfId="4238" xr:uid="{20FF17FD-855B-4B2B-9DF5-CB0BAA8B7BB6}"/>
    <cellStyle name="Note 27 2 2 3" xfId="4966" xr:uid="{6784A3BD-7D34-41D3-AACB-DF505D93CD44}"/>
    <cellStyle name="Note 27 2 3" xfId="3534" xr:uid="{5AC444B5-8157-4CFA-814A-AB0DC5DF1653}"/>
    <cellStyle name="Note 27 2 4" xfId="3746" xr:uid="{D6A73D59-906B-4324-960C-C7FDBA7FFB59}"/>
    <cellStyle name="Note 27 2 5" xfId="4965" xr:uid="{CA9431B1-DC10-4028-A586-70D57002D288}"/>
    <cellStyle name="Note 27 2 6" xfId="4720" xr:uid="{841E1B43-FC85-41AC-902D-176C1710B044}"/>
    <cellStyle name="Note 27 2 7" xfId="5330" xr:uid="{37996B45-4633-428F-B978-7BF603B36223}"/>
    <cellStyle name="Note 27 2 8" xfId="5499" xr:uid="{694AFB9C-0361-4C25-A446-AA7128C31BE6}"/>
    <cellStyle name="Note 27 3" xfId="2187" xr:uid="{00000000-0005-0000-0000-00008C080000}"/>
    <cellStyle name="Note 27 3 2" xfId="4239" xr:uid="{CD793FF9-0369-4705-BE07-56B8AC4A50BF}"/>
    <cellStyle name="Note 27 3 3" xfId="4967" xr:uid="{7A3272FD-241C-4ECA-868C-B091FA955921}"/>
    <cellStyle name="Note 27 4" xfId="3302" xr:uid="{2DE4B2FC-83A0-42D7-94B8-94B0547F0684}"/>
    <cellStyle name="Note 27 5" xfId="3535" xr:uid="{1A2B4CB8-9D4B-48EE-AB93-18E9490C37DC}"/>
    <cellStyle name="Note 27 6" xfId="3745" xr:uid="{C97DDC59-48F2-4083-8A8D-BC191A6FB719}"/>
    <cellStyle name="Note 27 7" xfId="4964" xr:uid="{ACDCC935-64BB-4809-B03A-260738F2055D}"/>
    <cellStyle name="Note 27 8" xfId="5262" xr:uid="{AA078A77-B4CC-4309-A53D-82C503C7A648}"/>
    <cellStyle name="Note 27 9" xfId="5329" xr:uid="{67EFDD24-82B0-4BD6-B37D-18326EE68AE6}"/>
    <cellStyle name="Note 27_TRAFO" xfId="2188" xr:uid="{00000000-0005-0000-0000-00008D080000}"/>
    <cellStyle name="Note 28" xfId="2189" xr:uid="{00000000-0005-0000-0000-00008E080000}"/>
    <cellStyle name="Note 28 10" xfId="5500" xr:uid="{6493E4CB-1DBF-4E9F-8CAD-8481EBFE76F4}"/>
    <cellStyle name="Note 28 2" xfId="2190" xr:uid="{00000000-0005-0000-0000-00008F080000}"/>
    <cellStyle name="Note 28 2 2" xfId="2191" xr:uid="{00000000-0005-0000-0000-000090080000}"/>
    <cellStyle name="Note 28 2 2 2" xfId="4240" xr:uid="{AF1A4AB1-08A8-4E6A-8567-BEF143BBC200}"/>
    <cellStyle name="Note 28 2 2 3" xfId="4970" xr:uid="{666B8276-771F-4A85-9E29-1807214D396F}"/>
    <cellStyle name="Note 28 2 3" xfId="3532" xr:uid="{2C4F44AD-B425-4181-B767-C02C4FBC57BD}"/>
    <cellStyle name="Note 28 2 4" xfId="3748" xr:uid="{EB9D02EE-F031-4000-9657-0DD3D4952E06}"/>
    <cellStyle name="Note 28 2 5" xfId="4969" xr:uid="{51467ADE-41CB-4E2D-86B6-C418D8041586}"/>
    <cellStyle name="Note 28 2 6" xfId="4722" xr:uid="{D9FF1316-5116-4C01-9DC9-F9C69D258AD8}"/>
    <cellStyle name="Note 28 2 7" xfId="5332" xr:uid="{CA6C3D32-9C3D-4B32-8DA9-E6F214672C93}"/>
    <cellStyle name="Note 28 2 8" xfId="5501" xr:uid="{2F5C953C-223B-4A92-ABF2-082CB7CBBAE6}"/>
    <cellStyle name="Note 28 3" xfId="2192" xr:uid="{00000000-0005-0000-0000-000091080000}"/>
    <cellStyle name="Note 28 3 2" xfId="4241" xr:uid="{12195C52-9C7C-4203-B1CF-B7EA9CF0A572}"/>
    <cellStyle name="Note 28 3 3" xfId="4971" xr:uid="{268A737E-4EB7-4A6F-8FAC-49649564407E}"/>
    <cellStyle name="Note 28 4" xfId="3303" xr:uid="{54DE021C-7E40-4199-BB26-9C931E4F2FEC}"/>
    <cellStyle name="Note 28 5" xfId="3533" xr:uid="{58B48796-E648-4C1B-A505-088B84024711}"/>
    <cellStyle name="Note 28 6" xfId="3747" xr:uid="{C83E596A-CD64-4B0D-8573-289127D6023F}"/>
    <cellStyle name="Note 28 7" xfId="4968" xr:uid="{7316FBA3-FB13-4F31-B0E7-E53EA386A78C}"/>
    <cellStyle name="Note 28 8" xfId="4721" xr:uid="{22188BAF-50ED-4D06-900A-70EA32B30773}"/>
    <cellStyle name="Note 28 9" xfId="5331" xr:uid="{408C5541-93EC-48BF-99F0-4877B41CAEFB}"/>
    <cellStyle name="Note 28_TRAFO" xfId="2193" xr:uid="{00000000-0005-0000-0000-000092080000}"/>
    <cellStyle name="Note 29" xfId="2194" xr:uid="{00000000-0005-0000-0000-000093080000}"/>
    <cellStyle name="Note 29 10" xfId="5502" xr:uid="{006744E1-EB9A-4DC4-AB8D-8A2014846FF9}"/>
    <cellStyle name="Note 29 2" xfId="2195" xr:uid="{00000000-0005-0000-0000-000094080000}"/>
    <cellStyle name="Note 29 2 2" xfId="2196" xr:uid="{00000000-0005-0000-0000-000095080000}"/>
    <cellStyle name="Note 29 2 2 2" xfId="4242" xr:uid="{1A0A07C5-B780-4328-AE07-2C4ECC7E0187}"/>
    <cellStyle name="Note 29 2 2 3" xfId="4974" xr:uid="{B831159E-E67D-42B9-BD92-9ADFBBF79D61}"/>
    <cellStyle name="Note 29 2 3" xfId="3530" xr:uid="{377B2BED-7111-468A-B6CA-7EE79B391CB4}"/>
    <cellStyle name="Note 29 2 4" xfId="3750" xr:uid="{46F3840F-B656-4617-BC84-A6872CE404D0}"/>
    <cellStyle name="Note 29 2 5" xfId="4973" xr:uid="{4DB49D21-0744-4690-80F8-80363FEB953F}"/>
    <cellStyle name="Note 29 2 6" xfId="4724" xr:uid="{A00200BE-817A-434B-9DA4-D0C39DB0D47E}"/>
    <cellStyle name="Note 29 2 7" xfId="5334" xr:uid="{11FD05AD-A8AC-4B16-893D-445BE35148F3}"/>
    <cellStyle name="Note 29 2 8" xfId="5503" xr:uid="{247BAFDC-EFB1-4F3A-9F19-3942B6E69DC9}"/>
    <cellStyle name="Note 29 3" xfId="2197" xr:uid="{00000000-0005-0000-0000-000096080000}"/>
    <cellStyle name="Note 29 3 2" xfId="4243" xr:uid="{5CD5AEB7-654B-4592-AF90-5E66DEBCCA6A}"/>
    <cellStyle name="Note 29 3 3" xfId="4975" xr:uid="{63F12A98-C7DE-4714-9593-1B9AD6488D81}"/>
    <cellStyle name="Note 29 4" xfId="3304" xr:uid="{89E1DADF-8075-420F-8FEA-FA29055B5505}"/>
    <cellStyle name="Note 29 5" xfId="3531" xr:uid="{30FC268C-4A8A-416A-92A3-CB11767465A8}"/>
    <cellStyle name="Note 29 6" xfId="3749" xr:uid="{5DD1095C-C6FA-49B6-B622-AEFED5B54F85}"/>
    <cellStyle name="Note 29 7" xfId="4972" xr:uid="{CCD3D779-F5B5-4531-BB37-03A8A299CA37}"/>
    <cellStyle name="Note 29 8" xfId="4723" xr:uid="{BF6E6E6D-E775-4AC9-BE15-B7E0807683D2}"/>
    <cellStyle name="Note 29 9" xfId="5333" xr:uid="{6FE3A285-00B3-474C-917C-8097348D3C2F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2 2 2" xfId="4244" xr:uid="{898AE828-661B-402C-B897-CBA181D165B5}"/>
    <cellStyle name="Note 3 2 2 3" xfId="4978" xr:uid="{4362241B-1412-4276-B5AD-1B29D1F69121}"/>
    <cellStyle name="Note 3 2 3" xfId="3528" xr:uid="{F87C0EF9-6694-49CD-AFB4-7215E914DA68}"/>
    <cellStyle name="Note 3 2 4" xfId="3752" xr:uid="{3BBBAED1-DCCF-47A6-94C4-91ED39175C7A}"/>
    <cellStyle name="Note 3 2 5" xfId="4977" xr:uid="{65F72145-CD13-4873-89F4-8D6F3C5D4282}"/>
    <cellStyle name="Note 3 2 6" xfId="4726" xr:uid="{73F8275C-AC2E-49CD-A7C3-4AE959F18682}"/>
    <cellStyle name="Note 3 2 7" xfId="5336" xr:uid="{C434D6CC-103D-473A-A2D5-1E326B9B3882}"/>
    <cellStyle name="Note 3 2 8" xfId="5505" xr:uid="{56773BED-8B74-45B8-958F-162930B80FE0}"/>
    <cellStyle name="Note 3 3" xfId="2202" xr:uid="{00000000-0005-0000-0000-00009B080000}"/>
    <cellStyle name="Note 3 3 2" xfId="4245" xr:uid="{33F01C1A-0A4B-4C5F-8519-0DAF82933C24}"/>
    <cellStyle name="Note 3 3 3" xfId="4979" xr:uid="{B319DCF3-88E2-431B-A013-C81BC8BC2E7A}"/>
    <cellStyle name="Note 3 4" xfId="3529" xr:uid="{9DD402F4-2AC4-413C-A7CA-D26262E3B4C4}"/>
    <cellStyle name="Note 3 5" xfId="3751" xr:uid="{EB4E66E2-8410-4190-8F4B-D466415C7E4B}"/>
    <cellStyle name="Note 3 6" xfId="4976" xr:uid="{BEABC050-3443-42A8-8D40-BB8BC05216E6}"/>
    <cellStyle name="Note 3 7" xfId="4725" xr:uid="{541CCE06-D1A8-49E1-AD76-E61853D2EA4D}"/>
    <cellStyle name="Note 3 8" xfId="5335" xr:uid="{B9883E42-211B-4547-B6A0-143CBAF00B63}"/>
    <cellStyle name="Note 3 9" xfId="5504" xr:uid="{F47B4884-6D3B-4A39-9C3B-25C83668F02B}"/>
    <cellStyle name="Note 3_TRAFO" xfId="2203" xr:uid="{00000000-0005-0000-0000-00009C080000}"/>
    <cellStyle name="Note 30" xfId="2204" xr:uid="{00000000-0005-0000-0000-00009D080000}"/>
    <cellStyle name="Note 30 10" xfId="5506" xr:uid="{F151A873-E7C0-4841-AE91-800541E0E35E}"/>
    <cellStyle name="Note 30 2" xfId="2205" xr:uid="{00000000-0005-0000-0000-00009E080000}"/>
    <cellStyle name="Note 30 2 2" xfId="2206" xr:uid="{00000000-0005-0000-0000-00009F080000}"/>
    <cellStyle name="Note 30 2 2 2" xfId="4246" xr:uid="{E21A5823-1186-4C7F-BC92-59B3DAB33F3E}"/>
    <cellStyle name="Note 30 2 2 3" xfId="4982" xr:uid="{93CD55DB-8B85-455B-A69B-2F1CFDF6C957}"/>
    <cellStyle name="Note 30 2 3" xfId="3526" xr:uid="{718712D2-91DD-49F6-9EE3-C39EB3367EB3}"/>
    <cellStyle name="Note 30 2 4" xfId="3754" xr:uid="{98D3EBE0-74B2-491A-AE5B-9FDE3DCE7711}"/>
    <cellStyle name="Note 30 2 5" xfId="4981" xr:uid="{EE007011-19F6-4DE6-A993-2AC2F380CC41}"/>
    <cellStyle name="Note 30 2 6" xfId="4728" xr:uid="{317B9958-247E-44C2-BFC9-0801537EF8DE}"/>
    <cellStyle name="Note 30 2 7" xfId="5338" xr:uid="{B53EA8FD-8897-4D89-92D5-F3FADA737B61}"/>
    <cellStyle name="Note 30 2 8" xfId="5507" xr:uid="{861DA82A-A9C5-4F45-9755-D2D2BA194388}"/>
    <cellStyle name="Note 30 3" xfId="2207" xr:uid="{00000000-0005-0000-0000-0000A0080000}"/>
    <cellStyle name="Note 30 3 2" xfId="4247" xr:uid="{19B937F8-065E-4D59-B487-26DA9E4F1004}"/>
    <cellStyle name="Note 30 3 3" xfId="4983" xr:uid="{9BFD0A22-C790-49C9-AE8A-718A1E436E79}"/>
    <cellStyle name="Note 30 4" xfId="3305" xr:uid="{8505BD6A-B679-47FB-A836-85B46333D10C}"/>
    <cellStyle name="Note 30 5" xfId="3527" xr:uid="{E1B0FA2C-1362-4FD1-922E-80BB53EDA35C}"/>
    <cellStyle name="Note 30 6" xfId="3753" xr:uid="{AC83842D-CB40-4DE3-8C31-326B1F1D25CC}"/>
    <cellStyle name="Note 30 7" xfId="4980" xr:uid="{1CC09836-512C-4EA1-A7E5-9493B4164A47}"/>
    <cellStyle name="Note 30 8" xfId="4727" xr:uid="{222A3F50-2BEF-43A5-A088-452FCADB7EFF}"/>
    <cellStyle name="Note 30 9" xfId="5337" xr:uid="{C740B4B6-A552-44DB-B60F-C41EA8C64003}"/>
    <cellStyle name="Note 30_TRAFO" xfId="2208" xr:uid="{00000000-0005-0000-0000-0000A1080000}"/>
    <cellStyle name="Note 31" xfId="2209" xr:uid="{00000000-0005-0000-0000-0000A2080000}"/>
    <cellStyle name="Note 31 10" xfId="5508" xr:uid="{88EB2BE5-F24C-4F77-A0A4-A1F89AC9C3C8}"/>
    <cellStyle name="Note 31 2" xfId="2210" xr:uid="{00000000-0005-0000-0000-0000A3080000}"/>
    <cellStyle name="Note 31 2 2" xfId="2211" xr:uid="{00000000-0005-0000-0000-0000A4080000}"/>
    <cellStyle name="Note 31 2 2 2" xfId="4248" xr:uid="{03958EBF-E5FE-4389-A923-F69115782F9C}"/>
    <cellStyle name="Note 31 2 2 3" xfId="4986" xr:uid="{6C4D2103-B532-4479-B668-B877511AA87E}"/>
    <cellStyle name="Note 31 2 3" xfId="3525" xr:uid="{08AD6890-C3A9-40DC-B5CB-311C816D66EC}"/>
    <cellStyle name="Note 31 2 4" xfId="3756" xr:uid="{D4AD5B84-24D8-4074-88EC-3DFE55A21D76}"/>
    <cellStyle name="Note 31 2 5" xfId="4985" xr:uid="{BAED5AF7-2423-48EA-8045-02B60F94B8C0}"/>
    <cellStyle name="Note 31 2 6" xfId="4730" xr:uid="{8C69D6B2-F80C-4C11-82EF-B4A40DFB70B8}"/>
    <cellStyle name="Note 31 2 7" xfId="5340" xr:uid="{0AC115AB-17AB-4ADF-B697-69E3D0F270FC}"/>
    <cellStyle name="Note 31 2 8" xfId="5509" xr:uid="{40C71D04-76EF-4968-985D-A9C85BACF481}"/>
    <cellStyle name="Note 31 3" xfId="2212" xr:uid="{00000000-0005-0000-0000-0000A5080000}"/>
    <cellStyle name="Note 31 3 2" xfId="4249" xr:uid="{15F3E935-1C17-45D4-BDEF-831FB181ECB1}"/>
    <cellStyle name="Note 31 3 3" xfId="4987" xr:uid="{047D9C13-B1C9-417E-BED2-B8FB72C73FEA}"/>
    <cellStyle name="Note 31 4" xfId="3306" xr:uid="{F2AAE5A1-C9B7-46F7-A1D2-A6FA25CC02E5}"/>
    <cellStyle name="Note 31 5" xfId="3398" xr:uid="{6FA7B44C-F183-4592-9B65-87E53A95AF2A}"/>
    <cellStyle name="Note 31 6" xfId="3755" xr:uid="{1CF89008-2700-4534-9CAF-D835D212FCA8}"/>
    <cellStyle name="Note 31 7" xfId="4984" xr:uid="{FCC46569-89A6-49DA-8299-DA5904B97E31}"/>
    <cellStyle name="Note 31 8" xfId="4729" xr:uid="{B34A31EB-0854-4872-84A6-97B2CCBE5653}"/>
    <cellStyle name="Note 31 9" xfId="5339" xr:uid="{5BF047A1-3415-4D30-88C0-066AC91BA64C}"/>
    <cellStyle name="Note 31_TRAFO" xfId="2213" xr:uid="{00000000-0005-0000-0000-0000A6080000}"/>
    <cellStyle name="Note 32" xfId="2214" xr:uid="{00000000-0005-0000-0000-0000A7080000}"/>
    <cellStyle name="Note 32 10" xfId="5510" xr:uid="{D73EB309-8CC8-44F3-B7F8-EBD3DFE7096F}"/>
    <cellStyle name="Note 32 2" xfId="2215" xr:uid="{00000000-0005-0000-0000-0000A8080000}"/>
    <cellStyle name="Note 32 2 2" xfId="2216" xr:uid="{00000000-0005-0000-0000-0000A9080000}"/>
    <cellStyle name="Note 32 2 2 2" xfId="4250" xr:uid="{ED2E107C-4179-47E6-88C7-635B22F28172}"/>
    <cellStyle name="Note 32 2 2 3" xfId="4990" xr:uid="{DF8DBB67-F6E3-4AB5-ABC3-B967A7F0397B}"/>
    <cellStyle name="Note 32 2 3" xfId="3523" xr:uid="{72F5AAFB-3102-4217-9DAF-0E34128A8B23}"/>
    <cellStyle name="Note 32 2 4" xfId="3758" xr:uid="{9FA7BD7E-6913-4B05-AC48-AA4DBDFACDB3}"/>
    <cellStyle name="Note 32 2 5" xfId="4989" xr:uid="{FDDFEF0E-29B1-4329-A789-ED70A4094F02}"/>
    <cellStyle name="Note 32 2 6" xfId="4731" xr:uid="{5B018383-0748-4252-9614-FFB16C0005A5}"/>
    <cellStyle name="Note 32 2 7" xfId="5342" xr:uid="{3251BAD2-8081-4A98-AAA4-84C8742DD535}"/>
    <cellStyle name="Note 32 2 8" xfId="5511" xr:uid="{3B459E0B-A1D2-4943-940E-1D12E08076E6}"/>
    <cellStyle name="Note 32 3" xfId="2217" xr:uid="{00000000-0005-0000-0000-0000AA080000}"/>
    <cellStyle name="Note 32 3 2" xfId="4251" xr:uid="{DC33180E-E310-489C-8DE9-3A11C211E9D9}"/>
    <cellStyle name="Note 32 3 3" xfId="4991" xr:uid="{F1729F4F-9109-49A9-82AB-436CBEDB8FC2}"/>
    <cellStyle name="Note 32 4" xfId="3307" xr:uid="{9B262350-0361-47E3-B23D-C3EFDD4AFE3F}"/>
    <cellStyle name="Note 32 5" xfId="3524" xr:uid="{BEA39A75-6B7F-41D5-8BBF-29D1A72ED910}"/>
    <cellStyle name="Note 32 6" xfId="3757" xr:uid="{0149828D-06B8-495F-88F3-EF7C4B2CC1AB}"/>
    <cellStyle name="Note 32 7" xfId="4988" xr:uid="{09F2A6AE-6E33-44E5-A310-0CD1B250428B}"/>
    <cellStyle name="Note 32 8" xfId="5263" xr:uid="{4D07697B-B4BB-4717-9241-72D51AFE13DB}"/>
    <cellStyle name="Note 32 9" xfId="5341" xr:uid="{145ECC36-665D-4F76-BD2A-4C2D962B1A57}"/>
    <cellStyle name="Note 32_TRAFO" xfId="2218" xr:uid="{00000000-0005-0000-0000-0000AB080000}"/>
    <cellStyle name="Note 33" xfId="2219" xr:uid="{00000000-0005-0000-0000-0000AC080000}"/>
    <cellStyle name="Note 33 10" xfId="5512" xr:uid="{30E8F8E0-7BDB-4718-BFD9-8BE77549CA26}"/>
    <cellStyle name="Note 33 2" xfId="2220" xr:uid="{00000000-0005-0000-0000-0000AD080000}"/>
    <cellStyle name="Note 33 2 2" xfId="2221" xr:uid="{00000000-0005-0000-0000-0000AE080000}"/>
    <cellStyle name="Note 33 2 2 2" xfId="4252" xr:uid="{227EC679-5701-404E-BC6C-8B44AEAEDCF9}"/>
    <cellStyle name="Note 33 2 2 3" xfId="4994" xr:uid="{CD19633A-8EB0-4E2E-BB6D-0D9F74F9F637}"/>
    <cellStyle name="Note 33 2 3" xfId="3521" xr:uid="{CFB16BBE-FA6B-40C1-A198-48497A19FD0F}"/>
    <cellStyle name="Note 33 2 4" xfId="3760" xr:uid="{D73BDA2A-D5BF-480A-8C9B-ACB24E23CDA4}"/>
    <cellStyle name="Note 33 2 5" xfId="4993" xr:uid="{83A10C9D-08A9-4997-82B7-E6191B5219A9}"/>
    <cellStyle name="Note 33 2 6" xfId="4418" xr:uid="{3939C1DC-E1FE-4BD7-8553-8B548A256B84}"/>
    <cellStyle name="Note 33 2 7" xfId="5344" xr:uid="{86D2E74D-4F5B-4BFD-A7D6-6F8ABA2082D4}"/>
    <cellStyle name="Note 33 2 8" xfId="5513" xr:uid="{8D1353E9-2F5D-4020-BEF3-5C70812BCEBB}"/>
    <cellStyle name="Note 33 3" xfId="2222" xr:uid="{00000000-0005-0000-0000-0000AF080000}"/>
    <cellStyle name="Note 33 3 2" xfId="4253" xr:uid="{DDC2A0C4-388F-4284-93A1-2320EBE5817C}"/>
    <cellStyle name="Note 33 3 3" xfId="4995" xr:uid="{3B9889DF-125C-42A3-9832-32C68393946B}"/>
    <cellStyle name="Note 33 4" xfId="3308" xr:uid="{F8AA5604-C2D9-4BE0-B93D-9A34B1900D2B}"/>
    <cellStyle name="Note 33 5" xfId="3522" xr:uid="{EB5A71AC-C820-4E54-8438-A5968E78A3FD}"/>
    <cellStyle name="Note 33 6" xfId="3759" xr:uid="{28D18545-504F-40DC-908B-D02B6B0834E3}"/>
    <cellStyle name="Note 33 7" xfId="4992" xr:uid="{6B1C2D87-8AE6-46C1-92A5-85532966C52F}"/>
    <cellStyle name="Note 33 8" xfId="4771" xr:uid="{31D78B38-4287-4D71-9807-15E6530C78FB}"/>
    <cellStyle name="Note 33 9" xfId="5343" xr:uid="{5FF71DFA-E069-4DE6-B5F2-C5438CCFA6C9}"/>
    <cellStyle name="Note 33_TRAFO" xfId="2223" xr:uid="{00000000-0005-0000-0000-0000B0080000}"/>
    <cellStyle name="Note 34" xfId="2224" xr:uid="{00000000-0005-0000-0000-0000B1080000}"/>
    <cellStyle name="Note 34 10" xfId="5514" xr:uid="{52D84F65-4F36-4A22-83C4-ECCD391D6C3F}"/>
    <cellStyle name="Note 34 2" xfId="2225" xr:uid="{00000000-0005-0000-0000-0000B2080000}"/>
    <cellStyle name="Note 34 2 2" xfId="2226" xr:uid="{00000000-0005-0000-0000-0000B3080000}"/>
    <cellStyle name="Note 34 2 2 2" xfId="4254" xr:uid="{CE009714-FA96-4812-B934-151700667C2D}"/>
    <cellStyle name="Note 34 2 2 3" xfId="4998" xr:uid="{22D389E1-BDBF-4F48-A678-E71BCCF8D153}"/>
    <cellStyle name="Note 34 2 3" xfId="3519" xr:uid="{FB6E9F83-C002-4018-A05E-601C25724F0A}"/>
    <cellStyle name="Note 34 2 4" xfId="3762" xr:uid="{BA99EB05-11E5-496B-A8CF-28B89785D76A}"/>
    <cellStyle name="Note 34 2 5" xfId="4997" xr:uid="{04D074C9-3336-443D-B0BB-E6096B05B85C}"/>
    <cellStyle name="Note 34 2 6" xfId="4733" xr:uid="{441D9915-96E0-44DD-A5F5-756FEAEEBF7B}"/>
    <cellStyle name="Note 34 2 7" xfId="5346" xr:uid="{704BAEC8-AB72-4B89-B44C-0A68CFCB260F}"/>
    <cellStyle name="Note 34 2 8" xfId="5515" xr:uid="{0209EF2A-2C22-4D14-A38C-710DE9AF258C}"/>
    <cellStyle name="Note 34 3" xfId="2227" xr:uid="{00000000-0005-0000-0000-0000B4080000}"/>
    <cellStyle name="Note 34 3 2" xfId="4255" xr:uid="{7ECCCEDE-9404-4387-BB42-63924A351DA9}"/>
    <cellStyle name="Note 34 3 3" xfId="4999" xr:uid="{3871FB06-13F5-46AE-898A-D8033B6374AC}"/>
    <cellStyle name="Note 34 4" xfId="3309" xr:uid="{B5ACD420-A955-4AF6-9320-2EF6F5AD10C9}"/>
    <cellStyle name="Note 34 5" xfId="3520" xr:uid="{98BFBBFD-C8A6-4290-AD91-3E0A70888634}"/>
    <cellStyle name="Note 34 6" xfId="3761" xr:uid="{04E3675D-0180-40CF-8CC2-5965960BACA2}"/>
    <cellStyle name="Note 34 7" xfId="4996" xr:uid="{F9ED00A2-A54A-4D99-AA0B-0C40A080CF62}"/>
    <cellStyle name="Note 34 8" xfId="4732" xr:uid="{52317576-9805-49C2-AD09-EF4FC333BDA4}"/>
    <cellStyle name="Note 34 9" xfId="5345" xr:uid="{EEFFE4B2-CA0D-4E0B-955A-0E5B41F6D6BF}"/>
    <cellStyle name="Note 34_TRAFO" xfId="2228" xr:uid="{00000000-0005-0000-0000-0000B5080000}"/>
    <cellStyle name="Note 35" xfId="2229" xr:uid="{00000000-0005-0000-0000-0000B6080000}"/>
    <cellStyle name="Note 35 10" xfId="5516" xr:uid="{CBAEB53A-5467-4814-85A7-C5799B1FECD9}"/>
    <cellStyle name="Note 35 2" xfId="2230" xr:uid="{00000000-0005-0000-0000-0000B7080000}"/>
    <cellStyle name="Note 35 2 2" xfId="2231" xr:uid="{00000000-0005-0000-0000-0000B8080000}"/>
    <cellStyle name="Note 35 2 2 2" xfId="4256" xr:uid="{C58E7477-F2D0-4FAD-B442-C67A5222E490}"/>
    <cellStyle name="Note 35 2 2 3" xfId="5002" xr:uid="{D582B17E-87B4-46C3-8E4F-ACE8FBC0FA26}"/>
    <cellStyle name="Note 35 2 3" xfId="3517" xr:uid="{2E613429-9D30-4F72-97F0-E4E74B9F3B7B}"/>
    <cellStyle name="Note 35 2 4" xfId="3764" xr:uid="{68C3A4C9-0C10-40F9-AA64-615FBE1086B4}"/>
    <cellStyle name="Note 35 2 5" xfId="5001" xr:uid="{9B4AF8D2-EB13-4BEB-87EF-B9B51F95A25F}"/>
    <cellStyle name="Note 35 2 6" xfId="4735" xr:uid="{0266B10D-9135-420E-8466-8D30BC895152}"/>
    <cellStyle name="Note 35 2 7" xfId="5348" xr:uid="{6B9B3A2E-8B87-4513-8E8C-527AC009AE78}"/>
    <cellStyle name="Note 35 2 8" xfId="5517" xr:uid="{FFD48E42-3003-442B-8A9F-24C6D0C76098}"/>
    <cellStyle name="Note 35 3" xfId="2232" xr:uid="{00000000-0005-0000-0000-0000B9080000}"/>
    <cellStyle name="Note 35 3 2" xfId="4257" xr:uid="{5D59B7C8-558D-495C-A7FD-05D724A644FE}"/>
    <cellStyle name="Note 35 3 3" xfId="5003" xr:uid="{1F55D960-A986-4DAA-A22F-8807B498DF84}"/>
    <cellStyle name="Note 35 4" xfId="3310" xr:uid="{61BF7309-909A-4ECA-B0AE-E074E4D3769C}"/>
    <cellStyle name="Note 35 5" xfId="3518" xr:uid="{7B4A5492-0ACF-4791-A243-A123C7B2EA00}"/>
    <cellStyle name="Note 35 6" xfId="3763" xr:uid="{ADBAA483-770E-46F0-93B0-AF7B1B63BFB2}"/>
    <cellStyle name="Note 35 7" xfId="5000" xr:uid="{25B77219-2F95-42C2-AFB6-C1AA999DF4F2}"/>
    <cellStyle name="Note 35 8" xfId="4734" xr:uid="{8437C3C0-876E-480B-9E84-ABF563FFF668}"/>
    <cellStyle name="Note 35 9" xfId="5347" xr:uid="{E48BBE8A-3FEB-4F6A-B245-81ED57D22952}"/>
    <cellStyle name="Note 35_TRAFO" xfId="2233" xr:uid="{00000000-0005-0000-0000-0000BA080000}"/>
    <cellStyle name="Note 36" xfId="2234" xr:uid="{00000000-0005-0000-0000-0000BB080000}"/>
    <cellStyle name="Note 36 10" xfId="5518" xr:uid="{527734AD-2F2E-4348-A37E-B70ECC972CF5}"/>
    <cellStyle name="Note 36 2" xfId="2235" xr:uid="{00000000-0005-0000-0000-0000BC080000}"/>
    <cellStyle name="Note 36 2 2" xfId="2236" xr:uid="{00000000-0005-0000-0000-0000BD080000}"/>
    <cellStyle name="Note 36 2 2 2" xfId="4258" xr:uid="{B258876F-F09A-4B33-9237-74FDB24C594E}"/>
    <cellStyle name="Note 36 2 2 3" xfId="5006" xr:uid="{087522BD-A699-4DC8-994B-8AAB7E8E375E}"/>
    <cellStyle name="Note 36 2 3" xfId="3515" xr:uid="{885BC555-C792-429E-A840-B5D521D8B7BE}"/>
    <cellStyle name="Note 36 2 4" xfId="3766" xr:uid="{6EAEBF62-AD97-436C-B9C1-405D98BFED16}"/>
    <cellStyle name="Note 36 2 5" xfId="5005" xr:uid="{C4A1F0A7-C0F6-43D0-9030-5096504C27D2}"/>
    <cellStyle name="Note 36 2 6" xfId="4737" xr:uid="{2E084A41-2B81-4F19-9D2D-DCDF920CFF43}"/>
    <cellStyle name="Note 36 2 7" xfId="5350" xr:uid="{1A5883B1-9729-494C-A2D8-D474EE1E2042}"/>
    <cellStyle name="Note 36 2 8" xfId="5519" xr:uid="{1B265C43-C97C-44DE-8D10-329697A2EF79}"/>
    <cellStyle name="Note 36 3" xfId="2237" xr:uid="{00000000-0005-0000-0000-0000BE080000}"/>
    <cellStyle name="Note 36 3 2" xfId="4259" xr:uid="{AA83D08B-3118-41DD-A581-36020A543A48}"/>
    <cellStyle name="Note 36 3 3" xfId="5007" xr:uid="{BB05AD93-ABA7-4652-B24B-9EA7B72BDEEF}"/>
    <cellStyle name="Note 36 4" xfId="3311" xr:uid="{7093E9B6-ED01-45E0-BEC8-A2F2498F82EA}"/>
    <cellStyle name="Note 36 5" xfId="3516" xr:uid="{996DE23E-5365-42BA-BF11-4BB634946E1F}"/>
    <cellStyle name="Note 36 6" xfId="3765" xr:uid="{AD4DC5DF-3F9F-4FC2-BE5F-0DA07056F7FE}"/>
    <cellStyle name="Note 36 7" xfId="5004" xr:uid="{F7F59375-8069-4C99-B8A8-DB69BA578BD8}"/>
    <cellStyle name="Note 36 8" xfId="4736" xr:uid="{4788D8F7-086A-485D-8ED9-3079449E33A1}"/>
    <cellStyle name="Note 36 9" xfId="5349" xr:uid="{036265DF-28D4-40F3-9F57-5461CF5A0B3B}"/>
    <cellStyle name="Note 36_TRAFO" xfId="2238" xr:uid="{00000000-0005-0000-0000-0000BF080000}"/>
    <cellStyle name="Note 37" xfId="2239" xr:uid="{00000000-0005-0000-0000-0000C0080000}"/>
    <cellStyle name="Note 37 10" xfId="5520" xr:uid="{7D3705F9-463A-4220-9138-E0C88625415B}"/>
    <cellStyle name="Note 37 2" xfId="2240" xr:uid="{00000000-0005-0000-0000-0000C1080000}"/>
    <cellStyle name="Note 37 2 2" xfId="2241" xr:uid="{00000000-0005-0000-0000-0000C2080000}"/>
    <cellStyle name="Note 37 2 2 2" xfId="4260" xr:uid="{F5E0ACBA-75B2-49CD-9C7E-6C062A4B1196}"/>
    <cellStyle name="Note 37 2 2 3" xfId="5010" xr:uid="{23B719B9-11D7-42B5-9076-4AF3103B4C19}"/>
    <cellStyle name="Note 37 2 3" xfId="3514" xr:uid="{4C906F2A-FA0C-4CAE-9F4A-99F52A1C8590}"/>
    <cellStyle name="Note 37 2 4" xfId="3768" xr:uid="{ED70CF91-976A-41DC-AB01-FD1D7ADEA733}"/>
    <cellStyle name="Note 37 2 5" xfId="5009" xr:uid="{96BCC1D0-3D06-4950-92F2-BA8A32F32A9F}"/>
    <cellStyle name="Note 37 2 6" xfId="4739" xr:uid="{E5E528E0-3011-43FE-B2FF-EB5B4E3BD44D}"/>
    <cellStyle name="Note 37 2 7" xfId="5352" xr:uid="{FDB4BA6E-893B-4668-9E4A-8FC167EF7605}"/>
    <cellStyle name="Note 37 2 8" xfId="5521" xr:uid="{B42D9753-860F-4C13-BD8F-EA5BC3345CBF}"/>
    <cellStyle name="Note 37 3" xfId="2242" xr:uid="{00000000-0005-0000-0000-0000C3080000}"/>
    <cellStyle name="Note 37 3 2" xfId="4261" xr:uid="{1AE502C8-EC5E-400C-917C-618F4497FCA2}"/>
    <cellStyle name="Note 37 3 3" xfId="5011" xr:uid="{962C1B36-D7FD-49C3-B6C4-2357FB7D23DC}"/>
    <cellStyle name="Note 37 4" xfId="3312" xr:uid="{4A7AED1F-3FC2-4C72-B973-8AF1D1B8ACDA}"/>
    <cellStyle name="Note 37 5" xfId="3397" xr:uid="{4C97BBA9-E644-429A-8019-75C0C5050068}"/>
    <cellStyle name="Note 37 6" xfId="3767" xr:uid="{674996BE-0583-456B-9F9C-7A0E58A1E82F}"/>
    <cellStyle name="Note 37 7" xfId="5008" xr:uid="{47EF9DC2-2325-41FE-AD71-CE85416D1C55}"/>
    <cellStyle name="Note 37 8" xfId="4738" xr:uid="{F608EB89-7661-45BE-A687-F1F28DA906F8}"/>
    <cellStyle name="Note 37 9" xfId="5351" xr:uid="{F354AA06-2450-4AF1-A48C-C7D3AE4E710B}"/>
    <cellStyle name="Note 37_TRAFO" xfId="2243" xr:uid="{00000000-0005-0000-0000-0000C4080000}"/>
    <cellStyle name="Note 38" xfId="2244" xr:uid="{00000000-0005-0000-0000-0000C5080000}"/>
    <cellStyle name="Note 38 10" xfId="5522" xr:uid="{11DB3D85-2D5F-4173-8D17-9A6D946EB0DE}"/>
    <cellStyle name="Note 38 2" xfId="2245" xr:uid="{00000000-0005-0000-0000-0000C6080000}"/>
    <cellStyle name="Note 38 2 2" xfId="2246" xr:uid="{00000000-0005-0000-0000-0000C7080000}"/>
    <cellStyle name="Note 38 2 2 2" xfId="4262" xr:uid="{B14056D3-44E2-4992-9ED2-1FDC17F2ACD0}"/>
    <cellStyle name="Note 38 2 2 3" xfId="5014" xr:uid="{107A4A22-490B-4A5B-BC2D-FE9069C1502A}"/>
    <cellStyle name="Note 38 2 3" xfId="3512" xr:uid="{D16D38EA-B665-40B5-BC2E-2C6B6FE66526}"/>
    <cellStyle name="Note 38 2 4" xfId="3770" xr:uid="{33D4E884-4EA2-4C83-B185-E013031A2735}"/>
    <cellStyle name="Note 38 2 5" xfId="5013" xr:uid="{1EBBBFF8-97D3-41B6-9B85-025B5392691F}"/>
    <cellStyle name="Note 38 2 6" xfId="4740" xr:uid="{369F4B22-B3D6-4B29-88C8-561B198E84BB}"/>
    <cellStyle name="Note 38 2 7" xfId="5354" xr:uid="{FC994932-A1F1-430E-96E9-6A50D24154F0}"/>
    <cellStyle name="Note 38 2 8" xfId="5523" xr:uid="{8ECF643A-470A-46E7-83DA-559AA521EA28}"/>
    <cellStyle name="Note 38 3" xfId="2247" xr:uid="{00000000-0005-0000-0000-0000C8080000}"/>
    <cellStyle name="Note 38 3 2" xfId="4263" xr:uid="{550D9A76-9C4E-4BF0-A859-ED30C1F490C0}"/>
    <cellStyle name="Note 38 3 3" xfId="5015" xr:uid="{02E74839-B75A-4961-A223-E2A4C2ABBA1B}"/>
    <cellStyle name="Note 38 4" xfId="3313" xr:uid="{24DB31D7-9DB4-467D-B95E-F0141D29C108}"/>
    <cellStyle name="Note 38 5" xfId="3513" xr:uid="{B6F225A3-D649-4258-8224-CBA676B65B9F}"/>
    <cellStyle name="Note 38 6" xfId="3769" xr:uid="{3DC91596-EC0E-4D99-B7F0-7A4688B5FF44}"/>
    <cellStyle name="Note 38 7" xfId="5012" xr:uid="{CE903221-0DF6-4190-B337-55FB3CF52D6C}"/>
    <cellStyle name="Note 38 8" xfId="5264" xr:uid="{E963C3F3-D690-4E5C-88A3-463506820ED4}"/>
    <cellStyle name="Note 38 9" xfId="5353" xr:uid="{54319370-98F8-4138-952F-C659BEB65B40}"/>
    <cellStyle name="Note 38_TRAFO" xfId="2248" xr:uid="{00000000-0005-0000-0000-0000C9080000}"/>
    <cellStyle name="Note 39" xfId="2249" xr:uid="{00000000-0005-0000-0000-0000CA080000}"/>
    <cellStyle name="Note 39 10" xfId="5524" xr:uid="{DBBA5977-1CC4-43EC-9723-71132BE76E48}"/>
    <cellStyle name="Note 39 2" xfId="2250" xr:uid="{00000000-0005-0000-0000-0000CB080000}"/>
    <cellStyle name="Note 39 2 2" xfId="2251" xr:uid="{00000000-0005-0000-0000-0000CC080000}"/>
    <cellStyle name="Note 39 2 2 2" xfId="4264" xr:uid="{D8F733C9-C210-43C6-BEEF-CB3E05EDA867}"/>
    <cellStyle name="Note 39 2 2 3" xfId="5018" xr:uid="{E28D5941-632E-4B21-ACE1-23AE88294D07}"/>
    <cellStyle name="Note 39 2 3" xfId="3510" xr:uid="{B794D999-C943-4C52-8CCA-5BE2BE143E4B}"/>
    <cellStyle name="Note 39 2 4" xfId="3772" xr:uid="{8A9B16EE-F3BC-4E1C-AC90-E53BDB02490E}"/>
    <cellStyle name="Note 39 2 5" xfId="5017" xr:uid="{D2D2C42E-FA9B-4EB4-A40E-1DE9CD4E5878}"/>
    <cellStyle name="Note 39 2 6" xfId="4772" xr:uid="{6EDA4777-BE69-4296-B133-68F8D811DC95}"/>
    <cellStyle name="Note 39 2 7" xfId="5356" xr:uid="{3115E5A6-F3EB-41B6-8DB4-F9EB649EF37A}"/>
    <cellStyle name="Note 39 2 8" xfId="5525" xr:uid="{4BD3BA47-0FE1-447B-8D0E-87AC1104E8B6}"/>
    <cellStyle name="Note 39 3" xfId="2252" xr:uid="{00000000-0005-0000-0000-0000CD080000}"/>
    <cellStyle name="Note 39 3 2" xfId="4265" xr:uid="{EDF1E44B-1C90-47AD-AB1D-9F0A7B93E4BA}"/>
    <cellStyle name="Note 39 3 3" xfId="5019" xr:uid="{250D7701-8866-4438-BA7D-F3DC7F1D0459}"/>
    <cellStyle name="Note 39 4" xfId="3314" xr:uid="{D59BE19E-0575-4AF6-842F-E0BFB23AB60A}"/>
    <cellStyle name="Note 39 5" xfId="3511" xr:uid="{21FF78AD-2D7A-4FEB-AA1B-2997C236803A}"/>
    <cellStyle name="Note 39 6" xfId="3771" xr:uid="{47AB6FF1-CC99-4F14-AC8E-E5B2E81ECC0B}"/>
    <cellStyle name="Note 39 7" xfId="5016" xr:uid="{8ADB18A2-496C-4468-BA7E-C5F3F0AB9EF7}"/>
    <cellStyle name="Note 39 8" xfId="4741" xr:uid="{F20A677C-53E7-4FAA-9866-C722E5B6666A}"/>
    <cellStyle name="Note 39 9" xfId="5355" xr:uid="{BCAC8DFE-F34F-4B19-BE8D-A6E4821B3A96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2 2 2" xfId="4266" xr:uid="{6F9FF0B2-7FAF-4591-86C5-43CAA663C608}"/>
    <cellStyle name="Note 4 2 2 3" xfId="5022" xr:uid="{47CE9621-DD93-4835-B7BE-D1EC5CC07948}"/>
    <cellStyle name="Note 4 2 3" xfId="3508" xr:uid="{3D876ED0-A5C3-4C14-9E3B-2BCFB76F5D4A}"/>
    <cellStyle name="Note 4 2 4" xfId="3774" xr:uid="{7FE38EE5-769B-413C-85C5-CD7DD8474CDF}"/>
    <cellStyle name="Note 4 2 5" xfId="5021" xr:uid="{C7C7A095-11E6-4314-9272-F6A6D1F61D2B}"/>
    <cellStyle name="Note 4 2 6" xfId="4743" xr:uid="{EED50453-09B7-49A1-AE75-7A8FB8073E47}"/>
    <cellStyle name="Note 4 2 7" xfId="5358" xr:uid="{B8FEDCF0-F816-434B-A92B-E71C692ED15C}"/>
    <cellStyle name="Note 4 2 8" xfId="5527" xr:uid="{855A8E13-26A8-43B8-9A58-3829B4D3FF00}"/>
    <cellStyle name="Note 4 3" xfId="2257" xr:uid="{00000000-0005-0000-0000-0000D2080000}"/>
    <cellStyle name="Note 4 3 2" xfId="4267" xr:uid="{1F830F20-8B1B-49E9-93AA-9545BCB1F08F}"/>
    <cellStyle name="Note 4 3 3" xfId="5023" xr:uid="{F394BDEC-749E-4F34-B3F6-4E576358DE26}"/>
    <cellStyle name="Note 4 4" xfId="3509" xr:uid="{089A340B-7B90-4355-96E5-8BC71AF0B48E}"/>
    <cellStyle name="Note 4 5" xfId="3773" xr:uid="{AD92EDDE-3208-4F5A-A0E5-07C972F54460}"/>
    <cellStyle name="Note 4 6" xfId="5020" xr:uid="{33AFAB99-4468-4D05-8D84-29486647B746}"/>
    <cellStyle name="Note 4 7" xfId="4742" xr:uid="{D747EC05-5152-4D9C-AC4C-4BAD7AA8ADEF}"/>
    <cellStyle name="Note 4 8" xfId="5357" xr:uid="{ED550762-CC18-4CD0-A046-8F6284F4E441}"/>
    <cellStyle name="Note 4 9" xfId="5526" xr:uid="{C821F827-31D6-4D4C-A33A-A2694C650FD7}"/>
    <cellStyle name="Note 4_TRAFO" xfId="2258" xr:uid="{00000000-0005-0000-0000-0000D3080000}"/>
    <cellStyle name="Note 40" xfId="2259" xr:uid="{00000000-0005-0000-0000-0000D4080000}"/>
    <cellStyle name="Note 40 10" xfId="5528" xr:uid="{75F91DB1-26E4-4295-B5C3-C6B240EB5F94}"/>
    <cellStyle name="Note 40 2" xfId="2260" xr:uid="{00000000-0005-0000-0000-0000D5080000}"/>
    <cellStyle name="Note 40 2 2" xfId="2261" xr:uid="{00000000-0005-0000-0000-0000D6080000}"/>
    <cellStyle name="Note 40 2 2 2" xfId="4268" xr:uid="{58321381-9019-46CE-9F47-285494D70D3F}"/>
    <cellStyle name="Note 40 2 2 3" xfId="5026" xr:uid="{3CE329A2-D8CF-460D-8B0D-47DB1855F688}"/>
    <cellStyle name="Note 40 2 3" xfId="3506" xr:uid="{F933FB09-42B9-4507-8916-50ABABF60FD7}"/>
    <cellStyle name="Note 40 2 4" xfId="3776" xr:uid="{1972F074-87A6-405E-A1D8-A8C2498F5FCB}"/>
    <cellStyle name="Note 40 2 5" xfId="5025" xr:uid="{76A70C5E-ECE4-4D71-8396-C5D3349E1B8B}"/>
    <cellStyle name="Note 40 2 6" xfId="4745" xr:uid="{EE2D8E89-31E4-414E-A36C-155F1E2B9D7A}"/>
    <cellStyle name="Note 40 2 7" xfId="5360" xr:uid="{B2C7E100-7FE3-4E47-84AD-80CB0F4CFBA1}"/>
    <cellStyle name="Note 40 2 8" xfId="5529" xr:uid="{3BD079E2-CBDC-4230-B7C2-DA4F4E6750ED}"/>
    <cellStyle name="Note 40 3" xfId="2262" xr:uid="{00000000-0005-0000-0000-0000D7080000}"/>
    <cellStyle name="Note 40 3 2" xfId="4269" xr:uid="{5369A669-E140-44C9-8387-881CD7C47053}"/>
    <cellStyle name="Note 40 3 3" xfId="5027" xr:uid="{36653A2C-23CC-4021-8C99-827564E5EAFE}"/>
    <cellStyle name="Note 40 4" xfId="3315" xr:uid="{9EBB00CF-22C4-430E-B2A9-891E8141BA22}"/>
    <cellStyle name="Note 40 5" xfId="3507" xr:uid="{4DA4C67D-2CFD-41B5-9509-CB2584491573}"/>
    <cellStyle name="Note 40 6" xfId="3775" xr:uid="{9AA414AD-6EB5-40D9-B667-CD29CE456859}"/>
    <cellStyle name="Note 40 7" xfId="5024" xr:uid="{A49FB946-6FAC-466F-B716-E0BC3AB55ED5}"/>
    <cellStyle name="Note 40 8" xfId="4744" xr:uid="{F5985961-AF0A-45E7-B46A-1F61BDDF13BC}"/>
    <cellStyle name="Note 40 9" xfId="5359" xr:uid="{1AB33B29-9573-4A0F-8915-4C15A37462DE}"/>
    <cellStyle name="Note 40_TRAFO" xfId="2263" xr:uid="{00000000-0005-0000-0000-0000D8080000}"/>
    <cellStyle name="Note 41" xfId="2264" xr:uid="{00000000-0005-0000-0000-0000D9080000}"/>
    <cellStyle name="Note 41 10" xfId="5530" xr:uid="{4B170982-24AA-42F3-BB75-5745E7A2B387}"/>
    <cellStyle name="Note 41 2" xfId="2265" xr:uid="{00000000-0005-0000-0000-0000DA080000}"/>
    <cellStyle name="Note 41 2 2" xfId="2266" xr:uid="{00000000-0005-0000-0000-0000DB080000}"/>
    <cellStyle name="Note 41 2 2 2" xfId="4270" xr:uid="{8AFBD9AC-B202-4861-9FE6-761383A2BD98}"/>
    <cellStyle name="Note 41 2 2 3" xfId="5030" xr:uid="{28634601-746B-42F4-B06C-8F823012AD2B}"/>
    <cellStyle name="Note 41 2 3" xfId="3504" xr:uid="{1D9CC0D4-8FA2-47C7-A3A3-ABEBFF6CF84B}"/>
    <cellStyle name="Note 41 2 4" xfId="3778" xr:uid="{8448DE82-F038-4EB3-B3AA-D767D2CFA26A}"/>
    <cellStyle name="Note 41 2 5" xfId="5029" xr:uid="{EABE25AA-B480-4B04-B78F-6F180C93EAC2}"/>
    <cellStyle name="Note 41 2 6" xfId="4774" xr:uid="{E408D510-2C4F-4C6C-93F2-F3D76B70A01B}"/>
    <cellStyle name="Note 41 2 7" xfId="5362" xr:uid="{E01D1CAB-EF77-441C-83B1-06B0978014B3}"/>
    <cellStyle name="Note 41 2 8" xfId="5531" xr:uid="{9EB63BA1-6460-4E18-B6A1-8E7B375C8B63}"/>
    <cellStyle name="Note 41 3" xfId="2267" xr:uid="{00000000-0005-0000-0000-0000DC080000}"/>
    <cellStyle name="Note 41 3 2" xfId="4271" xr:uid="{8FE21F3D-34BF-4D31-BC5C-1ABFE58DE5A8}"/>
    <cellStyle name="Note 41 3 3" xfId="5031" xr:uid="{F59F6623-AA92-4D2F-94FA-27CB3A2B9685}"/>
    <cellStyle name="Note 41 4" xfId="3316" xr:uid="{5E8F4200-D52D-4291-BDA0-96B2B0949589}"/>
    <cellStyle name="Note 41 5" xfId="3505" xr:uid="{24BCA7C7-F20D-4FB3-A0C5-D124FC0CAFD0}"/>
    <cellStyle name="Note 41 6" xfId="3777" xr:uid="{AA4E0C70-8DB2-4D24-AF99-E404255C7617}"/>
    <cellStyle name="Note 41 7" xfId="5028" xr:uid="{CE7C72EA-D68F-4180-B732-D26651A1B64E}"/>
    <cellStyle name="Note 41 8" xfId="4746" xr:uid="{355EB4AD-780C-4991-8DE3-5417E0214302}"/>
    <cellStyle name="Note 41 9" xfId="5361" xr:uid="{BE0AA586-9813-49E4-BC4F-F65A0F8575A1}"/>
    <cellStyle name="Note 41_TRAFO" xfId="2268" xr:uid="{00000000-0005-0000-0000-0000DD080000}"/>
    <cellStyle name="Note 42" xfId="2269" xr:uid="{00000000-0005-0000-0000-0000DE080000}"/>
    <cellStyle name="Note 42 10" xfId="5532" xr:uid="{9C1C048C-05A2-49D9-B263-65C1C29A087C}"/>
    <cellStyle name="Note 42 2" xfId="2270" xr:uid="{00000000-0005-0000-0000-0000DF080000}"/>
    <cellStyle name="Note 42 2 2" xfId="2271" xr:uid="{00000000-0005-0000-0000-0000E0080000}"/>
    <cellStyle name="Note 42 2 2 2" xfId="4272" xr:uid="{ACC4FB01-B399-423C-B127-C3C5DB0A45FE}"/>
    <cellStyle name="Note 42 2 2 3" xfId="5034" xr:uid="{E79BD542-4148-4BB6-925E-9BB631B4CC04}"/>
    <cellStyle name="Note 42 2 3" xfId="3503" xr:uid="{153B1233-EC62-442B-89A0-41FB8C806F7F}"/>
    <cellStyle name="Note 42 2 4" xfId="3780" xr:uid="{167E6E77-9CAE-49CD-8183-F95E5913593F}"/>
    <cellStyle name="Note 42 2 5" xfId="5033" xr:uid="{FE13BA78-97B6-4639-9D0A-C4F29855A097}"/>
    <cellStyle name="Note 42 2 6" xfId="4748" xr:uid="{D79470AD-8587-44B4-B8DB-73E159A6C090}"/>
    <cellStyle name="Note 42 2 7" xfId="5364" xr:uid="{8CC6356F-ED78-4524-BBD5-7DDDDE6513E2}"/>
    <cellStyle name="Note 42 2 8" xfId="5533" xr:uid="{4F5F1166-9E13-44A3-91A7-956D4CA6C9E0}"/>
    <cellStyle name="Note 42 3" xfId="2272" xr:uid="{00000000-0005-0000-0000-0000E1080000}"/>
    <cellStyle name="Note 42 3 2" xfId="4273" xr:uid="{6480D832-2D3D-43A3-94C5-34A459B9D83F}"/>
    <cellStyle name="Note 42 3 3" xfId="5035" xr:uid="{E0FB5E28-2938-4753-8320-01E53CEC9DB3}"/>
    <cellStyle name="Note 42 4" xfId="3317" xr:uid="{44B22F36-8559-4FBC-8FC5-88C3AEB460F1}"/>
    <cellStyle name="Note 42 5" xfId="3396" xr:uid="{27068AC5-AF62-4B34-8391-DED538C4AF59}"/>
    <cellStyle name="Note 42 6" xfId="3779" xr:uid="{12100ECF-3EFD-4F6C-A13B-55D74D49DBB7}"/>
    <cellStyle name="Note 42 7" xfId="5032" xr:uid="{D5F22149-A9F9-419B-B7E7-B731ECD03BC0}"/>
    <cellStyle name="Note 42 8" xfId="4747" xr:uid="{5D14C659-B812-4C21-A882-E438C404A78F}"/>
    <cellStyle name="Note 42 9" xfId="5363" xr:uid="{C2C69384-5371-4E68-83EF-24E3B050D5D4}"/>
    <cellStyle name="Note 42_TRAFO" xfId="2273" xr:uid="{00000000-0005-0000-0000-0000E2080000}"/>
    <cellStyle name="Note 43" xfId="2274" xr:uid="{00000000-0005-0000-0000-0000E3080000}"/>
    <cellStyle name="Note 43 10" xfId="5534" xr:uid="{7CD493A1-D734-441D-A2A1-FF2B954EBCF9}"/>
    <cellStyle name="Note 43 2" xfId="2275" xr:uid="{00000000-0005-0000-0000-0000E4080000}"/>
    <cellStyle name="Note 43 2 2" xfId="2276" xr:uid="{00000000-0005-0000-0000-0000E5080000}"/>
    <cellStyle name="Note 43 2 2 2" xfId="4274" xr:uid="{94EAFB9E-862B-4EF8-BD9F-9B14814353CE}"/>
    <cellStyle name="Note 43 2 2 3" xfId="5038" xr:uid="{7DB0F8EC-882A-46F4-AC24-8707623B7E4B}"/>
    <cellStyle name="Note 43 2 3" xfId="3501" xr:uid="{4E76DD36-63D5-42EC-92B0-2D4F57F351EA}"/>
    <cellStyle name="Note 43 2 4" xfId="3782" xr:uid="{F310EF74-1721-4F8C-BA94-F44EC629855B}"/>
    <cellStyle name="Note 43 2 5" xfId="5037" xr:uid="{35B922D7-7CD4-4321-84F0-F4FBA7E83A75}"/>
    <cellStyle name="Note 43 2 6" xfId="4749" xr:uid="{60B18641-6BDB-4077-9FB4-BB23538695BE}"/>
    <cellStyle name="Note 43 2 7" xfId="5366" xr:uid="{8B9FCD5D-171F-47B5-9FA3-AC367D4404F5}"/>
    <cellStyle name="Note 43 2 8" xfId="5535" xr:uid="{93FF48B6-D311-462D-8203-C46BF7A7A6E4}"/>
    <cellStyle name="Note 43 3" xfId="2277" xr:uid="{00000000-0005-0000-0000-0000E6080000}"/>
    <cellStyle name="Note 43 3 2" xfId="4275" xr:uid="{90127FC5-1028-466F-800A-B15ABCAE5952}"/>
    <cellStyle name="Note 43 3 3" xfId="5039" xr:uid="{8FC4D74B-65D8-4262-B1B9-7EAAD8FBC83B}"/>
    <cellStyle name="Note 43 4" xfId="3318" xr:uid="{DCD141E3-E3B2-4EB9-8A62-746BE733B7B1}"/>
    <cellStyle name="Note 43 5" xfId="3502" xr:uid="{A895C57D-6510-4575-982A-F95E073B5AE8}"/>
    <cellStyle name="Note 43 6" xfId="3781" xr:uid="{9A904040-7D00-4B81-BABE-41126B4D1C3C}"/>
    <cellStyle name="Note 43 7" xfId="5036" xr:uid="{3C4ADA10-BE5F-48C9-B5BB-2E0F3EFEB56D}"/>
    <cellStyle name="Note 43 8" xfId="5265" xr:uid="{23193E5C-7DA5-47BB-ADD4-0870204C8214}"/>
    <cellStyle name="Note 43 9" xfId="5365" xr:uid="{02520F81-1D77-4B05-B58B-9EB4FF62A62F}"/>
    <cellStyle name="Note 43_TRAFO" xfId="2278" xr:uid="{00000000-0005-0000-0000-0000E7080000}"/>
    <cellStyle name="Note 44" xfId="2279" xr:uid="{00000000-0005-0000-0000-0000E8080000}"/>
    <cellStyle name="Note 44 10" xfId="5536" xr:uid="{0E39924A-46B4-4A0A-85BE-B3A2530C7976}"/>
    <cellStyle name="Note 44 2" xfId="2280" xr:uid="{00000000-0005-0000-0000-0000E9080000}"/>
    <cellStyle name="Note 44 2 2" xfId="2281" xr:uid="{00000000-0005-0000-0000-0000EA080000}"/>
    <cellStyle name="Note 44 2 2 2" xfId="4276" xr:uid="{256E2574-E623-4D61-8A3F-D3CB1EF10BB7}"/>
    <cellStyle name="Note 44 2 2 3" xfId="5042" xr:uid="{5908A2E3-D1B3-4B18-B8A0-13700E0C8097}"/>
    <cellStyle name="Note 44 2 3" xfId="3499" xr:uid="{23BAAFA5-0C22-4091-81C4-F2A5746E5773}"/>
    <cellStyle name="Note 44 2 4" xfId="3784" xr:uid="{C7575516-FCE6-4E85-84F8-93A188CE90F2}"/>
    <cellStyle name="Note 44 2 5" xfId="5041" xr:uid="{49B5C1D9-2BFE-4125-A740-176AE8250B81}"/>
    <cellStyle name="Note 44 2 6" xfId="4751" xr:uid="{A0279AC0-8840-40E7-AD97-5ADD3A35B06F}"/>
    <cellStyle name="Note 44 2 7" xfId="5368" xr:uid="{AC49CC7F-7278-493A-A18A-AC34121258E2}"/>
    <cellStyle name="Note 44 2 8" xfId="5537" xr:uid="{627E6EB4-CD40-4D61-93F9-18F5FF02D340}"/>
    <cellStyle name="Note 44 3" xfId="2282" xr:uid="{00000000-0005-0000-0000-0000EB080000}"/>
    <cellStyle name="Note 44 3 2" xfId="4277" xr:uid="{A68C1B42-7829-47B9-AB84-DF2186C9EC16}"/>
    <cellStyle name="Note 44 3 3" xfId="5043" xr:uid="{48B6043E-3D56-42F6-ACF1-4FDB17422B92}"/>
    <cellStyle name="Note 44 4" xfId="3319" xr:uid="{2AB9B911-8824-40B6-B1FF-1885532D25C7}"/>
    <cellStyle name="Note 44 5" xfId="3500" xr:uid="{025A9ABF-5C6A-48B0-B60F-1DD2B41D59B7}"/>
    <cellStyle name="Note 44 6" xfId="3783" xr:uid="{060BC2FD-53B0-465A-97B2-572818E8BA5E}"/>
    <cellStyle name="Note 44 7" xfId="5040" xr:uid="{74753BF7-B4E9-4E5D-8506-38CFCB07959C}"/>
    <cellStyle name="Note 44 8" xfId="4750" xr:uid="{1CC84036-CEEF-4BE0-96AC-B768194323CA}"/>
    <cellStyle name="Note 44 9" xfId="5367" xr:uid="{E28A5664-BAFB-40BB-BC8C-8E65F7D46344}"/>
    <cellStyle name="Note 44_TRAFO" xfId="2283" xr:uid="{00000000-0005-0000-0000-0000EC080000}"/>
    <cellStyle name="Note 45" xfId="2284" xr:uid="{00000000-0005-0000-0000-0000ED080000}"/>
    <cellStyle name="Note 45 10" xfId="5538" xr:uid="{8F393B30-7026-47A1-8F69-DA76CE718963}"/>
    <cellStyle name="Note 45 2" xfId="2285" xr:uid="{00000000-0005-0000-0000-0000EE080000}"/>
    <cellStyle name="Note 45 2 2" xfId="2286" xr:uid="{00000000-0005-0000-0000-0000EF080000}"/>
    <cellStyle name="Note 45 2 2 2" xfId="4278" xr:uid="{E4F5733B-20C7-4C26-BC1B-C68EE45D948A}"/>
    <cellStyle name="Note 45 2 2 3" xfId="5046" xr:uid="{C855B0BB-B5B9-4D34-BDD3-DC1589B583F5}"/>
    <cellStyle name="Note 45 2 3" xfId="3497" xr:uid="{6F2283C3-44BB-44DA-9A03-5E56A4E1B4C8}"/>
    <cellStyle name="Note 45 2 4" xfId="3786" xr:uid="{DD14E96D-1CA3-4A9A-9187-0033578CECCE}"/>
    <cellStyle name="Note 45 2 5" xfId="5045" xr:uid="{F5C54051-D59F-401B-B1E7-14F59BA11B49}"/>
    <cellStyle name="Note 45 2 6" xfId="4778" xr:uid="{807D2ADB-FD2C-4E8A-81FF-367A4A68A56C}"/>
    <cellStyle name="Note 45 2 7" xfId="5370" xr:uid="{FF85B055-3433-4801-A4EC-55B5D50885CB}"/>
    <cellStyle name="Note 45 2 8" xfId="5539" xr:uid="{3064BED3-B68F-47EF-B585-BE83F6AC62BD}"/>
    <cellStyle name="Note 45 3" xfId="2287" xr:uid="{00000000-0005-0000-0000-0000F0080000}"/>
    <cellStyle name="Note 45 3 2" xfId="4279" xr:uid="{4B5B1A4F-F59E-4D44-A925-105DA55BD835}"/>
    <cellStyle name="Note 45 3 3" xfId="5047" xr:uid="{EEA61993-CEBF-4605-878D-69772B2F0BAA}"/>
    <cellStyle name="Note 45 4" xfId="3320" xr:uid="{8DA3D6C4-A746-4F96-A1BC-AF4943EAEA31}"/>
    <cellStyle name="Note 45 5" xfId="3498" xr:uid="{5AD429A2-408E-4219-9A03-8632BE456BBC}"/>
    <cellStyle name="Note 45 6" xfId="3785" xr:uid="{FF298A6C-D474-4052-89D1-EF48DAFDD9D9}"/>
    <cellStyle name="Note 45 7" xfId="5044" xr:uid="{B519EFA9-4834-422E-A8ED-E5EB9D6C96C2}"/>
    <cellStyle name="Note 45 8" xfId="4752" xr:uid="{D0BF1547-40DC-4FB4-BD43-A5E8B59EE07B}"/>
    <cellStyle name="Note 45 9" xfId="5369" xr:uid="{E5181AA8-2C4D-470D-ABBB-32CA50CBF7B8}"/>
    <cellStyle name="Note 45_TRAFO" xfId="2288" xr:uid="{00000000-0005-0000-0000-0000F1080000}"/>
    <cellStyle name="Note 46" xfId="2289" xr:uid="{00000000-0005-0000-0000-0000F2080000}"/>
    <cellStyle name="Note 46 10" xfId="5540" xr:uid="{EE78C393-9CD4-4CF2-BF04-C64E5B1EFC3D}"/>
    <cellStyle name="Note 46 2" xfId="2290" xr:uid="{00000000-0005-0000-0000-0000F3080000}"/>
    <cellStyle name="Note 46 2 2" xfId="2291" xr:uid="{00000000-0005-0000-0000-0000F4080000}"/>
    <cellStyle name="Note 46 2 2 2" xfId="4280" xr:uid="{EE9383C9-44B2-4111-9303-66014971A09C}"/>
    <cellStyle name="Note 46 2 2 3" xfId="5050" xr:uid="{53135BA8-143E-48D6-9296-BD9C48129F79}"/>
    <cellStyle name="Note 46 2 3" xfId="3495" xr:uid="{B7F6E97F-9E98-4336-8F74-E517BE17BC83}"/>
    <cellStyle name="Note 46 2 4" xfId="3788" xr:uid="{9A30BB75-68FD-4E72-9C11-8F0A3D55B8FF}"/>
    <cellStyle name="Note 46 2 5" xfId="5049" xr:uid="{79D9A923-E92C-4077-9C5F-32BDCAF4075D}"/>
    <cellStyle name="Note 46 2 6" xfId="4780" xr:uid="{CED3808B-7F5B-47A6-A174-800ADD1163BB}"/>
    <cellStyle name="Note 46 2 7" xfId="5372" xr:uid="{0A7C6CF6-E087-41C3-96F2-39436045B1B7}"/>
    <cellStyle name="Note 46 2 8" xfId="5541" xr:uid="{3C555A43-D654-4FAE-8421-CDD95F8074C2}"/>
    <cellStyle name="Note 46 3" xfId="2292" xr:uid="{00000000-0005-0000-0000-0000F5080000}"/>
    <cellStyle name="Note 46 3 2" xfId="4281" xr:uid="{6642C4A8-B747-44A2-B952-B9792C265E36}"/>
    <cellStyle name="Note 46 3 3" xfId="5051" xr:uid="{105D8BC2-FAFA-408B-8E1A-B53CBD29403D}"/>
    <cellStyle name="Note 46 4" xfId="3321" xr:uid="{C898CEFB-A1A9-4083-879D-94769BB17A0F}"/>
    <cellStyle name="Note 46 5" xfId="3496" xr:uid="{A6C1E8C8-E9DF-4CB2-A804-D7CCAF0213BF}"/>
    <cellStyle name="Note 46 6" xfId="3787" xr:uid="{1F66B6A5-31B0-4454-A1EC-D3531461E859}"/>
    <cellStyle name="Note 46 7" xfId="5048" xr:uid="{8C4F7BC4-0E60-4EA0-98D6-9B56D4325968}"/>
    <cellStyle name="Note 46 8" xfId="4779" xr:uid="{2549CF7F-91E0-407A-B71C-9CF7ED2CFC11}"/>
    <cellStyle name="Note 46 9" xfId="5371" xr:uid="{F55E4A99-9A85-41AD-A3B2-43911281DD11}"/>
    <cellStyle name="Note 46_TRAFO" xfId="2293" xr:uid="{00000000-0005-0000-0000-0000F6080000}"/>
    <cellStyle name="Note 47" xfId="2294" xr:uid="{00000000-0005-0000-0000-0000F7080000}"/>
    <cellStyle name="Note 47 10" xfId="5542" xr:uid="{EA87B4D0-3473-4228-AC46-9D15F3956123}"/>
    <cellStyle name="Note 47 2" xfId="2295" xr:uid="{00000000-0005-0000-0000-0000F8080000}"/>
    <cellStyle name="Note 47 2 2" xfId="2296" xr:uid="{00000000-0005-0000-0000-0000F9080000}"/>
    <cellStyle name="Note 47 2 2 2" xfId="4282" xr:uid="{2F720E8F-E688-40D2-86DE-508D7E116F3F}"/>
    <cellStyle name="Note 47 2 2 3" xfId="5054" xr:uid="{DEAC9F2E-F734-49D9-AC95-23F6DD3BDBC6}"/>
    <cellStyle name="Note 47 2 3" xfId="3493" xr:uid="{35C366E7-8088-44EC-B0AF-2617F0606FA1}"/>
    <cellStyle name="Note 47 2 4" xfId="3790" xr:uid="{470AF73F-416E-4A36-90AA-836FDF5CA7CE}"/>
    <cellStyle name="Note 47 2 5" xfId="5053" xr:uid="{2F177086-4A41-4277-A6D2-648E16379168}"/>
    <cellStyle name="Note 47 2 6" xfId="4782" xr:uid="{1E8D1B42-7AC6-4867-B64C-0002FCF52BD6}"/>
    <cellStyle name="Note 47 2 7" xfId="5374" xr:uid="{0E3A73BF-1358-49E9-8533-41AF9E88BF50}"/>
    <cellStyle name="Note 47 2 8" xfId="5543" xr:uid="{383E7119-256F-49AB-A085-007507008AE2}"/>
    <cellStyle name="Note 47 3" xfId="2297" xr:uid="{00000000-0005-0000-0000-0000FA080000}"/>
    <cellStyle name="Note 47 3 2" xfId="4283" xr:uid="{E0662DBC-2C97-49D7-86C9-79FFDFD275D0}"/>
    <cellStyle name="Note 47 3 3" xfId="5055" xr:uid="{92AB53B9-E138-4A15-BF52-5D62DCDE6FF9}"/>
    <cellStyle name="Note 47 4" xfId="3322" xr:uid="{919DCAFD-BA45-4718-8F96-8AEF4E0E0177}"/>
    <cellStyle name="Note 47 5" xfId="3494" xr:uid="{2C88FBA2-C23F-4D9B-A8FD-C3064C9EC764}"/>
    <cellStyle name="Note 47 6" xfId="3789" xr:uid="{5E4515BB-6965-4FA2-B3E3-E22CC1861B0E}"/>
    <cellStyle name="Note 47 7" xfId="5052" xr:uid="{B01F8683-328C-4347-A237-0CFB970E0AE2}"/>
    <cellStyle name="Note 47 8" xfId="4781" xr:uid="{2AF2985C-700A-4A10-8E08-008626A2CE3E}"/>
    <cellStyle name="Note 47 9" xfId="5373" xr:uid="{F002C6F6-6563-4825-A4AF-36DFBC52D362}"/>
    <cellStyle name="Note 47_TRAFO" xfId="2298" xr:uid="{00000000-0005-0000-0000-0000FB080000}"/>
    <cellStyle name="Note 48" xfId="2299" xr:uid="{00000000-0005-0000-0000-0000FC080000}"/>
    <cellStyle name="Note 48 10" xfId="5544" xr:uid="{5A9775EE-2EA6-43C7-BE38-4A0E1762A795}"/>
    <cellStyle name="Note 48 2" xfId="2300" xr:uid="{00000000-0005-0000-0000-0000FD080000}"/>
    <cellStyle name="Note 48 2 2" xfId="2301" xr:uid="{00000000-0005-0000-0000-0000FE080000}"/>
    <cellStyle name="Note 48 2 2 2" xfId="4284" xr:uid="{186F6A52-DD93-4FCC-AEBC-39F1673991E7}"/>
    <cellStyle name="Note 48 2 2 3" xfId="5058" xr:uid="{EED284D9-6FC6-4FF0-80A9-27353D1EAD82}"/>
    <cellStyle name="Note 48 2 3" xfId="3492" xr:uid="{7CE198DC-0115-464E-A1C4-223E0AAE90AC}"/>
    <cellStyle name="Note 48 2 4" xfId="3792" xr:uid="{89D609BA-3BA0-4D96-A1E1-974508AFE610}"/>
    <cellStyle name="Note 48 2 5" xfId="5057" xr:uid="{7217DA3E-A1D1-4C7F-A21E-A0111C6599E9}"/>
    <cellStyle name="Note 48 2 6" xfId="4784" xr:uid="{46EC50F6-8D8D-4950-974D-34D8A61AE584}"/>
    <cellStyle name="Note 48 2 7" xfId="5376" xr:uid="{C5F9F739-C7F3-4C14-BB92-9A18C577CCB8}"/>
    <cellStyle name="Note 48 2 8" xfId="5545" xr:uid="{DE37F4BA-9BCA-430B-A0C8-6318BC661546}"/>
    <cellStyle name="Note 48 3" xfId="2302" xr:uid="{00000000-0005-0000-0000-0000FF080000}"/>
    <cellStyle name="Note 48 3 2" xfId="4285" xr:uid="{B5F49436-7E02-4FAE-ACAC-8495D6C49FC8}"/>
    <cellStyle name="Note 48 3 3" xfId="5059" xr:uid="{2B235D59-DD49-4134-91B7-477681131724}"/>
    <cellStyle name="Note 48 4" xfId="3323" xr:uid="{22A8AD11-F50E-42E3-867A-1EF75F3B0F6C}"/>
    <cellStyle name="Note 48 5" xfId="3395" xr:uid="{02335D83-FC15-4E0D-B148-00FDDCA55E2F}"/>
    <cellStyle name="Note 48 6" xfId="3791" xr:uid="{7D4C0CCB-6A90-46B4-A479-62FFD9FDBC3C}"/>
    <cellStyle name="Note 48 7" xfId="5056" xr:uid="{FA3B147D-F483-497C-96F7-298A4E2E1605}"/>
    <cellStyle name="Note 48 8" xfId="4783" xr:uid="{D8C8EF8A-A5D5-4358-84CA-9A601D136678}"/>
    <cellStyle name="Note 48 9" xfId="5375" xr:uid="{2F82E8C3-AEA3-461A-A0C5-13835BC2263E}"/>
    <cellStyle name="Note 48_TRAFO" xfId="2303" xr:uid="{00000000-0005-0000-0000-000000090000}"/>
    <cellStyle name="Note 49" xfId="2304" xr:uid="{00000000-0005-0000-0000-000001090000}"/>
    <cellStyle name="Note 49 10" xfId="5546" xr:uid="{8BEE7836-69C0-4F3E-8428-2985B85494A4}"/>
    <cellStyle name="Note 49 2" xfId="2305" xr:uid="{00000000-0005-0000-0000-000002090000}"/>
    <cellStyle name="Note 49 2 2" xfId="2306" xr:uid="{00000000-0005-0000-0000-000003090000}"/>
    <cellStyle name="Note 49 2 2 2" xfId="4286" xr:uid="{8B2BD496-BC63-4CB4-AD36-D23BDA66FE48}"/>
    <cellStyle name="Note 49 2 2 3" xfId="5062" xr:uid="{B0F255D0-354D-4CD5-83B7-5B0DDC99F617}"/>
    <cellStyle name="Note 49 2 3" xfId="3490" xr:uid="{1B7EAA1F-7834-456F-B2E5-EE0408F86FFA}"/>
    <cellStyle name="Note 49 2 4" xfId="3794" xr:uid="{DFCDA04A-EB78-496B-AAEF-2D24EC7007F1}"/>
    <cellStyle name="Note 49 2 5" xfId="5061" xr:uid="{50AFC7BC-473D-4848-A184-3647862DE5B7}"/>
    <cellStyle name="Note 49 2 6" xfId="4785" xr:uid="{5F1A624C-7A14-44AB-B640-19F966F864CE}"/>
    <cellStyle name="Note 49 2 7" xfId="5378" xr:uid="{911D4EB3-981C-45F0-83C3-0BFAD476D7C0}"/>
    <cellStyle name="Note 49 2 8" xfId="5547" xr:uid="{4787704B-3FA4-480A-B7DF-3B84F165EAF2}"/>
    <cellStyle name="Note 49 3" xfId="2307" xr:uid="{00000000-0005-0000-0000-000004090000}"/>
    <cellStyle name="Note 49 3 2" xfId="4287" xr:uid="{2F219C8E-4C01-4C0A-BD43-C31D60DD3768}"/>
    <cellStyle name="Note 49 3 3" xfId="5063" xr:uid="{91EA15B0-1434-42EE-A25B-A3FC9CFEBDD6}"/>
    <cellStyle name="Note 49 4" xfId="3324" xr:uid="{37ADA00E-43B3-4467-9C41-A2D09F2A8622}"/>
    <cellStyle name="Note 49 5" xfId="3491" xr:uid="{D43BEC63-2FDD-463E-BD95-AA2295D27108}"/>
    <cellStyle name="Note 49 6" xfId="3793" xr:uid="{EC973A13-462A-4DA7-B311-3039FCB5A460}"/>
    <cellStyle name="Note 49 7" xfId="5060" xr:uid="{9EA1B4DA-11A8-406E-B7AD-915BE0F9DE9A}"/>
    <cellStyle name="Note 49 8" xfId="5266" xr:uid="{4721081B-A0C5-4A2D-BF34-4102C1D278FA}"/>
    <cellStyle name="Note 49 9" xfId="5377" xr:uid="{3C1F95FC-EAD1-440A-AE9D-722FFE1158A1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2 2 2" xfId="4288" xr:uid="{E28F087F-2301-45C6-A1A3-DEDBF65DE552}"/>
    <cellStyle name="Note 5 2 2 3" xfId="5066" xr:uid="{10FEF2FD-B4D3-4795-9012-762527A564FA}"/>
    <cellStyle name="Note 5 2 3" xfId="3488" xr:uid="{D0A6A90D-61E6-421D-B78E-AE8B4EEA32A7}"/>
    <cellStyle name="Note 5 2 4" xfId="3796" xr:uid="{5C7B7C29-E063-4758-9FF4-3FC3B0C8E24E}"/>
    <cellStyle name="Note 5 2 5" xfId="5065" xr:uid="{DFA25873-B6B6-4639-9CB8-7A9BB417BF5A}"/>
    <cellStyle name="Note 5 2 6" xfId="4787" xr:uid="{BDC5D563-0CA2-490F-B8D2-7ED43A5289F2}"/>
    <cellStyle name="Note 5 2 7" xfId="5380" xr:uid="{2E587A95-ACD5-4CAB-872B-639665C29B68}"/>
    <cellStyle name="Note 5 2 8" xfId="5549" xr:uid="{78B7E78D-862B-4094-BF38-37350B477FB6}"/>
    <cellStyle name="Note 5 3" xfId="2312" xr:uid="{00000000-0005-0000-0000-000009090000}"/>
    <cellStyle name="Note 5 3 2" xfId="4289" xr:uid="{51389C68-ADDB-4005-BA82-6F3AE5EB93AA}"/>
    <cellStyle name="Note 5 3 3" xfId="5067" xr:uid="{1A9AA93C-3C36-4A8E-B0C2-49DA33A3D24B}"/>
    <cellStyle name="Note 5 4" xfId="3489" xr:uid="{995A962C-CC91-4EF5-A0F3-9CAC9EF2A8CA}"/>
    <cellStyle name="Note 5 5" xfId="3795" xr:uid="{795858D3-D92B-439C-9FED-D5B29D5BFF83}"/>
    <cellStyle name="Note 5 6" xfId="5064" xr:uid="{6F03CEF1-1D08-411E-98BA-9EE1EF46E316}"/>
    <cellStyle name="Note 5 7" xfId="4786" xr:uid="{F6B92FCC-B924-4FDB-8A7E-A62DE0199843}"/>
    <cellStyle name="Note 5 8" xfId="5379" xr:uid="{548CA934-F74A-429E-AD48-317E1838BB19}"/>
    <cellStyle name="Note 5 9" xfId="5548" xr:uid="{BF919F0A-53BB-48C6-89A5-D3972EF02C5B}"/>
    <cellStyle name="Note 5_TRAFO" xfId="2313" xr:uid="{00000000-0005-0000-0000-00000A090000}"/>
    <cellStyle name="Note 50" xfId="2314" xr:uid="{00000000-0005-0000-0000-00000B090000}"/>
    <cellStyle name="Note 50 10" xfId="5550" xr:uid="{0E7F9FD0-8584-47ED-9F88-8B287CDCF77C}"/>
    <cellStyle name="Note 50 2" xfId="2315" xr:uid="{00000000-0005-0000-0000-00000C090000}"/>
    <cellStyle name="Note 50 2 2" xfId="2316" xr:uid="{00000000-0005-0000-0000-00000D090000}"/>
    <cellStyle name="Note 50 2 2 2" xfId="4290" xr:uid="{FAAF9ED8-87F6-44CB-914E-776A3A8DB810}"/>
    <cellStyle name="Note 50 2 2 3" xfId="5070" xr:uid="{D6F802D3-2C5F-40B7-9911-CE4E7128ADFA}"/>
    <cellStyle name="Note 50 2 3" xfId="3486" xr:uid="{3C9DD515-0C38-4E24-B822-8F706051D6A5}"/>
    <cellStyle name="Note 50 2 4" xfId="3798" xr:uid="{CD1C446A-618F-425E-85D4-F95D0A78DD20}"/>
    <cellStyle name="Note 50 2 5" xfId="5069" xr:uid="{44EAF3E8-6DA6-427A-8BB3-D193A9D81DD5}"/>
    <cellStyle name="Note 50 2 6" xfId="4789" xr:uid="{14130340-3DD3-41EC-A351-FFF8C7C6D7E7}"/>
    <cellStyle name="Note 50 2 7" xfId="5382" xr:uid="{74843B3E-4899-4852-ACE7-F04307A4C8DC}"/>
    <cellStyle name="Note 50 2 8" xfId="5551" xr:uid="{C07A0756-AFFA-4FB2-B413-1C41E3A06E9F}"/>
    <cellStyle name="Note 50 3" xfId="2317" xr:uid="{00000000-0005-0000-0000-00000E090000}"/>
    <cellStyle name="Note 50 3 2" xfId="4291" xr:uid="{D05CEEF8-6E1A-4CCC-A0F1-7B034F7FEDC6}"/>
    <cellStyle name="Note 50 3 3" xfId="5071" xr:uid="{F0CA58E8-CA4D-4006-805D-D412DE693D05}"/>
    <cellStyle name="Note 50 4" xfId="3325" xr:uid="{7CEDF028-2CCC-4D96-B89C-27E3600BD081}"/>
    <cellStyle name="Note 50 5" xfId="3487" xr:uid="{3EDD41F9-73D1-4F77-A52B-B2EF59ECCE06}"/>
    <cellStyle name="Note 50 6" xfId="3797" xr:uid="{23952EF6-8F5E-4232-BE08-1BB326C1BE87}"/>
    <cellStyle name="Note 50 7" xfId="5068" xr:uid="{2F2C2278-9F0E-4A58-AF71-79D10B7D58BE}"/>
    <cellStyle name="Note 50 8" xfId="4788" xr:uid="{17A48C25-87A4-4AFF-AABF-470B5BC3B672}"/>
    <cellStyle name="Note 50 9" xfId="5381" xr:uid="{0C292842-0A04-442E-A01D-664FE8895030}"/>
    <cellStyle name="Note 50_TRAFO" xfId="2318" xr:uid="{00000000-0005-0000-0000-00000F090000}"/>
    <cellStyle name="Note 51" xfId="2319" xr:uid="{00000000-0005-0000-0000-000010090000}"/>
    <cellStyle name="Note 51 10" xfId="5552" xr:uid="{F79AC919-1AA0-4E58-8ACE-D634617CED12}"/>
    <cellStyle name="Note 51 2" xfId="2320" xr:uid="{00000000-0005-0000-0000-000011090000}"/>
    <cellStyle name="Note 51 2 2" xfId="2321" xr:uid="{00000000-0005-0000-0000-000012090000}"/>
    <cellStyle name="Note 51 2 2 2" xfId="4292" xr:uid="{F3B4DB9F-B68C-4B97-BB65-501612EE043F}"/>
    <cellStyle name="Note 51 2 2 3" xfId="5074" xr:uid="{243B3641-95D0-4F74-B6D8-6FF5AACDD01D}"/>
    <cellStyle name="Note 51 2 3" xfId="3484" xr:uid="{D2F38DBA-96C5-4508-8348-11CD1E2879B9}"/>
    <cellStyle name="Note 51 2 4" xfId="3800" xr:uid="{062DEFCE-F557-432B-BEEB-74BFA5FB3049}"/>
    <cellStyle name="Note 51 2 5" xfId="5073" xr:uid="{33C76B87-6C1A-4675-AF7F-F2834EF60DB3}"/>
    <cellStyle name="Note 51 2 6" xfId="4791" xr:uid="{DA094A94-08C4-450A-9599-506949A62243}"/>
    <cellStyle name="Note 51 2 7" xfId="5384" xr:uid="{097A43C3-13F9-4C82-84A4-2D4C52C3CB9F}"/>
    <cellStyle name="Note 51 2 8" xfId="5553" xr:uid="{04C0E276-5F01-4CDE-984A-55F2B8BF37BE}"/>
    <cellStyle name="Note 51 3" xfId="2322" xr:uid="{00000000-0005-0000-0000-000013090000}"/>
    <cellStyle name="Note 51 3 2" xfId="4293" xr:uid="{10C3C32C-824E-412D-80F1-1BE7EAE1DC30}"/>
    <cellStyle name="Note 51 3 3" xfId="5075" xr:uid="{217E334E-5B51-48FA-9AE6-0CE0FC8203BD}"/>
    <cellStyle name="Note 51 4" xfId="3326" xr:uid="{71D3340D-4E70-4BF5-8C08-A8151F7FB7D3}"/>
    <cellStyle name="Note 51 5" xfId="3485" xr:uid="{E9C49DFE-F272-4EDC-BDB1-BE71750FE775}"/>
    <cellStyle name="Note 51 6" xfId="3799" xr:uid="{98667972-1E9E-40C2-9FF7-4652C69DBCE3}"/>
    <cellStyle name="Note 51 7" xfId="5072" xr:uid="{7C2E405F-4E8E-42A0-AD1B-E10B0D0433BE}"/>
    <cellStyle name="Note 51 8" xfId="4790" xr:uid="{E21316D5-5E00-41E9-BAFE-E80DAE3AD4D9}"/>
    <cellStyle name="Note 51 9" xfId="5383" xr:uid="{42F6F00D-26A8-484B-B738-C41F16A8334A}"/>
    <cellStyle name="Note 51_TRAFO" xfId="2323" xr:uid="{00000000-0005-0000-0000-000014090000}"/>
    <cellStyle name="Note 52" xfId="2324" xr:uid="{00000000-0005-0000-0000-000015090000}"/>
    <cellStyle name="Note 52 10" xfId="5554" xr:uid="{110FE427-06C0-4D3B-BA64-7FC037E8EF1D}"/>
    <cellStyle name="Note 52 2" xfId="2325" xr:uid="{00000000-0005-0000-0000-000016090000}"/>
    <cellStyle name="Note 52 2 2" xfId="2326" xr:uid="{00000000-0005-0000-0000-000017090000}"/>
    <cellStyle name="Note 52 2 2 2" xfId="4294" xr:uid="{ED271CB1-57B5-4BC3-B3B9-D3BA5870608F}"/>
    <cellStyle name="Note 52 2 2 3" xfId="5078" xr:uid="{FE6FA99D-C9A6-482C-A37F-0F9C64482932}"/>
    <cellStyle name="Note 52 2 3" xfId="3482" xr:uid="{1ECF9EF7-5CDC-4842-8EED-7A7158C36454}"/>
    <cellStyle name="Note 52 2 4" xfId="3802" xr:uid="{7FB1FDD6-88C6-438D-9D1A-22DFACA65859}"/>
    <cellStyle name="Note 52 2 5" xfId="5077" xr:uid="{39E897AD-7B5B-49D0-AA22-ECF623F6A79F}"/>
    <cellStyle name="Note 52 2 6" xfId="4793" xr:uid="{32B0C980-5867-4A14-B47F-FAE29E7EC4E4}"/>
    <cellStyle name="Note 52 2 7" xfId="5386" xr:uid="{118B1C01-0091-4379-AE50-167BDE6204C8}"/>
    <cellStyle name="Note 52 2 8" xfId="5555" xr:uid="{9FA810E7-0184-4410-AD96-E0290C30F266}"/>
    <cellStyle name="Note 52 3" xfId="2327" xr:uid="{00000000-0005-0000-0000-000018090000}"/>
    <cellStyle name="Note 52 3 2" xfId="4295" xr:uid="{6233BD20-EA3B-4CA6-A00A-F33C928563BD}"/>
    <cellStyle name="Note 52 3 3" xfId="5079" xr:uid="{7E94E89E-3303-43DB-BA36-1A46EBB431BD}"/>
    <cellStyle name="Note 52 4" xfId="3327" xr:uid="{626AA525-C2FF-4DC6-9BE0-104D273D2CCA}"/>
    <cellStyle name="Note 52 5" xfId="3483" xr:uid="{60C2D556-2F8C-41F3-8C56-44C6A3F8EA16}"/>
    <cellStyle name="Note 52 6" xfId="3801" xr:uid="{398DD5E9-B5F5-4CD7-A944-F8135896D7B3}"/>
    <cellStyle name="Note 52 7" xfId="5076" xr:uid="{208F1551-CBF3-4DFF-A976-5C11D282929D}"/>
    <cellStyle name="Note 52 8" xfId="4792" xr:uid="{82A6388B-1FBF-46AA-9F8F-73822019768C}"/>
    <cellStyle name="Note 52 9" xfId="5385" xr:uid="{410E1947-458E-4113-923C-0224CD62DC41}"/>
    <cellStyle name="Note 52_TRAFO" xfId="2328" xr:uid="{00000000-0005-0000-0000-000019090000}"/>
    <cellStyle name="Note 53" xfId="2329" xr:uid="{00000000-0005-0000-0000-00001A090000}"/>
    <cellStyle name="Note 53 10" xfId="5556" xr:uid="{419A392A-6B2B-42CC-A8C8-9730D5F09DA5}"/>
    <cellStyle name="Note 53 2" xfId="2330" xr:uid="{00000000-0005-0000-0000-00001B090000}"/>
    <cellStyle name="Note 53 2 2" xfId="2331" xr:uid="{00000000-0005-0000-0000-00001C090000}"/>
    <cellStyle name="Note 53 2 2 2" xfId="4296" xr:uid="{404CC517-7F9E-4B7D-901E-C722272D8F8C}"/>
    <cellStyle name="Note 53 2 2 3" xfId="5082" xr:uid="{9B3798AF-BF32-4EC8-9D3A-19B795871118}"/>
    <cellStyle name="Note 53 2 3" xfId="3481" xr:uid="{E4FD0A0F-AEA7-40CE-B594-83368061886E}"/>
    <cellStyle name="Note 53 2 4" xfId="3804" xr:uid="{9720FAE0-5104-49B6-82D6-C7E06045B1AB}"/>
    <cellStyle name="Note 53 2 5" xfId="5081" xr:uid="{5D97C88C-EB56-4F8A-9DED-38490745023D}"/>
    <cellStyle name="Note 53 2 6" xfId="4795" xr:uid="{31CC8131-9266-48D4-A4A3-D14DB4F4A8FA}"/>
    <cellStyle name="Note 53 2 7" xfId="5388" xr:uid="{030F2558-D9F9-4E30-9859-6F53D6753072}"/>
    <cellStyle name="Note 53 2 8" xfId="5557" xr:uid="{39E4F143-BAA8-42A1-82BD-D15EFBF06162}"/>
    <cellStyle name="Note 53 3" xfId="2332" xr:uid="{00000000-0005-0000-0000-00001D090000}"/>
    <cellStyle name="Note 53 3 2" xfId="4297" xr:uid="{A2AA1E76-5504-414A-92A8-88AA1EE21618}"/>
    <cellStyle name="Note 53 3 3" xfId="5083" xr:uid="{45C606DE-10D3-4643-AEBF-3EADD5887471}"/>
    <cellStyle name="Note 53 4" xfId="3328" xr:uid="{E79AC231-CFB8-4D87-B05C-317D4419DA07}"/>
    <cellStyle name="Note 53 5" xfId="3394" xr:uid="{9FBC9FAA-E0ED-4865-A20D-54682241B6C3}"/>
    <cellStyle name="Note 53 6" xfId="3803" xr:uid="{D8D5BEDF-EFA0-44F3-BC4E-B763D538957A}"/>
    <cellStyle name="Note 53 7" xfId="5080" xr:uid="{6517A4B0-DB80-4993-8650-406D8348EED9}"/>
    <cellStyle name="Note 53 8" xfId="4794" xr:uid="{96CD1284-A736-46F5-BB65-AE386985594E}"/>
    <cellStyle name="Note 53 9" xfId="5387" xr:uid="{EEC5F0FE-A3B4-4612-8C2A-3241AD5EEF14}"/>
    <cellStyle name="Note 53_TRAFO" xfId="2333" xr:uid="{00000000-0005-0000-0000-00001E090000}"/>
    <cellStyle name="Note 54" xfId="2334" xr:uid="{00000000-0005-0000-0000-00001F090000}"/>
    <cellStyle name="Note 54 10" xfId="5558" xr:uid="{499E5C0D-CFFB-49AC-8EC4-57B8A598638B}"/>
    <cellStyle name="Note 54 2" xfId="2335" xr:uid="{00000000-0005-0000-0000-000020090000}"/>
    <cellStyle name="Note 54 2 2" xfId="2336" xr:uid="{00000000-0005-0000-0000-000021090000}"/>
    <cellStyle name="Note 54 2 2 2" xfId="4298" xr:uid="{A44A2A2E-F96E-43C8-97CF-8C15EB2F591E}"/>
    <cellStyle name="Note 54 2 2 3" xfId="5086" xr:uid="{72A3B9B6-CEAA-44F0-A0CE-15B3EE0333FD}"/>
    <cellStyle name="Note 54 2 3" xfId="3479" xr:uid="{990101D9-287F-48E8-A556-C06EE6895E55}"/>
    <cellStyle name="Note 54 2 4" xfId="3806" xr:uid="{DDFAA899-5C3A-4D12-AD4D-75ADF149E9B2}"/>
    <cellStyle name="Note 54 2 5" xfId="5085" xr:uid="{D79A2A53-B22B-497B-85C6-A98CEF691C27}"/>
    <cellStyle name="Note 54 2 6" xfId="4796" xr:uid="{2EE42900-33E1-4010-A826-742A091CE951}"/>
    <cellStyle name="Note 54 2 7" xfId="5390" xr:uid="{C723CAB4-CA98-47C7-ADED-87FDD6627472}"/>
    <cellStyle name="Note 54 2 8" xfId="5559" xr:uid="{E97744EC-ACE8-48BB-ACAC-A09F0E7188E3}"/>
    <cellStyle name="Note 54 3" xfId="2337" xr:uid="{00000000-0005-0000-0000-000022090000}"/>
    <cellStyle name="Note 54 3 2" xfId="4299" xr:uid="{64C3C11D-BC72-43CE-BD7B-C33027DB89D0}"/>
    <cellStyle name="Note 54 3 3" xfId="5087" xr:uid="{B37C6D7D-3F57-4C8A-A203-2EEB026CC00C}"/>
    <cellStyle name="Note 54 4" xfId="3329" xr:uid="{C592B71B-8874-41FC-9CE1-95C9B48FCA3E}"/>
    <cellStyle name="Note 54 5" xfId="3480" xr:uid="{8F5C4671-A803-4A60-BFC3-522EE258B1A0}"/>
    <cellStyle name="Note 54 6" xfId="3805" xr:uid="{0136DA5B-324A-47B6-81FA-92F1A04C1F5C}"/>
    <cellStyle name="Note 54 7" xfId="5084" xr:uid="{A8BB81A2-880C-4982-85B2-F0631D2ADC7C}"/>
    <cellStyle name="Note 54 8" xfId="5267" xr:uid="{EEDF63B3-AD58-4B99-AA9B-FB5BAED13B50}"/>
    <cellStyle name="Note 54 9" xfId="5389" xr:uid="{A0007854-80B2-4A4E-99FA-AE8BA79B9635}"/>
    <cellStyle name="Note 54_TRAFO" xfId="2338" xr:uid="{00000000-0005-0000-0000-000023090000}"/>
    <cellStyle name="Note 55" xfId="2339" xr:uid="{00000000-0005-0000-0000-000024090000}"/>
    <cellStyle name="Note 55 10" xfId="5560" xr:uid="{036972F4-9EE9-447C-8DAC-3F020742AFD7}"/>
    <cellStyle name="Note 55 2" xfId="2340" xr:uid="{00000000-0005-0000-0000-000025090000}"/>
    <cellStyle name="Note 55 2 2" xfId="2341" xr:uid="{00000000-0005-0000-0000-000026090000}"/>
    <cellStyle name="Note 55 2 2 2" xfId="4300" xr:uid="{F3097C64-2E79-4B72-B231-F382F482B051}"/>
    <cellStyle name="Note 55 2 2 3" xfId="5090" xr:uid="{A7C4CF01-3E71-40F1-996B-C0C0F958F46E}"/>
    <cellStyle name="Note 55 2 3" xfId="3477" xr:uid="{E90D818D-A7FA-4CC4-A9F3-6EBCFF1E604A}"/>
    <cellStyle name="Note 55 2 4" xfId="3808" xr:uid="{1E3255EC-C1C4-4C0B-BB27-614AB08AAA2F}"/>
    <cellStyle name="Note 55 2 5" xfId="5089" xr:uid="{81043439-8456-488B-9608-9D77259458FA}"/>
    <cellStyle name="Note 55 2 6" xfId="4798" xr:uid="{5EF7B68E-3012-4087-A5EE-CC1DD5A14092}"/>
    <cellStyle name="Note 55 2 7" xfId="5392" xr:uid="{B206CACE-A8F5-4562-A7FA-EE9001E2B0D6}"/>
    <cellStyle name="Note 55 2 8" xfId="5561" xr:uid="{71C7C004-FFA2-41A3-8AC4-8384423D0D4E}"/>
    <cellStyle name="Note 55 3" xfId="2342" xr:uid="{00000000-0005-0000-0000-000027090000}"/>
    <cellStyle name="Note 55 3 2" xfId="4301" xr:uid="{A31E4B4D-F777-40BB-A1D9-6C98B803EC61}"/>
    <cellStyle name="Note 55 3 3" xfId="5091" xr:uid="{E295C41A-6D78-4F19-B9DF-C4F5BCBC8B6E}"/>
    <cellStyle name="Note 55 4" xfId="3330" xr:uid="{BB0ABEC9-B454-4F77-834C-6D611339CF04}"/>
    <cellStyle name="Note 55 5" xfId="3478" xr:uid="{11D559F9-B4A9-4F37-9FC6-8D8C510E390C}"/>
    <cellStyle name="Note 55 6" xfId="3807" xr:uid="{BEF54888-FB9E-420C-ADE5-CD8B5F35C7B0}"/>
    <cellStyle name="Note 55 7" xfId="5088" xr:uid="{0AD511B6-153B-4428-A750-328DE5D404A9}"/>
    <cellStyle name="Note 55 8" xfId="4797" xr:uid="{F0732F27-EA43-4B4A-ADFF-1C2DB4F7198E}"/>
    <cellStyle name="Note 55 9" xfId="5391" xr:uid="{762676CE-3081-4BD5-ABD2-B80FBDA09F34}"/>
    <cellStyle name="Note 55_TRAFO" xfId="2343" xr:uid="{00000000-0005-0000-0000-000028090000}"/>
    <cellStyle name="Note 56" xfId="2344" xr:uid="{00000000-0005-0000-0000-000029090000}"/>
    <cellStyle name="Note 56 10" xfId="5562" xr:uid="{DA2D1AEE-0769-4FEA-A608-A6B6E09420DB}"/>
    <cellStyle name="Note 56 2" xfId="2345" xr:uid="{00000000-0005-0000-0000-00002A090000}"/>
    <cellStyle name="Note 56 2 2" xfId="2346" xr:uid="{00000000-0005-0000-0000-00002B090000}"/>
    <cellStyle name="Note 56 2 2 2" xfId="4302" xr:uid="{E86582BB-50AA-4ADC-9E0F-994577600D47}"/>
    <cellStyle name="Note 56 2 2 3" xfId="5094" xr:uid="{EA5190C9-FE7A-4D1A-A408-C42C56B8F45E}"/>
    <cellStyle name="Note 56 2 3" xfId="3475" xr:uid="{AAF47213-36DC-46F2-B03F-A50480979786}"/>
    <cellStyle name="Note 56 2 4" xfId="3810" xr:uid="{329BAC08-0649-4D00-9FDF-DF6523AA9E5B}"/>
    <cellStyle name="Note 56 2 5" xfId="5093" xr:uid="{C09B3C9E-3D6A-4867-849F-CD5CB5734B8F}"/>
    <cellStyle name="Note 56 2 6" xfId="4800" xr:uid="{C789C57D-D6DD-451B-9AA1-137367DC283B}"/>
    <cellStyle name="Note 56 2 7" xfId="5394" xr:uid="{DB8FC27F-D773-47E1-9A0C-E75741C86C4C}"/>
    <cellStyle name="Note 56 2 8" xfId="5563" xr:uid="{4182D369-FB45-47B1-A111-40C14B74896A}"/>
    <cellStyle name="Note 56 3" xfId="2347" xr:uid="{00000000-0005-0000-0000-00002C090000}"/>
    <cellStyle name="Note 56 3 2" xfId="4303" xr:uid="{EB9704C6-1EF3-4C0D-A64E-949189FEF90C}"/>
    <cellStyle name="Note 56 3 3" xfId="5095" xr:uid="{9AFA2FF9-0722-4962-BF80-0883759F9C03}"/>
    <cellStyle name="Note 56 4" xfId="3331" xr:uid="{71C853B7-736D-4801-B9FD-393232A7E1E2}"/>
    <cellStyle name="Note 56 5" xfId="3476" xr:uid="{1D07EA67-EA6A-408D-8BAF-46D092EDA221}"/>
    <cellStyle name="Note 56 6" xfId="3809" xr:uid="{023A374C-FB74-401B-B8B5-580DD95BC493}"/>
    <cellStyle name="Note 56 7" xfId="5092" xr:uid="{1270979D-4D2F-4084-8B4E-70FA6406E9F0}"/>
    <cellStyle name="Note 56 8" xfId="4799" xr:uid="{EB65DC1C-BC7B-4346-B80E-79B72F6F7967}"/>
    <cellStyle name="Note 56 9" xfId="5393" xr:uid="{68228FA0-72D4-4A5C-B211-78DE09225345}"/>
    <cellStyle name="Note 56_TRAFO" xfId="2348" xr:uid="{00000000-0005-0000-0000-00002D090000}"/>
    <cellStyle name="Note 57" xfId="2349" xr:uid="{00000000-0005-0000-0000-00002E090000}"/>
    <cellStyle name="Note 57 10" xfId="5564" xr:uid="{DD6A1510-F504-4460-8C90-62C69ACF9C05}"/>
    <cellStyle name="Note 57 2" xfId="2350" xr:uid="{00000000-0005-0000-0000-00002F090000}"/>
    <cellStyle name="Note 57 2 2" xfId="2351" xr:uid="{00000000-0005-0000-0000-000030090000}"/>
    <cellStyle name="Note 57 2 2 2" xfId="4304" xr:uid="{42293EF9-6558-4EEA-8968-16EE51D6964A}"/>
    <cellStyle name="Note 57 2 2 3" xfId="5098" xr:uid="{B189D442-E742-45FA-AB86-8B57AA02D37E}"/>
    <cellStyle name="Note 57 2 3" xfId="3473" xr:uid="{89D3CF2D-DC43-4D24-9CD4-B7275832E265}"/>
    <cellStyle name="Note 57 2 4" xfId="3812" xr:uid="{EAD1D9D9-99AD-40FB-93F3-4A3B33853E08}"/>
    <cellStyle name="Note 57 2 5" xfId="5097" xr:uid="{2F2D5AFF-2345-47FC-8C70-CC2E8BE21E30}"/>
    <cellStyle name="Note 57 2 6" xfId="4802" xr:uid="{9CAA7B95-F159-4035-91AC-C3EFE8A8FFF7}"/>
    <cellStyle name="Note 57 2 7" xfId="5396" xr:uid="{4426CEBD-F479-44AF-9CA3-A64DB68BB21B}"/>
    <cellStyle name="Note 57 2 8" xfId="5565" xr:uid="{F21F2197-FEAF-4AB0-BE52-4A26E48AD98E}"/>
    <cellStyle name="Note 57 3" xfId="2352" xr:uid="{00000000-0005-0000-0000-000031090000}"/>
    <cellStyle name="Note 57 3 2" xfId="4305" xr:uid="{4C6F131D-69AD-4362-B698-96565E7AC33A}"/>
    <cellStyle name="Note 57 3 3" xfId="5099" xr:uid="{23EB91E4-9B9D-46F0-87C7-B75972E9B080}"/>
    <cellStyle name="Note 57 4" xfId="3332" xr:uid="{4A540369-4FAD-42A7-9CF0-8DE0EB3AB369}"/>
    <cellStyle name="Note 57 5" xfId="3474" xr:uid="{82306FC1-0703-4ADF-B83C-7DAE4EE56BB4}"/>
    <cellStyle name="Note 57 6" xfId="3811" xr:uid="{B1388A4F-9075-4772-86A0-0F9D534D1181}"/>
    <cellStyle name="Note 57 7" xfId="5096" xr:uid="{2DA41384-5D41-42A5-A876-26ED423049FD}"/>
    <cellStyle name="Note 57 8" xfId="4801" xr:uid="{2AD2D23F-87B2-4913-A99B-17E7D37F6202}"/>
    <cellStyle name="Note 57 9" xfId="5395" xr:uid="{455875E6-EBEC-4ABA-A302-6FA2410F3E99}"/>
    <cellStyle name="Note 57_TRAFO" xfId="2353" xr:uid="{00000000-0005-0000-0000-000032090000}"/>
    <cellStyle name="Note 58" xfId="2354" xr:uid="{00000000-0005-0000-0000-000033090000}"/>
    <cellStyle name="Note 58 10" xfId="5566" xr:uid="{F2DE5494-2792-4F26-8F9A-373A0B535A94}"/>
    <cellStyle name="Note 58 2" xfId="2355" xr:uid="{00000000-0005-0000-0000-000034090000}"/>
    <cellStyle name="Note 58 2 2" xfId="2356" xr:uid="{00000000-0005-0000-0000-000035090000}"/>
    <cellStyle name="Note 58 2 2 2" xfId="4306" xr:uid="{8D818AAB-2307-44FD-8C65-A36660BA3AAA}"/>
    <cellStyle name="Note 58 2 2 3" xfId="5102" xr:uid="{C63FD32E-D66E-483B-A465-BB1AFF9750B6}"/>
    <cellStyle name="Note 58 2 3" xfId="3471" xr:uid="{3C78692E-5082-40E6-B7C3-C43F58BCCAC2}"/>
    <cellStyle name="Note 58 2 4" xfId="3814" xr:uid="{912DA850-2B74-4B59-BECC-BF680D65EF3A}"/>
    <cellStyle name="Note 58 2 5" xfId="5101" xr:uid="{05066FA9-6B93-4694-8642-963E7F0DA0CD}"/>
    <cellStyle name="Note 58 2 6" xfId="4804" xr:uid="{EC97DCD9-553E-4D90-B635-A645D7710844}"/>
    <cellStyle name="Note 58 2 7" xfId="5398" xr:uid="{2A45AA79-382B-4861-8401-4215555971DA}"/>
    <cellStyle name="Note 58 2 8" xfId="5567" xr:uid="{C99F36ED-1105-49B3-BCFF-FD18D8A50822}"/>
    <cellStyle name="Note 58 3" xfId="2357" xr:uid="{00000000-0005-0000-0000-000036090000}"/>
    <cellStyle name="Note 58 3 2" xfId="4307" xr:uid="{821BCF80-CC47-4476-A87F-CD8C6A9AFD72}"/>
    <cellStyle name="Note 58 3 3" xfId="5103" xr:uid="{CF7ABEC8-1D39-4510-B430-3F16DBEC0551}"/>
    <cellStyle name="Note 58 4" xfId="3333" xr:uid="{9CF2F042-3B53-40BB-9D37-89DA46C9BAAC}"/>
    <cellStyle name="Note 58 5" xfId="3472" xr:uid="{2A2A9490-1F54-4575-90DF-188408E8AEEB}"/>
    <cellStyle name="Note 58 6" xfId="3813" xr:uid="{5391D0DE-A78B-4981-9F44-C02B1CFA3550}"/>
    <cellStyle name="Note 58 7" xfId="5100" xr:uid="{FD38D353-CFD8-4ECC-AB2C-A2B3125C1E50}"/>
    <cellStyle name="Note 58 8" xfId="4803" xr:uid="{12648570-3A1B-4DF6-9ADB-2F07D8A48362}"/>
    <cellStyle name="Note 58 9" xfId="5397" xr:uid="{34FE0985-5D67-48CF-B8F1-A70DDC394A00}"/>
    <cellStyle name="Note 58_TRAFO" xfId="2358" xr:uid="{00000000-0005-0000-0000-000037090000}"/>
    <cellStyle name="Note 59" xfId="2359" xr:uid="{00000000-0005-0000-0000-000038090000}"/>
    <cellStyle name="Note 59 10" xfId="5568" xr:uid="{DC7F2242-0945-41FF-858C-DE7B36679F6A}"/>
    <cellStyle name="Note 59 2" xfId="2360" xr:uid="{00000000-0005-0000-0000-000039090000}"/>
    <cellStyle name="Note 59 2 2" xfId="2361" xr:uid="{00000000-0005-0000-0000-00003A090000}"/>
    <cellStyle name="Note 59 2 2 2" xfId="4308" xr:uid="{B69348D8-3CF0-48E4-A88B-7E3D01B49E4F}"/>
    <cellStyle name="Note 59 2 2 3" xfId="5106" xr:uid="{21C88742-639B-439D-8CCE-449C10817E5A}"/>
    <cellStyle name="Note 59 2 3" xfId="3470" xr:uid="{2B8C3AA4-8A17-4CB0-8C48-8DFBE13BD1F0}"/>
    <cellStyle name="Note 59 2 4" xfId="3816" xr:uid="{D73B4D2D-2E63-4A5C-BEAC-89108EDD6216}"/>
    <cellStyle name="Note 59 2 5" xfId="5105" xr:uid="{8B35B432-195A-4258-9ED5-69843EDC0C82}"/>
    <cellStyle name="Note 59 2 6" xfId="4806" xr:uid="{C427A700-9214-4F79-A95E-DE0EA427B863}"/>
    <cellStyle name="Note 59 2 7" xfId="5400" xr:uid="{34EBF354-B461-4BBA-9394-2D71C719F926}"/>
    <cellStyle name="Note 59 2 8" xfId="5569" xr:uid="{70E89593-D02E-4453-980A-08E867C09B26}"/>
    <cellStyle name="Note 59 3" xfId="2362" xr:uid="{00000000-0005-0000-0000-00003B090000}"/>
    <cellStyle name="Note 59 3 2" xfId="4309" xr:uid="{3FB6D7A1-F8BA-448A-A99D-ED10F832C376}"/>
    <cellStyle name="Note 59 3 3" xfId="5107" xr:uid="{7626F433-53E8-45B2-81EC-2898681F57D9}"/>
    <cellStyle name="Note 59 4" xfId="3334" xr:uid="{16808FD0-904B-4EF0-AE2E-96D0A166EB70}"/>
    <cellStyle name="Note 59 5" xfId="3393" xr:uid="{64D82AD9-A675-4B38-9E4B-CD2C5134517B}"/>
    <cellStyle name="Note 59 6" xfId="3815" xr:uid="{31D11D6C-E1FD-4009-A391-2401F09FF18C}"/>
    <cellStyle name="Note 59 7" xfId="5104" xr:uid="{9585BEE4-D83E-4568-9C91-4F34C24505B5}"/>
    <cellStyle name="Note 59 8" xfId="4805" xr:uid="{C1FF8C7A-529D-4A38-98EC-172FBDE997DF}"/>
    <cellStyle name="Note 59 9" xfId="5399" xr:uid="{3040F0C7-935C-47F7-96D5-0D1F28EF0159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2 2 2" xfId="4310" xr:uid="{02578A69-DEBC-475A-85C2-FD84A13E8912}"/>
    <cellStyle name="Note 6 2 2 3" xfId="5110" xr:uid="{E90952D7-9DAC-4B79-A3AA-5120B3DD0BD0}"/>
    <cellStyle name="Note 6 2 3" xfId="3468" xr:uid="{97EC34DB-90D0-40F0-8583-4477EFC3B95C}"/>
    <cellStyle name="Note 6 2 4" xfId="3818" xr:uid="{92300398-3963-49A4-8915-9C5B5AB884F5}"/>
    <cellStyle name="Note 6 2 5" xfId="5109" xr:uid="{B74339ED-F59E-4CFA-869E-B8B277C0295F}"/>
    <cellStyle name="Note 6 2 6" xfId="4807" xr:uid="{DC6D4638-46DE-4652-8132-C23F06ADA15A}"/>
    <cellStyle name="Note 6 2 7" xfId="5402" xr:uid="{DF88C15B-AF98-4FFA-B056-C7DFADA92A71}"/>
    <cellStyle name="Note 6 2 8" xfId="5571" xr:uid="{1A0A8D17-6D8B-4C6A-8D56-93E9B202203C}"/>
    <cellStyle name="Note 6 3" xfId="2367" xr:uid="{00000000-0005-0000-0000-000040090000}"/>
    <cellStyle name="Note 6 3 2" xfId="4311" xr:uid="{1B3D2CA9-244E-4774-A872-B6C94509CC24}"/>
    <cellStyle name="Note 6 3 3" xfId="5111" xr:uid="{2010B065-1604-4B58-9A4A-C33AC2DFAD3A}"/>
    <cellStyle name="Note 6 4" xfId="3469" xr:uid="{B4B897CE-54BF-4873-B498-E92023131A54}"/>
    <cellStyle name="Note 6 5" xfId="3817" xr:uid="{BC032CB4-A068-4FC7-8B5C-389A088A1642}"/>
    <cellStyle name="Note 6 6" xfId="5108" xr:uid="{68719296-5A91-45A4-8ACF-57301DDE73D1}"/>
    <cellStyle name="Note 6 7" xfId="5268" xr:uid="{AC1DD031-820A-4106-9EDA-B080DD8956A8}"/>
    <cellStyle name="Note 6 8" xfId="5401" xr:uid="{1D810BA7-387E-425A-A76F-43DB153B7336}"/>
    <cellStyle name="Note 6 9" xfId="5570" xr:uid="{25012EC2-7D31-4FC0-8106-F361A738D0B8}"/>
    <cellStyle name="Note 6_TRAFO" xfId="2368" xr:uid="{00000000-0005-0000-0000-000041090000}"/>
    <cellStyle name="Note 60" xfId="2369" xr:uid="{00000000-0005-0000-0000-000042090000}"/>
    <cellStyle name="Note 60 10" xfId="5572" xr:uid="{57C95FFA-E45C-49CB-9B00-8E5DA88AEFA7}"/>
    <cellStyle name="Note 60 2" xfId="2370" xr:uid="{00000000-0005-0000-0000-000043090000}"/>
    <cellStyle name="Note 60 2 2" xfId="2371" xr:uid="{00000000-0005-0000-0000-000044090000}"/>
    <cellStyle name="Note 60 2 2 2" xfId="4312" xr:uid="{59A23CA7-B1E6-4704-B18D-95566EBAC827}"/>
    <cellStyle name="Note 60 2 2 3" xfId="5114" xr:uid="{993AECE9-63ED-4F26-864F-D3598F6BEEFB}"/>
    <cellStyle name="Note 60 2 3" xfId="3466" xr:uid="{4AA7F023-836A-40A8-806A-A4F62DC226CA}"/>
    <cellStyle name="Note 60 2 4" xfId="3820" xr:uid="{AF4EC94C-CD3C-4971-8C78-1017E88ABA13}"/>
    <cellStyle name="Note 60 2 5" xfId="5113" xr:uid="{3B0DCAAA-F0D4-4413-B9A0-4DABA4CAE16C}"/>
    <cellStyle name="Note 60 2 6" xfId="4809" xr:uid="{CFC773C2-F7B7-42E0-815C-98FAFB1F6E57}"/>
    <cellStyle name="Note 60 2 7" xfId="5404" xr:uid="{67A3018E-9E2E-4421-969F-FB0F3258B5E4}"/>
    <cellStyle name="Note 60 2 8" xfId="5573" xr:uid="{B55227FD-2A5E-49F9-B7B9-304AD604D08F}"/>
    <cellStyle name="Note 60 3" xfId="2372" xr:uid="{00000000-0005-0000-0000-000045090000}"/>
    <cellStyle name="Note 60 3 2" xfId="4313" xr:uid="{CBA1D702-BB9E-49FA-8B6E-DD03FF78A3BC}"/>
    <cellStyle name="Note 60 3 3" xfId="5115" xr:uid="{15F766BC-9DFB-4DD4-92CE-002CCBD8B110}"/>
    <cellStyle name="Note 60 4" xfId="3335" xr:uid="{96678D52-40D5-4321-A6B8-177DED92CCE3}"/>
    <cellStyle name="Note 60 5" xfId="3467" xr:uid="{F535990F-0574-4B63-AB98-F1D88A64D7DD}"/>
    <cellStyle name="Note 60 6" xfId="3819" xr:uid="{7FDD56E9-A22A-43B5-A567-52AD1DE2661C}"/>
    <cellStyle name="Note 60 7" xfId="5112" xr:uid="{E5E845E6-4F6E-42F7-860C-2F9E09BBB59E}"/>
    <cellStyle name="Note 60 8" xfId="4808" xr:uid="{FC17322C-E0B7-4A44-971D-C8992DF30195}"/>
    <cellStyle name="Note 60 9" xfId="5403" xr:uid="{876140B7-2AEA-40D6-B1BC-319C13A6F131}"/>
    <cellStyle name="Note 60_TRAFO" xfId="2373" xr:uid="{00000000-0005-0000-0000-000046090000}"/>
    <cellStyle name="Note 61" xfId="2374" xr:uid="{00000000-0005-0000-0000-000047090000}"/>
    <cellStyle name="Note 61 10" xfId="5574" xr:uid="{C92F5BAA-D3B3-4C93-B1D2-B0E47F71BFF6}"/>
    <cellStyle name="Note 61 2" xfId="2375" xr:uid="{00000000-0005-0000-0000-000048090000}"/>
    <cellStyle name="Note 61 2 2" xfId="2376" xr:uid="{00000000-0005-0000-0000-000049090000}"/>
    <cellStyle name="Note 61 2 2 2" xfId="4314" xr:uid="{DFADA30F-305D-4DCA-8437-B897E11A341B}"/>
    <cellStyle name="Note 61 2 2 3" xfId="5118" xr:uid="{8BF3E91A-9DEE-4D5E-9DEA-D2EAE2356B53}"/>
    <cellStyle name="Note 61 2 3" xfId="3464" xr:uid="{DDDE5100-46D0-486E-80CF-D7BD87181EE7}"/>
    <cellStyle name="Note 61 2 4" xfId="3822" xr:uid="{66EBCC7F-DAB8-45A0-B165-E680D51691D2}"/>
    <cellStyle name="Note 61 2 5" xfId="5117" xr:uid="{811B7A3E-FE18-4693-A2D8-4F7E1DF3127F}"/>
    <cellStyle name="Note 61 2 6" xfId="4811" xr:uid="{5C098112-6EE6-4DC4-8D07-1D74386A613F}"/>
    <cellStyle name="Note 61 2 7" xfId="5406" xr:uid="{572CDE10-EA00-473D-A750-3C85D9BCF910}"/>
    <cellStyle name="Note 61 2 8" xfId="5575" xr:uid="{6739C184-F2EF-4F62-9FDC-5C1488C2B2A2}"/>
    <cellStyle name="Note 61 3" xfId="2377" xr:uid="{00000000-0005-0000-0000-00004A090000}"/>
    <cellStyle name="Note 61 3 2" xfId="4315" xr:uid="{1E2A9E4C-C662-4001-9452-B22D6C80C5AD}"/>
    <cellStyle name="Note 61 3 3" xfId="5119" xr:uid="{923D1F90-9A87-4CD5-8757-9BEABB4EE9F4}"/>
    <cellStyle name="Note 61 4" xfId="3336" xr:uid="{7B758A73-490D-4951-94FD-64039D089986}"/>
    <cellStyle name="Note 61 5" xfId="3465" xr:uid="{690A406E-BFBB-4745-9DD1-4C56ED1DD053}"/>
    <cellStyle name="Note 61 6" xfId="3821" xr:uid="{88FFC393-030F-4216-9128-D2AA9536DD4F}"/>
    <cellStyle name="Note 61 7" xfId="5116" xr:uid="{8C794B51-33D5-439F-9010-FD14E3E75527}"/>
    <cellStyle name="Note 61 8" xfId="4810" xr:uid="{3CC01F37-BC39-4706-9DEF-18A6A77E4F88}"/>
    <cellStyle name="Note 61 9" xfId="5405" xr:uid="{0C996D14-4186-400C-8EBD-0A7AAC3C7E28}"/>
    <cellStyle name="Note 61_TRAFO" xfId="2378" xr:uid="{00000000-0005-0000-0000-00004B090000}"/>
    <cellStyle name="Note 62" xfId="2379" xr:uid="{00000000-0005-0000-0000-00004C090000}"/>
    <cellStyle name="Note 62 10" xfId="5576" xr:uid="{FC808CB3-C3EC-496A-84EE-8485BE156EF1}"/>
    <cellStyle name="Note 62 2" xfId="2380" xr:uid="{00000000-0005-0000-0000-00004D090000}"/>
    <cellStyle name="Note 62 2 2" xfId="2381" xr:uid="{00000000-0005-0000-0000-00004E090000}"/>
    <cellStyle name="Note 62 2 2 2" xfId="4316" xr:uid="{B7BD9875-E06B-485D-BF1A-CD7ABE3FD3A6}"/>
    <cellStyle name="Note 62 2 2 3" xfId="5122" xr:uid="{EC388025-6FDE-40D8-97E3-CA1DAF847198}"/>
    <cellStyle name="Note 62 2 3" xfId="3462" xr:uid="{1258BD25-7A58-4C7F-986D-5AAAE1D66947}"/>
    <cellStyle name="Note 62 2 4" xfId="3824" xr:uid="{C0394381-856B-4E2A-856C-2B85FD9E3C78}"/>
    <cellStyle name="Note 62 2 5" xfId="5121" xr:uid="{8926B0A6-180B-4152-9450-161F849A9A47}"/>
    <cellStyle name="Note 62 2 6" xfId="4814" xr:uid="{CA8C729D-05E6-43A7-A5A6-E767FD0332C2}"/>
    <cellStyle name="Note 62 2 7" xfId="5408" xr:uid="{08B45EA3-8B0E-4DD8-ABE5-D8981800261D}"/>
    <cellStyle name="Note 62 2 8" xfId="5577" xr:uid="{11FAE379-818B-4756-BA03-8530A2A85F41}"/>
    <cellStyle name="Note 62 3" xfId="2382" xr:uid="{00000000-0005-0000-0000-00004F090000}"/>
    <cellStyle name="Note 62 3 2" xfId="4317" xr:uid="{9BF7B899-E718-49BD-AEA5-7A9FA040C3D6}"/>
    <cellStyle name="Note 62 3 3" xfId="5123" xr:uid="{1F72FF60-8897-4F9A-A04F-45FF2D9C632A}"/>
    <cellStyle name="Note 62 4" xfId="3337" xr:uid="{B6470EC2-4A3D-4F01-AF60-F61B55ACB861}"/>
    <cellStyle name="Note 62 5" xfId="3463" xr:uid="{2F11BF05-595C-4706-BB1D-3893FB93A963}"/>
    <cellStyle name="Note 62 6" xfId="3823" xr:uid="{D5E3EBE7-8A56-44E2-A7FB-DDA33B8482FB}"/>
    <cellStyle name="Note 62 7" xfId="5120" xr:uid="{E250FE5D-B0EE-4906-B0C7-084718083BF6}"/>
    <cellStyle name="Note 62 8" xfId="4813" xr:uid="{2F0A9607-974E-455B-9FED-362BC4667548}"/>
    <cellStyle name="Note 62 9" xfId="5407" xr:uid="{0BF407A6-7210-431A-9490-21362E386A41}"/>
    <cellStyle name="Note 62_TRAFO" xfId="2383" xr:uid="{00000000-0005-0000-0000-000050090000}"/>
    <cellStyle name="Note 63" xfId="2384" xr:uid="{00000000-0005-0000-0000-000051090000}"/>
    <cellStyle name="Note 63 10" xfId="5578" xr:uid="{DEA5EE90-E7CE-4E75-9D78-20F9A28371C4}"/>
    <cellStyle name="Note 63 2" xfId="2385" xr:uid="{00000000-0005-0000-0000-000052090000}"/>
    <cellStyle name="Note 63 2 2" xfId="2386" xr:uid="{00000000-0005-0000-0000-000053090000}"/>
    <cellStyle name="Note 63 2 2 2" xfId="4318" xr:uid="{E69F88D2-13E7-43DD-8A08-80B5D2087763}"/>
    <cellStyle name="Note 63 2 2 3" xfId="5126" xr:uid="{C989474D-72FC-4AAD-B560-53221AB8CCAE}"/>
    <cellStyle name="Note 63 2 3" xfId="3460" xr:uid="{F029531F-8344-4B58-810E-3D5203E21624}"/>
    <cellStyle name="Note 63 2 4" xfId="3826" xr:uid="{1FB6AD51-60BF-47B0-BA1C-83CDA1B030DD}"/>
    <cellStyle name="Note 63 2 5" xfId="5125" xr:uid="{AD0AE8FE-377A-4FE1-97BF-EBEC46BED610}"/>
    <cellStyle name="Note 63 2 6" xfId="4816" xr:uid="{BD363870-28EC-466F-835B-852B51404437}"/>
    <cellStyle name="Note 63 2 7" xfId="5410" xr:uid="{E2D68833-189C-4957-A353-961D12B2AC01}"/>
    <cellStyle name="Note 63 2 8" xfId="5579" xr:uid="{4E0A7F7B-C781-42F7-BC38-90FD4E7A7C93}"/>
    <cellStyle name="Note 63 3" xfId="2387" xr:uid="{00000000-0005-0000-0000-000054090000}"/>
    <cellStyle name="Note 63 3 2" xfId="4319" xr:uid="{9C388A64-83D9-40B3-95CE-E1F790973C2D}"/>
    <cellStyle name="Note 63 3 3" xfId="5127" xr:uid="{13BC29CC-C756-44FB-8989-67EC45CB989F}"/>
    <cellStyle name="Note 63 4" xfId="3338" xr:uid="{171EA315-9363-46C1-B053-286CD271FCA4}"/>
    <cellStyle name="Note 63 5" xfId="3461" xr:uid="{1B84C320-DF0A-40EE-982D-AE54E741206B}"/>
    <cellStyle name="Note 63 6" xfId="3825" xr:uid="{E075383F-90DA-4637-920C-EF63C2205059}"/>
    <cellStyle name="Note 63 7" xfId="5124" xr:uid="{FC7F43B3-8031-467C-8B93-7510336ADD77}"/>
    <cellStyle name="Note 63 8" xfId="4815" xr:uid="{1F5D6A9B-98BD-4C7C-8F19-EE8B2DEAB129}"/>
    <cellStyle name="Note 63 9" xfId="5409" xr:uid="{4BB5B11A-BF18-492A-BBD1-93559C00154C}"/>
    <cellStyle name="Note 63_TRAFO" xfId="2388" xr:uid="{00000000-0005-0000-0000-000055090000}"/>
    <cellStyle name="Note 64" xfId="2389" xr:uid="{00000000-0005-0000-0000-000056090000}"/>
    <cellStyle name="Note 64 10" xfId="5580" xr:uid="{46BDED33-CC71-4B26-8E34-DAC02AD702B3}"/>
    <cellStyle name="Note 64 2" xfId="2390" xr:uid="{00000000-0005-0000-0000-000057090000}"/>
    <cellStyle name="Note 64 2 2" xfId="2391" xr:uid="{00000000-0005-0000-0000-000058090000}"/>
    <cellStyle name="Note 64 2 2 2" xfId="4320" xr:uid="{759BE380-A347-4893-B9DC-9CBFDA1B4169}"/>
    <cellStyle name="Note 64 2 2 3" xfId="5130" xr:uid="{A2DC9431-EEE8-4D9E-9068-7CB9CDC84251}"/>
    <cellStyle name="Note 64 2 3" xfId="3459" xr:uid="{40E0B932-C626-4C4F-9C61-75395C08E8DF}"/>
    <cellStyle name="Note 64 2 4" xfId="3828" xr:uid="{43D7102F-D88C-46F6-89C7-B939854C8691}"/>
    <cellStyle name="Note 64 2 5" xfId="5129" xr:uid="{85E3C9D3-E1B0-4D49-B56E-63DDE8CDBB6F}"/>
    <cellStyle name="Note 64 2 6" xfId="4818" xr:uid="{93132F9F-8109-440C-89B7-6295E0765889}"/>
    <cellStyle name="Note 64 2 7" xfId="5412" xr:uid="{24A4C81C-C7F6-4EA9-8C02-C37C7501CD90}"/>
    <cellStyle name="Note 64 2 8" xfId="5581" xr:uid="{9D7B45C3-DC3D-458D-8A85-0C2BAAB4A446}"/>
    <cellStyle name="Note 64 3" xfId="2392" xr:uid="{00000000-0005-0000-0000-000059090000}"/>
    <cellStyle name="Note 64 3 2" xfId="4321" xr:uid="{6067FB56-D178-467B-B7AE-2AD726F7B3AC}"/>
    <cellStyle name="Note 64 3 3" xfId="5131" xr:uid="{CED3A514-AE8F-4371-ABBD-B64EFED3A728}"/>
    <cellStyle name="Note 64 4" xfId="3339" xr:uid="{FC1FFDCA-E227-471E-AC42-2CC6A6D58D84}"/>
    <cellStyle name="Note 64 5" xfId="3392" xr:uid="{A7E9546A-6862-4523-8EA2-72FE9A2B781E}"/>
    <cellStyle name="Note 64 6" xfId="3827" xr:uid="{03C8FEF6-1928-4026-B06C-6BAB5022AFA1}"/>
    <cellStyle name="Note 64 7" xfId="5128" xr:uid="{D4B5B044-64A5-4792-BCD6-277D7181FA32}"/>
    <cellStyle name="Note 64 8" xfId="4817" xr:uid="{31C7AB80-E177-45FE-B612-30A3A731A676}"/>
    <cellStyle name="Note 64 9" xfId="5411" xr:uid="{8B9F405D-B40B-4040-B26E-2119F890C2CD}"/>
    <cellStyle name="Note 64_TRAFO" xfId="2393" xr:uid="{00000000-0005-0000-0000-00005A090000}"/>
    <cellStyle name="Note 65" xfId="2394" xr:uid="{00000000-0005-0000-0000-00005B090000}"/>
    <cellStyle name="Note 65 10" xfId="5582" xr:uid="{82DFD70E-D38C-47C8-9131-15500E2FE662}"/>
    <cellStyle name="Note 65 2" xfId="2395" xr:uid="{00000000-0005-0000-0000-00005C090000}"/>
    <cellStyle name="Note 65 2 2" xfId="2396" xr:uid="{00000000-0005-0000-0000-00005D090000}"/>
    <cellStyle name="Note 65 2 2 2" xfId="4322" xr:uid="{E2216EB8-5500-417A-8BBB-E0D41575A25F}"/>
    <cellStyle name="Note 65 2 2 3" xfId="5134" xr:uid="{3DD316B9-4449-4736-8E4F-2EFB19CB9713}"/>
    <cellStyle name="Note 65 2 3" xfId="3457" xr:uid="{CA92A2EF-0D7A-49C5-8FC6-ACFD0EAED52D}"/>
    <cellStyle name="Note 65 2 4" xfId="3830" xr:uid="{11BF8F55-4D06-414D-8391-1246CBE5827F}"/>
    <cellStyle name="Note 65 2 5" xfId="5133" xr:uid="{AAB7DC50-A7DC-472D-AC55-C420BFBC1F88}"/>
    <cellStyle name="Note 65 2 6" xfId="4819" xr:uid="{258A3C09-253F-4C2D-B5E2-54792E4A5484}"/>
    <cellStyle name="Note 65 2 7" xfId="5414" xr:uid="{8C83D314-3B02-404E-93C4-B0BEB0AF421F}"/>
    <cellStyle name="Note 65 2 8" xfId="5583" xr:uid="{C0CC62E8-EE12-4AA9-8B4D-BE35410F4876}"/>
    <cellStyle name="Note 65 3" xfId="2397" xr:uid="{00000000-0005-0000-0000-00005E090000}"/>
    <cellStyle name="Note 65 3 2" xfId="4323" xr:uid="{582672B0-0B36-45C8-865E-85B5315411ED}"/>
    <cellStyle name="Note 65 3 3" xfId="5135" xr:uid="{9EEC93F4-B843-48C2-8838-61B9A56149E0}"/>
    <cellStyle name="Note 65 4" xfId="3340" xr:uid="{BA2B0224-85F1-4C99-8702-2F088FFF9A85}"/>
    <cellStyle name="Note 65 5" xfId="3458" xr:uid="{DDDCB3BA-1FDF-4CB5-A10A-8D5AB44E68B9}"/>
    <cellStyle name="Note 65 6" xfId="3829" xr:uid="{42BD5F55-D6B4-4A39-A658-2064F49D69D1}"/>
    <cellStyle name="Note 65 7" xfId="5132" xr:uid="{FDE00D85-39FD-49BA-A0A6-5BD346EBCA73}"/>
    <cellStyle name="Note 65 8" xfId="5269" xr:uid="{E0B7D07E-5FB1-4C34-BA5F-B5C4200517EF}"/>
    <cellStyle name="Note 65 9" xfId="5413" xr:uid="{D6CBE003-E995-4E91-89AB-BD37A54EA85B}"/>
    <cellStyle name="Note 65_TRAFO" xfId="2398" xr:uid="{00000000-0005-0000-0000-00005F090000}"/>
    <cellStyle name="Note 66" xfId="2399" xr:uid="{00000000-0005-0000-0000-000060090000}"/>
    <cellStyle name="Note 66 10" xfId="5584" xr:uid="{3E123A64-E0E6-4B14-BEBC-BD21099D06BE}"/>
    <cellStyle name="Note 66 2" xfId="2400" xr:uid="{00000000-0005-0000-0000-000061090000}"/>
    <cellStyle name="Note 66 2 2" xfId="2401" xr:uid="{00000000-0005-0000-0000-000062090000}"/>
    <cellStyle name="Note 66 2 2 2" xfId="4324" xr:uid="{ED576143-56F7-42D4-A025-8F390ED789C3}"/>
    <cellStyle name="Note 66 2 2 3" xfId="5138" xr:uid="{C86EC6DD-8F6C-47E2-BCF7-3824039A74BD}"/>
    <cellStyle name="Note 66 2 3" xfId="3455" xr:uid="{081B59F1-515D-435D-A288-DE6361961218}"/>
    <cellStyle name="Note 66 2 4" xfId="3832" xr:uid="{037AF8C6-EC11-48A2-AC8D-059B870460BB}"/>
    <cellStyle name="Note 66 2 5" xfId="5137" xr:uid="{F0199CEC-B699-4DE9-9284-65B6EFA805A8}"/>
    <cellStyle name="Note 66 2 6" xfId="4821" xr:uid="{4AB90C37-8713-46C2-AB5C-22AB5BF937FB}"/>
    <cellStyle name="Note 66 2 7" xfId="5416" xr:uid="{E9BE6EE5-082D-4609-AD20-123AFA8B7985}"/>
    <cellStyle name="Note 66 2 8" xfId="5585" xr:uid="{5357A30A-BE3A-48C2-A621-00717369C791}"/>
    <cellStyle name="Note 66 3" xfId="2402" xr:uid="{00000000-0005-0000-0000-000063090000}"/>
    <cellStyle name="Note 66 3 2" xfId="4325" xr:uid="{6EE4DFCF-3625-4927-86FE-B55FD9039EA7}"/>
    <cellStyle name="Note 66 3 3" xfId="5139" xr:uid="{1B866BFE-73F8-401B-A0F1-3041669D47DC}"/>
    <cellStyle name="Note 66 4" xfId="3341" xr:uid="{01A20DE4-A345-447B-9688-84BD6B61BB48}"/>
    <cellStyle name="Note 66 5" xfId="3456" xr:uid="{F1989541-4178-4677-BEFA-564EEF1BD133}"/>
    <cellStyle name="Note 66 6" xfId="3831" xr:uid="{DB04C6FE-82F2-44BF-A6BD-A21ACD011A1B}"/>
    <cellStyle name="Note 66 7" xfId="5136" xr:uid="{12D16D83-FBF9-4461-BB17-AD9E077BBB1A}"/>
    <cellStyle name="Note 66 8" xfId="4820" xr:uid="{C54013B6-937D-42E2-BD7F-4C50E727CC71}"/>
    <cellStyle name="Note 66 9" xfId="5415" xr:uid="{1FFFC340-BEEC-4060-9A1C-852B9FB99613}"/>
    <cellStyle name="Note 66_TRAFO" xfId="2403" xr:uid="{00000000-0005-0000-0000-000064090000}"/>
    <cellStyle name="Note 67" xfId="2404" xr:uid="{00000000-0005-0000-0000-000065090000}"/>
    <cellStyle name="Note 67 10" xfId="5586" xr:uid="{3C3016EE-27CA-4FA6-9C96-D648B58D4C3A}"/>
    <cellStyle name="Note 67 2" xfId="2405" xr:uid="{00000000-0005-0000-0000-000066090000}"/>
    <cellStyle name="Note 67 2 2" xfId="2406" xr:uid="{00000000-0005-0000-0000-000067090000}"/>
    <cellStyle name="Note 67 2 2 2" xfId="4326" xr:uid="{74D65EDA-0094-4A28-B396-D4C20830CFE7}"/>
    <cellStyle name="Note 67 2 2 3" xfId="5142" xr:uid="{D81B575B-5AA8-40D3-BC4A-1CCB2958F113}"/>
    <cellStyle name="Note 67 2 3" xfId="3453" xr:uid="{C48223B8-8F65-4898-AE82-DE72A4859E49}"/>
    <cellStyle name="Note 67 2 4" xfId="3834" xr:uid="{84B26C43-B468-43D1-81DA-FD855E5E15A6}"/>
    <cellStyle name="Note 67 2 5" xfId="5141" xr:uid="{2BF39862-A7FF-4E07-8BE3-04B3D2494E11}"/>
    <cellStyle name="Note 67 2 6" xfId="4823" xr:uid="{514D9215-89C0-4C6C-9E9E-9F07CBDA5B4D}"/>
    <cellStyle name="Note 67 2 7" xfId="5418" xr:uid="{615AB0E4-6243-4EE6-9D88-BB579094CD18}"/>
    <cellStyle name="Note 67 2 8" xfId="5587" xr:uid="{8DED6EEB-228B-4165-909B-19FD98CCEE81}"/>
    <cellStyle name="Note 67 3" xfId="2407" xr:uid="{00000000-0005-0000-0000-000068090000}"/>
    <cellStyle name="Note 67 3 2" xfId="4327" xr:uid="{4800A7B6-8E43-485D-9E3C-8A78BCA87D95}"/>
    <cellStyle name="Note 67 3 3" xfId="5143" xr:uid="{D942AF79-AD83-4727-83A2-F6793628C7CC}"/>
    <cellStyle name="Note 67 4" xfId="3342" xr:uid="{0F6AAF5E-DBDE-4B3B-BE82-533A4842E6B1}"/>
    <cellStyle name="Note 67 5" xfId="3454" xr:uid="{696851F2-4068-4699-AD0A-31CFA49A6016}"/>
    <cellStyle name="Note 67 6" xfId="3833" xr:uid="{1712DF40-1AED-4427-AA4D-4034E4F26D78}"/>
    <cellStyle name="Note 67 7" xfId="5140" xr:uid="{56CE49E7-8215-4C79-B0D6-20AF9C6B6E25}"/>
    <cellStyle name="Note 67 8" xfId="4822" xr:uid="{720D63E1-91DC-4F71-AC68-F2CE70CCABB0}"/>
    <cellStyle name="Note 67 9" xfId="5417" xr:uid="{501A91FE-4E15-4A3A-A84C-778853DBEB62}"/>
    <cellStyle name="Note 67_TRAFO" xfId="2408" xr:uid="{00000000-0005-0000-0000-000069090000}"/>
    <cellStyle name="Note 68" xfId="2409" xr:uid="{00000000-0005-0000-0000-00006A090000}"/>
    <cellStyle name="Note 68 10" xfId="5588" xr:uid="{06414320-ECEC-421D-A968-A0FCE299BEB9}"/>
    <cellStyle name="Note 68 2" xfId="2410" xr:uid="{00000000-0005-0000-0000-00006B090000}"/>
    <cellStyle name="Note 68 2 2" xfId="2411" xr:uid="{00000000-0005-0000-0000-00006C090000}"/>
    <cellStyle name="Note 68 2 2 2" xfId="4328" xr:uid="{B2A393D6-F06F-4B1E-9EE5-16C47FBFF737}"/>
    <cellStyle name="Note 68 2 2 3" xfId="5146" xr:uid="{B7CB1A0D-3D43-4478-9709-800D4B86E17F}"/>
    <cellStyle name="Note 68 2 3" xfId="3451" xr:uid="{7608682C-D614-4A73-B7D8-6B9C9E2980FB}"/>
    <cellStyle name="Note 68 2 4" xfId="3836" xr:uid="{162450D7-F95E-4FAD-B544-3E51D8F7D45A}"/>
    <cellStyle name="Note 68 2 5" xfId="5145" xr:uid="{7A15E82B-BE33-454B-B2A3-AB55785B6E9C}"/>
    <cellStyle name="Note 68 2 6" xfId="4825" xr:uid="{5E8C0EFB-EDDE-49E7-A662-A6C86A81EA6F}"/>
    <cellStyle name="Note 68 2 7" xfId="5419" xr:uid="{AE32D168-B24F-4781-BE05-1345D6436782}"/>
    <cellStyle name="Note 68 2 8" xfId="5589" xr:uid="{28A679DC-FA0C-45EE-AEDD-58A346D21DD7}"/>
    <cellStyle name="Note 68 3" xfId="2412" xr:uid="{00000000-0005-0000-0000-00006D090000}"/>
    <cellStyle name="Note 68 3 2" xfId="4329" xr:uid="{E13F8607-15AB-4201-9FF7-B0ADB4DB5F4F}"/>
    <cellStyle name="Note 68 3 3" xfId="5147" xr:uid="{2F0BD7E0-56A6-4980-80C1-8187C6D220E4}"/>
    <cellStyle name="Note 68 4" xfId="3343" xr:uid="{BFE5131E-F159-4CF4-AC7E-5B687C0D0158}"/>
    <cellStyle name="Note 68 5" xfId="3452" xr:uid="{16FAA67A-F6A7-40A3-9ED8-E7AB801D4CC5}"/>
    <cellStyle name="Note 68 6" xfId="3835" xr:uid="{450B9826-D0C2-4FB1-B9C2-82C21F0F33B4}"/>
    <cellStyle name="Note 68 7" xfId="5144" xr:uid="{5454D49C-3B15-436B-B159-BB4E2EA7281C}"/>
    <cellStyle name="Note 68 8" xfId="4824" xr:uid="{CEEABAC5-DB63-45A6-A493-131C7B1BD39D}"/>
    <cellStyle name="Note 68 9" xfId="5481" xr:uid="{063BB7E5-46B7-426E-BD14-F78CA3D5BBE3}"/>
    <cellStyle name="Note 68_TRAFO" xfId="2413" xr:uid="{00000000-0005-0000-0000-00006E090000}"/>
    <cellStyle name="Note 69" xfId="2414" xr:uid="{00000000-0005-0000-0000-00006F090000}"/>
    <cellStyle name="Note 69 10" xfId="5590" xr:uid="{4FD24C0F-E340-44D6-A418-88374F321FDE}"/>
    <cellStyle name="Note 69 2" xfId="2415" xr:uid="{00000000-0005-0000-0000-000070090000}"/>
    <cellStyle name="Note 69 2 2" xfId="2416" xr:uid="{00000000-0005-0000-0000-000071090000}"/>
    <cellStyle name="Note 69 2 2 2" xfId="4330" xr:uid="{CDB868D6-2E62-4265-B860-9C08BC9901A1}"/>
    <cellStyle name="Note 69 2 2 3" xfId="5150" xr:uid="{8C0F3B3E-FF79-4730-9329-C65FE8366530}"/>
    <cellStyle name="Note 69 2 3" xfId="3449" xr:uid="{FFCCD98F-4E39-4BBE-9F3A-7C01D55065D7}"/>
    <cellStyle name="Note 69 2 4" xfId="3838" xr:uid="{E89EACE2-33B6-47DE-935C-4A527E5C934F}"/>
    <cellStyle name="Note 69 2 5" xfId="5149" xr:uid="{1C4A84C1-BAF8-4066-9992-540AD2DEEAC2}"/>
    <cellStyle name="Note 69 2 6" xfId="4827" xr:uid="{E47E0716-B66E-4D12-9A76-A78EFB75C7F0}"/>
    <cellStyle name="Note 69 2 7" xfId="5421" xr:uid="{7DBE8FF3-50C8-424A-B4BF-C5138ADDD53F}"/>
    <cellStyle name="Note 69 2 8" xfId="5591" xr:uid="{7C3D456F-6E13-4B58-A68E-C043E77B8460}"/>
    <cellStyle name="Note 69 3" xfId="2417" xr:uid="{00000000-0005-0000-0000-000072090000}"/>
    <cellStyle name="Note 69 3 2" xfId="4331" xr:uid="{D709B28B-EA5C-41E4-BF03-82ED3FFD0FBD}"/>
    <cellStyle name="Note 69 3 3" xfId="5151" xr:uid="{1D745548-8818-4C00-9E76-C0A156860CAE}"/>
    <cellStyle name="Note 69 4" xfId="3344" xr:uid="{0939E711-E70E-44FC-8AF8-6EF4F68302DA}"/>
    <cellStyle name="Note 69 5" xfId="3450" xr:uid="{DC7103C6-F5AF-4441-BD29-2865952DEFFA}"/>
    <cellStyle name="Note 69 6" xfId="3837" xr:uid="{59D078DD-2752-40F8-A961-E0DE6A3C0D04}"/>
    <cellStyle name="Note 69 7" xfId="5148" xr:uid="{BA93BA65-D5CD-4861-9B51-583FAC1F67C4}"/>
    <cellStyle name="Note 69 8" xfId="4826" xr:uid="{AB5F42D2-ABD7-4F23-A192-A5F975CAD94D}"/>
    <cellStyle name="Note 69 9" xfId="5420" xr:uid="{4B886E0C-B5DC-4474-9AF2-E216C184881F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2 2 2" xfId="4332" xr:uid="{2C267398-017B-447F-A58D-20156D215543}"/>
    <cellStyle name="Note 7 2 2 3" xfId="5154" xr:uid="{3B289B3B-23DA-45E7-9F7A-A6EA9600328E}"/>
    <cellStyle name="Note 7 2 3" xfId="3448" xr:uid="{923C6867-DA69-4362-9B42-E45F8A03D181}"/>
    <cellStyle name="Note 7 2 4" xfId="3840" xr:uid="{A0D7EE96-6F9A-48DC-AB8C-6831A57B87A7}"/>
    <cellStyle name="Note 7 2 5" xfId="5153" xr:uid="{3E25F2ED-C851-4AD8-9906-CBD83B09F40B}"/>
    <cellStyle name="Note 7 2 6" xfId="4829" xr:uid="{F891E467-7F97-4A2E-A6F1-71E9745510F6}"/>
    <cellStyle name="Note 7 2 7" xfId="5422" xr:uid="{045B3541-642F-4152-996B-3EC1822573F5}"/>
    <cellStyle name="Note 7 2 8" xfId="5593" xr:uid="{9F5F3533-4E9B-41D7-B3D0-0719F24FEEA8}"/>
    <cellStyle name="Note 7 3" xfId="2422" xr:uid="{00000000-0005-0000-0000-000077090000}"/>
    <cellStyle name="Note 7 3 2" xfId="4333" xr:uid="{C440E3D5-2D49-4664-BD0D-BF2B4AD127EA}"/>
    <cellStyle name="Note 7 3 3" xfId="5155" xr:uid="{E56BFA18-8B03-4E71-A5A2-512F780544F8}"/>
    <cellStyle name="Note 7 4" xfId="3391" xr:uid="{ADAC95AB-0335-44D0-A3AE-7575F66058E7}"/>
    <cellStyle name="Note 7 5" xfId="3839" xr:uid="{0074306A-67FF-4F11-B876-3679BDFF4C5F}"/>
    <cellStyle name="Note 7 6" xfId="5152" xr:uid="{25A791F1-3AB6-4FC4-9359-F7EA3D065F43}"/>
    <cellStyle name="Note 7 7" xfId="4828" xr:uid="{CA7771A7-B02F-4FB4-83ED-CED7071A2734}"/>
    <cellStyle name="Note 7 8" xfId="5483" xr:uid="{31CFF84B-1D5B-4883-9B4A-B74936A74DE8}"/>
    <cellStyle name="Note 7 9" xfId="5592" xr:uid="{78670623-0381-488D-A724-B748194604B2}"/>
    <cellStyle name="Note 7_TRAFO" xfId="2423" xr:uid="{00000000-0005-0000-0000-000078090000}"/>
    <cellStyle name="Note 70" xfId="2424" xr:uid="{00000000-0005-0000-0000-000079090000}"/>
    <cellStyle name="Note 70 10" xfId="5594" xr:uid="{A58CF2F8-8815-4390-8751-31E1DD500B5D}"/>
    <cellStyle name="Note 70 2" xfId="2425" xr:uid="{00000000-0005-0000-0000-00007A090000}"/>
    <cellStyle name="Note 70 2 2" xfId="2426" xr:uid="{00000000-0005-0000-0000-00007B090000}"/>
    <cellStyle name="Note 70 2 2 2" xfId="4334" xr:uid="{763F77B6-6AFD-42B4-8438-DC63E4312762}"/>
    <cellStyle name="Note 70 2 2 3" xfId="5158" xr:uid="{1BF32AD3-6A14-4CC5-BE6F-2245ADE48C69}"/>
    <cellStyle name="Note 70 2 3" xfId="3446" xr:uid="{417A6E39-FE34-4312-9F58-6F02602995FE}"/>
    <cellStyle name="Note 70 2 4" xfId="3842" xr:uid="{FA4A274E-6C9A-47C9-9947-4587FBC73319}"/>
    <cellStyle name="Note 70 2 5" xfId="5157" xr:uid="{817F4D57-C932-4947-9899-E2AF7A0C58E9}"/>
    <cellStyle name="Note 70 2 6" xfId="4830" xr:uid="{56722268-F310-4870-B828-122EA821C8AC}"/>
    <cellStyle name="Note 70 2 7" xfId="5424" xr:uid="{BDE0C20C-63E9-446D-8A2E-C73042309223}"/>
    <cellStyle name="Note 70 2 8" xfId="5595" xr:uid="{61146AB9-70D9-420C-AF94-76DC5659D5A1}"/>
    <cellStyle name="Note 70 3" xfId="2427" xr:uid="{00000000-0005-0000-0000-00007C090000}"/>
    <cellStyle name="Note 70 3 2" xfId="4335" xr:uid="{7FF1A8AB-50C4-4AC5-8720-75844785699A}"/>
    <cellStyle name="Note 70 3 3" xfId="5159" xr:uid="{F5EC9300-C36D-4217-B24C-2BCC76D5CA7F}"/>
    <cellStyle name="Note 70 4" xfId="3345" xr:uid="{CA6ECB73-DBF2-4037-9B0E-9DC3B2279B9C}"/>
    <cellStyle name="Note 70 5" xfId="3447" xr:uid="{D25D08D6-B570-4CE4-BD29-C84278E16BF4}"/>
    <cellStyle name="Note 70 6" xfId="3841" xr:uid="{D9E47EDB-BC9F-46F8-9AA5-E91F47075C36}"/>
    <cellStyle name="Note 70 7" xfId="5156" xr:uid="{3118000E-4482-41BE-B91A-99CD2CBE1DDB}"/>
    <cellStyle name="Note 70 8" xfId="5270" xr:uid="{B3BA8792-E0B5-4127-9A9C-42FEF125EF9C}"/>
    <cellStyle name="Note 70 9" xfId="5423" xr:uid="{F52E1373-9645-4FDC-B628-010F09240E0A}"/>
    <cellStyle name="Note 70_TRAFO" xfId="2428" xr:uid="{00000000-0005-0000-0000-00007D090000}"/>
    <cellStyle name="Note 71" xfId="2429" xr:uid="{00000000-0005-0000-0000-00007E090000}"/>
    <cellStyle name="Note 71 10" xfId="5596" xr:uid="{CC1ED226-D39F-4822-B637-F92F37F77CD8}"/>
    <cellStyle name="Note 71 2" xfId="2430" xr:uid="{00000000-0005-0000-0000-00007F090000}"/>
    <cellStyle name="Note 71 2 2" xfId="2431" xr:uid="{00000000-0005-0000-0000-000080090000}"/>
    <cellStyle name="Note 71 2 2 2" xfId="4336" xr:uid="{731E5F3F-96D6-4C98-AD09-9699E404A38B}"/>
    <cellStyle name="Note 71 2 2 3" xfId="5162" xr:uid="{67565DE3-283B-407F-881B-A2829019ADCD}"/>
    <cellStyle name="Note 71 2 3" xfId="3444" xr:uid="{7DD1238F-C7D2-417B-8478-7DA968FE23FF}"/>
    <cellStyle name="Note 71 2 4" xfId="3844" xr:uid="{EAD1318D-E4A7-4ACA-9E7E-FCB1EBC627CB}"/>
    <cellStyle name="Note 71 2 5" xfId="5161" xr:uid="{E8A482BE-456A-4EAD-A6FF-7DBFB6F6AF63}"/>
    <cellStyle name="Note 71 2 6" xfId="4832" xr:uid="{2D5AA23C-691C-45E9-A8B1-F19B7348D70D}"/>
    <cellStyle name="Note 71 2 7" xfId="5426" xr:uid="{C0BFC611-D2D0-4486-99D2-296F91AFF46A}"/>
    <cellStyle name="Note 71 2 8" xfId="5597" xr:uid="{1C87F785-2744-422F-A470-531A0BC59A5C}"/>
    <cellStyle name="Note 71 3" xfId="2432" xr:uid="{00000000-0005-0000-0000-000081090000}"/>
    <cellStyle name="Note 71 3 2" xfId="4337" xr:uid="{D1F9FB63-33B9-4A8C-9C67-46383462AE67}"/>
    <cellStyle name="Note 71 3 3" xfId="5163" xr:uid="{A58EA095-B8FA-4E6A-B111-45729002AE69}"/>
    <cellStyle name="Note 71 4" xfId="3346" xr:uid="{9117C561-A2A7-463B-8EB7-96CB7B3F2EB0}"/>
    <cellStyle name="Note 71 5" xfId="3445" xr:uid="{8BB86E47-BD84-451B-B990-8EFDC5F03045}"/>
    <cellStyle name="Note 71 6" xfId="3843" xr:uid="{216B4D68-1757-4DCE-BFEE-D91DC09B9588}"/>
    <cellStyle name="Note 71 7" xfId="5160" xr:uid="{257C4CDF-2C6C-4870-97E9-BE13880C0274}"/>
    <cellStyle name="Note 71 8" xfId="4831" xr:uid="{36C40954-A0A9-4E0D-9AF7-67359B027F24}"/>
    <cellStyle name="Note 71 9" xfId="5425" xr:uid="{1EB0DA9E-83E4-4D38-9529-50478D358F46}"/>
    <cellStyle name="Note 71_TRAFO" xfId="2433" xr:uid="{00000000-0005-0000-0000-000082090000}"/>
    <cellStyle name="Note 72" xfId="2434" xr:uid="{00000000-0005-0000-0000-000083090000}"/>
    <cellStyle name="Note 72 10" xfId="5598" xr:uid="{BF92096D-3769-4EE2-BC01-4F026CF975E5}"/>
    <cellStyle name="Note 72 2" xfId="2435" xr:uid="{00000000-0005-0000-0000-000084090000}"/>
    <cellStyle name="Note 72 2 2" xfId="2436" xr:uid="{00000000-0005-0000-0000-000085090000}"/>
    <cellStyle name="Note 72 2 2 2" xfId="4338" xr:uid="{2F46750F-388C-4558-A69F-96E8D3FC51FE}"/>
    <cellStyle name="Note 72 2 2 3" xfId="5166" xr:uid="{DB9D0AB0-904F-4464-8740-6B525A774FE2}"/>
    <cellStyle name="Note 72 2 3" xfId="3442" xr:uid="{AA1E0486-FDEF-46DE-99BE-362FF04E9F90}"/>
    <cellStyle name="Note 72 2 4" xfId="3846" xr:uid="{AA31320A-46C1-40AD-BB49-16F9AEC066F5}"/>
    <cellStyle name="Note 72 2 5" xfId="5165" xr:uid="{1ACD464A-44FF-4FBA-98F0-BB655A0A848C}"/>
    <cellStyle name="Note 72 2 6" xfId="4834" xr:uid="{E50C98EA-37E5-4912-95B4-9B89355FAA93}"/>
    <cellStyle name="Note 72 2 7" xfId="5428" xr:uid="{CF41C86E-04F7-4636-B848-244B53F52AFF}"/>
    <cellStyle name="Note 72 2 8" xfId="5599" xr:uid="{74D9C6A9-7589-40F2-8493-AA4AF1E89B64}"/>
    <cellStyle name="Note 72 3" xfId="2437" xr:uid="{00000000-0005-0000-0000-000086090000}"/>
    <cellStyle name="Note 72 3 2" xfId="4339" xr:uid="{A6F6DAC5-284B-4343-B305-1807A6267590}"/>
    <cellStyle name="Note 72 3 3" xfId="5167" xr:uid="{43DDA3BA-460A-4D12-AE20-B7B8ED336F0D}"/>
    <cellStyle name="Note 72 4" xfId="3347" xr:uid="{18B86224-717E-4BE5-AEF4-219EE9E90F24}"/>
    <cellStyle name="Note 72 5" xfId="3443" xr:uid="{7C6FB10D-A3C4-40A8-98EF-029EB96A7CFE}"/>
    <cellStyle name="Note 72 6" xfId="3845" xr:uid="{8491DCAF-4DF1-40E9-A322-5339CF8381BD}"/>
    <cellStyle name="Note 72 7" xfId="5164" xr:uid="{7B8831B1-71B6-4561-8B80-689CF80BDE01}"/>
    <cellStyle name="Note 72 8" xfId="4833" xr:uid="{E1834BA9-5529-42B5-A3CB-3EA0004D1437}"/>
    <cellStyle name="Note 72 9" xfId="5427" xr:uid="{7763742A-2120-4148-96AA-53F8A54472DC}"/>
    <cellStyle name="Note 72_TRAFO" xfId="2438" xr:uid="{00000000-0005-0000-0000-000087090000}"/>
    <cellStyle name="Note 73" xfId="2439" xr:uid="{00000000-0005-0000-0000-000088090000}"/>
    <cellStyle name="Note 73 10" xfId="5600" xr:uid="{CA0639E9-DAA1-4DDF-996F-9D2A922418C4}"/>
    <cellStyle name="Note 73 2" xfId="2440" xr:uid="{00000000-0005-0000-0000-000089090000}"/>
    <cellStyle name="Note 73 2 2" xfId="2441" xr:uid="{00000000-0005-0000-0000-00008A090000}"/>
    <cellStyle name="Note 73 2 2 2" xfId="4340" xr:uid="{8BAA4FEA-9743-4170-AAE1-B50031FEC2AE}"/>
    <cellStyle name="Note 73 2 2 3" xfId="5170" xr:uid="{9D96DCC0-AE18-4B08-990D-FF0964647163}"/>
    <cellStyle name="Note 73 2 3" xfId="3440" xr:uid="{24B1816B-CE50-40B1-B466-4A7CD878D5AF}"/>
    <cellStyle name="Note 73 2 4" xfId="3848" xr:uid="{1075EE02-CD5E-4D84-9C53-318421321385}"/>
    <cellStyle name="Note 73 2 5" xfId="5169" xr:uid="{7BF97DB0-F5CD-4F18-B87F-6D3872CE1BD5}"/>
    <cellStyle name="Note 73 2 6" xfId="4836" xr:uid="{58100760-ADDA-44B1-96ED-626438054132}"/>
    <cellStyle name="Note 73 2 7" xfId="5430" xr:uid="{7C25A7F5-8768-4120-93C6-F125A3967912}"/>
    <cellStyle name="Note 73 2 8" xfId="5601" xr:uid="{A718DF41-9D0B-4E0E-A5DC-DFE221D930AB}"/>
    <cellStyle name="Note 73 3" xfId="2442" xr:uid="{00000000-0005-0000-0000-00008B090000}"/>
    <cellStyle name="Note 73 3 2" xfId="4341" xr:uid="{8A849F18-9A0E-4B7B-A696-2F4E0D23DCA9}"/>
    <cellStyle name="Note 73 3 3" xfId="5171" xr:uid="{2524DE48-3E88-4771-9AB1-BD8143B2ECB6}"/>
    <cellStyle name="Note 73 4" xfId="3348" xr:uid="{FAA7F6CE-FB6F-4C49-82DB-30E61BFFB3D5}"/>
    <cellStyle name="Note 73 5" xfId="3441" xr:uid="{6BC9D87B-B63C-40B3-9BB3-5F30D06EE3D3}"/>
    <cellStyle name="Note 73 6" xfId="3847" xr:uid="{C9ADFF03-C6DC-486F-90AB-4CCBD5D44FAD}"/>
    <cellStyle name="Note 73 7" xfId="5168" xr:uid="{0D7EA46E-8CEA-424B-8402-690EF7AA59BC}"/>
    <cellStyle name="Note 73 8" xfId="4835" xr:uid="{6109DF87-FDD3-4015-A377-1A9BF5921D62}"/>
    <cellStyle name="Note 73 9" xfId="5429" xr:uid="{C8421913-26E8-4333-94E4-5426661A5CC0}"/>
    <cellStyle name="Note 73_TRAFO" xfId="2443" xr:uid="{00000000-0005-0000-0000-00008C090000}"/>
    <cellStyle name="Note 74" xfId="2444" xr:uid="{00000000-0005-0000-0000-00008D090000}"/>
    <cellStyle name="Note 74 10" xfId="5602" xr:uid="{DEB55988-C57D-41F5-A07C-5DD33FEE426A}"/>
    <cellStyle name="Note 74 2" xfId="2445" xr:uid="{00000000-0005-0000-0000-00008E090000}"/>
    <cellStyle name="Note 74 2 2" xfId="2446" xr:uid="{00000000-0005-0000-0000-00008F090000}"/>
    <cellStyle name="Note 74 2 2 2" xfId="4342" xr:uid="{F7583FCB-D684-4655-B5D8-F411704B36CC}"/>
    <cellStyle name="Note 74 2 2 3" xfId="5174" xr:uid="{2539B80B-84A3-44BD-BBDC-F3536D125F85}"/>
    <cellStyle name="Note 74 2 3" xfId="3438" xr:uid="{2C949DF1-50AA-4345-9438-D65C5564374F}"/>
    <cellStyle name="Note 74 2 4" xfId="3850" xr:uid="{2D90E540-5BCE-4728-8C71-6949D0940C7A}"/>
    <cellStyle name="Note 74 2 5" xfId="5173" xr:uid="{49548BF8-C206-4D91-A947-BCD768262E98}"/>
    <cellStyle name="Note 74 2 6" xfId="4838" xr:uid="{7884A68E-8E43-4826-AC20-7013BA845ACB}"/>
    <cellStyle name="Note 74 2 7" xfId="5432" xr:uid="{B4C9FD44-50DF-4C95-A70A-1BB6E0578BEE}"/>
    <cellStyle name="Note 74 2 8" xfId="5603" xr:uid="{F62B7DBD-67C8-4F14-ACA4-E7293F35CC83}"/>
    <cellStyle name="Note 74 3" xfId="2447" xr:uid="{00000000-0005-0000-0000-000090090000}"/>
    <cellStyle name="Note 74 3 2" xfId="4343" xr:uid="{FF881A97-22AD-47BE-85DE-E477D1F0C133}"/>
    <cellStyle name="Note 74 3 3" xfId="5175" xr:uid="{D3413B2A-E908-4438-9C11-927936E81A29}"/>
    <cellStyle name="Note 74 4" xfId="3349" xr:uid="{CE352438-E17A-43B1-B0DA-37B3E816F236}"/>
    <cellStyle name="Note 74 5" xfId="3439" xr:uid="{3D2857EE-4014-495D-8C83-304F275D079E}"/>
    <cellStyle name="Note 74 6" xfId="3849" xr:uid="{6E6DC408-100D-4F4E-A53F-E86D02A9D073}"/>
    <cellStyle name="Note 74 7" xfId="5172" xr:uid="{0638BC79-9346-4058-BEB5-9F360CFCD6FD}"/>
    <cellStyle name="Note 74 8" xfId="4837" xr:uid="{A7DB9D52-7680-42BB-A87D-E5EFAECC8AF4}"/>
    <cellStyle name="Note 74 9" xfId="5431" xr:uid="{E42F9D57-3303-4B4B-8AEE-0D8A7930905D}"/>
    <cellStyle name="Note 74_TRAFO" xfId="2448" xr:uid="{00000000-0005-0000-0000-000091090000}"/>
    <cellStyle name="Note 75" xfId="2449" xr:uid="{00000000-0005-0000-0000-000092090000}"/>
    <cellStyle name="Note 75 10" xfId="5604" xr:uid="{31A2B8DE-B3AE-4A50-ADCC-74B134E351E2}"/>
    <cellStyle name="Note 75 2" xfId="2450" xr:uid="{00000000-0005-0000-0000-000093090000}"/>
    <cellStyle name="Note 75 2 2" xfId="2451" xr:uid="{00000000-0005-0000-0000-000094090000}"/>
    <cellStyle name="Note 75 2 2 2" xfId="4344" xr:uid="{A899F221-265E-472E-816A-EB67CE41DF8E}"/>
    <cellStyle name="Note 75 2 2 3" xfId="5178" xr:uid="{BC3C1D6C-CE6C-455F-8217-309750CCDD7C}"/>
    <cellStyle name="Note 75 2 3" xfId="3437" xr:uid="{14B96D1B-7F2E-4588-A3C6-DD8DE823F93F}"/>
    <cellStyle name="Note 75 2 4" xfId="3852" xr:uid="{4BFF4153-CFB2-4FCB-A428-BDAA4852C4B0}"/>
    <cellStyle name="Note 75 2 5" xfId="5177" xr:uid="{2B6EB11C-312C-4618-AC3B-59F4A51C9388}"/>
    <cellStyle name="Note 75 2 6" xfId="4840" xr:uid="{973A5F63-B42D-4218-A1DD-95678E98927D}"/>
    <cellStyle name="Note 75 2 7" xfId="5434" xr:uid="{88356EBF-B035-4576-8094-3BD9755197B0}"/>
    <cellStyle name="Note 75 2 8" xfId="5605" xr:uid="{BE0861F2-5D34-4FAF-A899-B4F666E341AE}"/>
    <cellStyle name="Note 75 3" xfId="2452" xr:uid="{00000000-0005-0000-0000-000095090000}"/>
    <cellStyle name="Note 75 3 2" xfId="4345" xr:uid="{0D5D9FC0-ADE7-4221-A385-212A05DFDCC7}"/>
    <cellStyle name="Note 75 3 3" xfId="5179" xr:uid="{D9934737-4C9D-4508-8219-7015EACF67DD}"/>
    <cellStyle name="Note 75 4" xfId="3350" xr:uid="{62463FE0-83C0-4B86-8705-E4B5A1ED376C}"/>
    <cellStyle name="Note 75 5" xfId="3390" xr:uid="{840329A8-833D-43E3-9617-09EB61AB8D8C}"/>
    <cellStyle name="Note 75 6" xfId="3851" xr:uid="{D14C6F25-7088-4FB8-98BA-0F0852D0483D}"/>
    <cellStyle name="Note 75 7" xfId="5176" xr:uid="{7FBFEEF2-6008-44E9-8525-8000D709C072}"/>
    <cellStyle name="Note 75 8" xfId="4839" xr:uid="{3BCEFCAE-77E2-4B14-A4D3-B83E42DBFE6D}"/>
    <cellStyle name="Note 75 9" xfId="5433" xr:uid="{25D1A58F-C5FC-4D51-AED2-E0D08C644CB6}"/>
    <cellStyle name="Note 75_TRAFO" xfId="2453" xr:uid="{00000000-0005-0000-0000-000096090000}"/>
    <cellStyle name="Note 76" xfId="2454" xr:uid="{00000000-0005-0000-0000-000097090000}"/>
    <cellStyle name="Note 76 10" xfId="5606" xr:uid="{FFC8BDC0-8CD7-4B25-9A47-8EAAFA163CAC}"/>
    <cellStyle name="Note 76 2" xfId="2455" xr:uid="{00000000-0005-0000-0000-000098090000}"/>
    <cellStyle name="Note 76 2 2" xfId="2456" xr:uid="{00000000-0005-0000-0000-000099090000}"/>
    <cellStyle name="Note 76 2 2 2" xfId="4346" xr:uid="{2735C335-48FA-473A-9652-D90037038F41}"/>
    <cellStyle name="Note 76 2 2 3" xfId="5182" xr:uid="{E2C82158-C016-4956-ACD6-869715653E13}"/>
    <cellStyle name="Note 76 2 3" xfId="3435" xr:uid="{8E43AD71-6F7D-4403-9C05-05DC9E0C9B47}"/>
    <cellStyle name="Note 76 2 4" xfId="3854" xr:uid="{47BFCD3F-AC23-4157-B93C-E5BB2D0E38CF}"/>
    <cellStyle name="Note 76 2 5" xfId="5181" xr:uid="{B54CFEA0-5A9D-4D2D-90C5-1697337BC2ED}"/>
    <cellStyle name="Note 76 2 6" xfId="4841" xr:uid="{9B749A61-95B7-43F8-ADCF-84CD829AC0DC}"/>
    <cellStyle name="Note 76 2 7" xfId="5436" xr:uid="{EC0C6D5A-D13D-4AC1-8ECA-95A6F4399B9B}"/>
    <cellStyle name="Note 76 2 8" xfId="5607" xr:uid="{6955A03A-B7A2-4DAF-A2BC-CB0B9E10B965}"/>
    <cellStyle name="Note 76 3" xfId="2457" xr:uid="{00000000-0005-0000-0000-00009A090000}"/>
    <cellStyle name="Note 76 3 2" xfId="4347" xr:uid="{7DC4257C-805D-4915-8007-89CBEC2C7677}"/>
    <cellStyle name="Note 76 3 3" xfId="5183" xr:uid="{F12AEE24-74E8-4482-9F75-C0A597594C54}"/>
    <cellStyle name="Note 76 4" xfId="3351" xr:uid="{5326EB08-B7DB-4850-86AA-689A98FA75AE}"/>
    <cellStyle name="Note 76 5" xfId="3436" xr:uid="{592B2660-0C3C-46D0-A493-D10C05FE6637}"/>
    <cellStyle name="Note 76 6" xfId="3853" xr:uid="{04A7BB50-D294-4FD1-A332-021B5F18645E}"/>
    <cellStyle name="Note 76 7" xfId="5180" xr:uid="{E274841A-1E6C-45FC-973C-ED6CC68A80C1}"/>
    <cellStyle name="Note 76 8" xfId="5271" xr:uid="{6B34D57F-1FE6-49E5-97D3-E4BDEBDED6A1}"/>
    <cellStyle name="Note 76 9" xfId="5435" xr:uid="{B030B687-07B6-4954-8EDF-285FC0735019}"/>
    <cellStyle name="Note 76_TRAFO" xfId="2458" xr:uid="{00000000-0005-0000-0000-00009B090000}"/>
    <cellStyle name="Note 77" xfId="2459" xr:uid="{00000000-0005-0000-0000-00009C090000}"/>
    <cellStyle name="Note 77 10" xfId="5608" xr:uid="{A47B278E-5D28-4B06-BDF2-8C4E06F11F73}"/>
    <cellStyle name="Note 77 2" xfId="2460" xr:uid="{00000000-0005-0000-0000-00009D090000}"/>
    <cellStyle name="Note 77 2 2" xfId="2461" xr:uid="{00000000-0005-0000-0000-00009E090000}"/>
    <cellStyle name="Note 77 2 2 2" xfId="4348" xr:uid="{FE81392D-23E2-4436-AA9A-B446CBCCD1A5}"/>
    <cellStyle name="Note 77 2 2 3" xfId="5186" xr:uid="{8AF434F2-D92A-4C25-96D3-E507DDC67A65}"/>
    <cellStyle name="Note 77 2 3" xfId="3433" xr:uid="{0940FEDE-0766-4A11-A202-D085A79BDE95}"/>
    <cellStyle name="Note 77 2 4" xfId="3856" xr:uid="{C26E0A07-6029-44DF-8DFF-4195E532FFE4}"/>
    <cellStyle name="Note 77 2 5" xfId="5185" xr:uid="{3CB8876F-267A-4411-B67A-F03AE21C48E5}"/>
    <cellStyle name="Note 77 2 6" xfId="4843" xr:uid="{911447E5-0AAA-434B-905B-7E7C25C8A7CC}"/>
    <cellStyle name="Note 77 2 7" xfId="5438" xr:uid="{4B23F089-568D-4E60-BC8F-ECA01D1C671A}"/>
    <cellStyle name="Note 77 2 8" xfId="5609" xr:uid="{109C8FE1-B1FF-4175-9EDB-832A7E0D911C}"/>
    <cellStyle name="Note 77 3" xfId="2462" xr:uid="{00000000-0005-0000-0000-00009F090000}"/>
    <cellStyle name="Note 77 3 2" xfId="4349" xr:uid="{899CE4EC-FC74-4A43-B638-0E53695CE3B4}"/>
    <cellStyle name="Note 77 3 3" xfId="5187" xr:uid="{F1F7A07C-4100-4498-8C0C-0D73F47E25CB}"/>
    <cellStyle name="Note 77 4" xfId="3352" xr:uid="{D9FA8E9A-0515-48DB-97FE-65AEB04846EB}"/>
    <cellStyle name="Note 77 5" xfId="3434" xr:uid="{54602F2D-F6B2-4587-BFF2-4382E3D661A0}"/>
    <cellStyle name="Note 77 6" xfId="3855" xr:uid="{A3B20F7B-4669-4691-A37B-034587F56D84}"/>
    <cellStyle name="Note 77 7" xfId="5184" xr:uid="{64A30B2B-7830-4F23-B91C-652E4A11E2ED}"/>
    <cellStyle name="Note 77 8" xfId="4842" xr:uid="{FE2F911C-A12E-46A1-BA64-A34894D6DF2E}"/>
    <cellStyle name="Note 77 9" xfId="5437" xr:uid="{6165879F-0D07-435A-916C-38A234B5271D}"/>
    <cellStyle name="Note 77_TRAFO" xfId="2463" xr:uid="{00000000-0005-0000-0000-0000A0090000}"/>
    <cellStyle name="Note 78" xfId="2464" xr:uid="{00000000-0005-0000-0000-0000A1090000}"/>
    <cellStyle name="Note 78 10" xfId="5610" xr:uid="{D4AC3DA1-F3A7-47BA-8477-DD542069BBBE}"/>
    <cellStyle name="Note 78 2" xfId="2465" xr:uid="{00000000-0005-0000-0000-0000A2090000}"/>
    <cellStyle name="Note 78 2 2" xfId="2466" xr:uid="{00000000-0005-0000-0000-0000A3090000}"/>
    <cellStyle name="Note 78 2 2 2" xfId="4350" xr:uid="{36F512AD-C3C0-423F-A7D2-DE835E33DE3F}"/>
    <cellStyle name="Note 78 2 2 3" xfId="5190" xr:uid="{745BA08B-525B-4E8D-9DD8-BF3D145CABCC}"/>
    <cellStyle name="Note 78 2 3" xfId="3431" xr:uid="{83FB903F-87B4-407A-AAD7-B191B3C7BEEE}"/>
    <cellStyle name="Note 78 2 4" xfId="3858" xr:uid="{599DEC17-F1CE-44A6-A138-67D2C384B154}"/>
    <cellStyle name="Note 78 2 5" xfId="5189" xr:uid="{9A316E01-F62C-4AF3-B473-603BADC129D6}"/>
    <cellStyle name="Note 78 2 6" xfId="4845" xr:uid="{2FC903B1-7FDB-485A-8135-10DBD0EB13FE}"/>
    <cellStyle name="Note 78 2 7" xfId="5440" xr:uid="{70C3416D-E3FB-4B28-8F5C-7DC0303F922C}"/>
    <cellStyle name="Note 78 2 8" xfId="5611" xr:uid="{2F3257E5-817A-476F-B6AC-80EA6CC0107C}"/>
    <cellStyle name="Note 78 3" xfId="2467" xr:uid="{00000000-0005-0000-0000-0000A4090000}"/>
    <cellStyle name="Note 78 3 2" xfId="4351" xr:uid="{0BC94406-FE77-4B9C-8F4F-13C8F0975A34}"/>
    <cellStyle name="Note 78 3 3" xfId="5191" xr:uid="{4C3718F6-1065-4DC3-8B1E-2F7B70CACF16}"/>
    <cellStyle name="Note 78 4" xfId="3353" xr:uid="{262FA922-FC5B-49C6-85F9-FDB3DFD4364C}"/>
    <cellStyle name="Note 78 5" xfId="3432" xr:uid="{3601523A-0A6A-428B-9742-0206B9331CF0}"/>
    <cellStyle name="Note 78 6" xfId="3857" xr:uid="{86237C0D-B08C-4F92-B51B-AC0690CEF2D1}"/>
    <cellStyle name="Note 78 7" xfId="5188" xr:uid="{8C7710ED-47A0-4BAA-BC7B-189BFD741EDA}"/>
    <cellStyle name="Note 78 8" xfId="4844" xr:uid="{73E9C495-E7A9-4032-BE8F-F64805093B43}"/>
    <cellStyle name="Note 78 9" xfId="5439" xr:uid="{14363E47-85A3-4A3E-B011-72FF431884ED}"/>
    <cellStyle name="Note 78_TRAFO" xfId="2468" xr:uid="{00000000-0005-0000-0000-0000A5090000}"/>
    <cellStyle name="Note 79" xfId="3715" xr:uid="{F51C566C-6202-44DC-A061-9B180D33E092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2 2 2" xfId="4353" xr:uid="{4E5ED55E-406F-4C4F-B07E-4CB62F4C8E39}"/>
    <cellStyle name="Note 8 2 2 3" xfId="5194" xr:uid="{7BF0B95E-423F-4E4C-8AE2-34A79FE0B662}"/>
    <cellStyle name="Note 8 2 3" xfId="3429" xr:uid="{F0A438FA-079E-4EF0-8A2C-8E256FCE634C}"/>
    <cellStyle name="Note 8 2 4" xfId="3860" xr:uid="{2BA832EF-8763-4C69-A9D1-1F3C8ADFC82C}"/>
    <cellStyle name="Note 8 2 5" xfId="5193" xr:uid="{EF088A78-4F32-4D1B-85B5-640D881BA14E}"/>
    <cellStyle name="Note 8 2 6" xfId="4847" xr:uid="{D7EC0DD3-498C-40FE-A9AE-5C8BB335077B}"/>
    <cellStyle name="Note 8 2 7" xfId="5442" xr:uid="{285C2653-2000-456D-9A20-8CF676E7F659}"/>
    <cellStyle name="Note 8 2 8" xfId="5613" xr:uid="{6CFDF079-6B36-4CB7-9CC7-253CF889AF96}"/>
    <cellStyle name="Note 8 3" xfId="2472" xr:uid="{00000000-0005-0000-0000-0000A9090000}"/>
    <cellStyle name="Note 8 3 2" xfId="4354" xr:uid="{189A8479-6083-44FA-AA1C-6A050CF664FB}"/>
    <cellStyle name="Note 8 3 3" xfId="5195" xr:uid="{CBB76FEE-A8EA-4260-9BD8-5A059903E72A}"/>
    <cellStyle name="Note 8 4" xfId="3430" xr:uid="{442B1ED4-E270-45F6-B5BE-1D37D8BF2CAF}"/>
    <cellStyle name="Note 8 5" xfId="3859" xr:uid="{9E67279A-3CCB-4525-ACD7-9AD7E6C144BA}"/>
    <cellStyle name="Note 8 6" xfId="5192" xr:uid="{54C6BC12-FDF1-4B2D-8532-AC40BE30AAB8}"/>
    <cellStyle name="Note 8 7" xfId="4846" xr:uid="{F731CF4E-F392-4948-9C95-7F20F0E359B1}"/>
    <cellStyle name="Note 8 8" xfId="5441" xr:uid="{48679D91-41AF-4CA4-9564-229EFEB5A0B8}"/>
    <cellStyle name="Note 8 9" xfId="5612" xr:uid="{703E4385-26EE-4BC6-92F8-66A16AEE4F39}"/>
    <cellStyle name="Note 8_TRAFO" xfId="2473" xr:uid="{00000000-0005-0000-0000-0000AA090000}"/>
    <cellStyle name="Note 80" xfId="3408" xr:uid="{4C3C4D5C-8407-419D-B626-BCFFB7297398}"/>
    <cellStyle name="Note 81" xfId="4889" xr:uid="{18D71F6B-96DC-4FD8-867A-E898A5F1FAF6}"/>
    <cellStyle name="Note 82" xfId="4428" xr:uid="{0C2E3FC0-8EEC-4662-9774-DDEA6EB77B16}"/>
    <cellStyle name="Note 83" xfId="4881" xr:uid="{203AE80F-701D-48E2-9DCC-53B8C3B6E6BA}"/>
    <cellStyle name="Note 84" xfId="5464" xr:uid="{50AFB750-2A47-4EC5-97EC-4A65BE6A3CCF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2 2 2" xfId="4355" xr:uid="{2E671647-22E1-485A-B1C4-93B9598B1D1D}"/>
    <cellStyle name="Note 9 2 2 3" xfId="5198" xr:uid="{894524D8-E10B-4334-9F57-ACE213874854}"/>
    <cellStyle name="Note 9 2 3" xfId="3427" xr:uid="{9B3E35A4-5265-4515-AB2E-2DD548422D3D}"/>
    <cellStyle name="Note 9 2 4" xfId="3862" xr:uid="{EB9FB1A4-8DD5-4DC2-8456-04652E426818}"/>
    <cellStyle name="Note 9 2 5" xfId="5197" xr:uid="{C4430CF4-EC0E-4336-B703-525BB25F21E5}"/>
    <cellStyle name="Note 9 2 6" xfId="4849" xr:uid="{3594AE3B-D048-4D9C-A8BF-53DDED04F84D}"/>
    <cellStyle name="Note 9 2 7" xfId="5444" xr:uid="{538F3EA7-5BD8-43A9-81B9-1EBD3B73A4C6}"/>
    <cellStyle name="Note 9 2 8" xfId="5615" xr:uid="{1A34E6EC-A888-4BDA-9607-0ED95B2FA555}"/>
    <cellStyle name="Note 9 3" xfId="2477" xr:uid="{00000000-0005-0000-0000-0000AE090000}"/>
    <cellStyle name="Note 9 3 2" xfId="4356" xr:uid="{F6012477-C903-4383-86DF-63F91D33BD08}"/>
    <cellStyle name="Note 9 3 3" xfId="5199" xr:uid="{C552FC44-BC80-4D2F-B7A9-BF502C03E3CB}"/>
    <cellStyle name="Note 9 4" xfId="3428" xr:uid="{8373F495-11D6-4841-8C75-7D85A5C0603C}"/>
    <cellStyle name="Note 9 5" xfId="3861" xr:uid="{9B20A953-5E2F-4CBE-8833-98B1E3BAF2A9}"/>
    <cellStyle name="Note 9 6" xfId="5196" xr:uid="{8F5CEF16-C5EB-43EB-82CE-6F42971C0FFE}"/>
    <cellStyle name="Note 9 7" xfId="4848" xr:uid="{114A0AFF-D091-4464-85F1-C7E700DACC88}"/>
    <cellStyle name="Note 9 8" xfId="5443" xr:uid="{D0E630C3-7BEB-496C-99CE-0E99E513C111}"/>
    <cellStyle name="Note 9 9" xfId="5614" xr:uid="{A817817E-E5F1-43F7-95B5-FA562363C87D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0 2 2" xfId="4357" xr:uid="{DFF07C61-88A1-4385-BE35-A14903CB1799}"/>
    <cellStyle name="Output 10 2 3" xfId="5202" xr:uid="{236363FA-A917-4CE6-AC00-270454D8AA5E}"/>
    <cellStyle name="Output 10 3" xfId="3389" xr:uid="{23C879BC-38B1-427B-8072-6D980818F706}"/>
    <cellStyle name="Output 10 4" xfId="3863" xr:uid="{949CC612-1249-44B6-8FC4-805AF5A5F829}"/>
    <cellStyle name="Output 10 5" xfId="5201" xr:uid="{D8E50C1C-A93B-40F7-A6C2-3BEDD191CCC3}"/>
    <cellStyle name="Output 10 6" xfId="4850" xr:uid="{DF6FAEF8-9C8D-4DA4-8B41-262E4C7CB6F5}"/>
    <cellStyle name="Output 10 7" xfId="5445" xr:uid="{1333E90F-BF90-44A4-B1C0-C81CC6EF9815}"/>
    <cellStyle name="Output 10 8" xfId="5616" xr:uid="{F5E22AE2-0AE3-4C8E-AB46-5049534E7D2F}"/>
    <cellStyle name="Output 11" xfId="2482" xr:uid="{00000000-0005-0000-0000-0000B3090000}"/>
    <cellStyle name="Output 11 2" xfId="2483" xr:uid="{00000000-0005-0000-0000-0000B4090000}"/>
    <cellStyle name="Output 11 2 2" xfId="4358" xr:uid="{F0C7D9DD-B462-4F33-86CB-44D59FF28718}"/>
    <cellStyle name="Output 11 2 3" xfId="5204" xr:uid="{B032D6DF-A3ED-4E3B-957A-9DF3024ED03F}"/>
    <cellStyle name="Output 11 3" xfId="3426" xr:uid="{A020EEDD-4438-433A-8CB1-9F0735CDBA2A}"/>
    <cellStyle name="Output 11 4" xfId="3864" xr:uid="{5452D4DE-0056-4A80-9628-747F8C290C30}"/>
    <cellStyle name="Output 11 5" xfId="5203" xr:uid="{ED7291D3-03CB-404C-8E63-7A857B81303C}"/>
    <cellStyle name="Output 11 6" xfId="4851" xr:uid="{1D20092A-9665-4ACB-A4C5-143848B99A52}"/>
    <cellStyle name="Output 11 7" xfId="5446" xr:uid="{BF0CE32A-34EE-4140-8E92-49BA63725252}"/>
    <cellStyle name="Output 11 8" xfId="5617" xr:uid="{C628F69B-1B29-42CD-9D08-B3CDF635A8F8}"/>
    <cellStyle name="Output 12" xfId="2484" xr:uid="{00000000-0005-0000-0000-0000B5090000}"/>
    <cellStyle name="Output 12 2" xfId="2485" xr:uid="{00000000-0005-0000-0000-0000B6090000}"/>
    <cellStyle name="Output 12 2 2" xfId="4359" xr:uid="{8927581E-82CA-4157-A4F2-7ADC48B25560}"/>
    <cellStyle name="Output 12 2 3" xfId="5206" xr:uid="{87B02C63-6DB9-4922-B633-D27F27FBAB18}"/>
    <cellStyle name="Output 12 3" xfId="3425" xr:uid="{FA4F44FE-79C9-4B05-9A78-EB3E9019C4E3}"/>
    <cellStyle name="Output 12 4" xfId="3865" xr:uid="{C7F14499-D015-464F-B86B-CE81A39BEE9E}"/>
    <cellStyle name="Output 12 5" xfId="5205" xr:uid="{7E93CD1A-06EE-46BB-A2A3-B57D2415868B}"/>
    <cellStyle name="Output 12 6" xfId="4852" xr:uid="{E61E6D30-4B96-4B42-8881-0632334326E4}"/>
    <cellStyle name="Output 12 7" xfId="5447" xr:uid="{B21F9C1A-A906-4416-B8B0-BA8EA993ECC4}"/>
    <cellStyle name="Output 12 8" xfId="5618" xr:uid="{AC68344A-B785-4F5A-908D-E8DAFD9A6EC6}"/>
    <cellStyle name="Output 13" xfId="2486" xr:uid="{00000000-0005-0000-0000-0000B7090000}"/>
    <cellStyle name="Output 13 2" xfId="2487" xr:uid="{00000000-0005-0000-0000-0000B8090000}"/>
    <cellStyle name="Output 13 2 2" xfId="4360" xr:uid="{0A694B95-CCA6-4EF5-997A-B1A01C8BA3B8}"/>
    <cellStyle name="Output 13 2 3" xfId="5208" xr:uid="{0B95DA1D-572F-42A8-A8A9-29853FDBEC58}"/>
    <cellStyle name="Output 13 3" xfId="3424" xr:uid="{B868EE45-DE53-40D3-81B5-A7DADA0F053C}"/>
    <cellStyle name="Output 13 4" xfId="3866" xr:uid="{C351880F-000F-4E09-8986-90201E6E41A2}"/>
    <cellStyle name="Output 13 5" xfId="5207" xr:uid="{07206C85-99AD-4FA2-9309-2C0B43B84D7A}"/>
    <cellStyle name="Output 13 6" xfId="5272" xr:uid="{723DBFAC-8C44-4EF3-946E-6A1E8D250C7D}"/>
    <cellStyle name="Output 13 7" xfId="5448" xr:uid="{89EAA5E4-850A-4E3E-A1F4-F5A49C047496}"/>
    <cellStyle name="Output 13 8" xfId="5619" xr:uid="{D465239D-B5A3-4814-954F-C753BADB2C7D}"/>
    <cellStyle name="Output 14" xfId="2488" xr:uid="{00000000-0005-0000-0000-0000B9090000}"/>
    <cellStyle name="Output 14 2" xfId="2489" xr:uid="{00000000-0005-0000-0000-0000BA090000}"/>
    <cellStyle name="Output 14 2 2" xfId="4361" xr:uid="{9A8FC6D8-C4D7-4C06-8C63-11CF198ECAF2}"/>
    <cellStyle name="Output 14 2 3" xfId="5210" xr:uid="{7BB8F298-A509-41DA-8D93-FEB1839E7857}"/>
    <cellStyle name="Output 14 3" xfId="3423" xr:uid="{AE375810-D614-4DBD-9518-D9FC1010BE67}"/>
    <cellStyle name="Output 14 4" xfId="3867" xr:uid="{74263D2C-30DA-4A7A-99DB-E10AC6C3DEFD}"/>
    <cellStyle name="Output 14 5" xfId="5209" xr:uid="{10CF1683-82E1-4AE4-BD32-C2CF12D2147D}"/>
    <cellStyle name="Output 14 6" xfId="4853" xr:uid="{2450993F-AA57-4E53-80D7-02FED3DA2952}"/>
    <cellStyle name="Output 14 7" xfId="5449" xr:uid="{AA6CB0D2-D9F3-4701-9CD3-284486F44821}"/>
    <cellStyle name="Output 14 8" xfId="5620" xr:uid="{AEB1C558-5C88-4E60-8442-84ABE0A8748C}"/>
    <cellStyle name="Output 15" xfId="2490" xr:uid="{00000000-0005-0000-0000-0000BB090000}"/>
    <cellStyle name="Output 15 2" xfId="2491" xr:uid="{00000000-0005-0000-0000-0000BC090000}"/>
    <cellStyle name="Output 15 2 2" xfId="4362" xr:uid="{5D9A34F3-83F3-4315-A53E-510723649B6C}"/>
    <cellStyle name="Output 15 2 3" xfId="5212" xr:uid="{72A58BEB-898C-422B-9DF1-532A931BB47E}"/>
    <cellStyle name="Output 15 3" xfId="3422" xr:uid="{84F4FEC9-15A0-4724-8695-723B8FB7C74C}"/>
    <cellStyle name="Output 15 4" xfId="3868" xr:uid="{74BFF7CF-DB80-4826-8558-9A0BD75E32CE}"/>
    <cellStyle name="Output 15 5" xfId="5211" xr:uid="{93496E42-66C5-4D0C-A7C9-3FD824BE611D}"/>
    <cellStyle name="Output 15 6" xfId="4854" xr:uid="{5CF14B2C-6B58-48D8-BFC3-BEBC59893244}"/>
    <cellStyle name="Output 15 7" xfId="5450" xr:uid="{ADE56770-2DF7-481B-9B2F-CAD106F6FBE2}"/>
    <cellStyle name="Output 15 8" xfId="5621" xr:uid="{A11F368D-7767-49A8-9CB4-FA1C15758BF9}"/>
    <cellStyle name="Output 16" xfId="2492" xr:uid="{00000000-0005-0000-0000-0000BD090000}"/>
    <cellStyle name="Output 16 2" xfId="2493" xr:uid="{00000000-0005-0000-0000-0000BE090000}"/>
    <cellStyle name="Output 16 2 2" xfId="4363" xr:uid="{1D9878E4-1B1A-4F4A-97D6-453D19EB4860}"/>
    <cellStyle name="Output 16 2 3" xfId="5214" xr:uid="{A61C03BB-B676-484B-B29C-FA31DFAEE26D}"/>
    <cellStyle name="Output 16 3" xfId="3421" xr:uid="{A7D3010F-7882-40AE-A427-EB800A28CF7F}"/>
    <cellStyle name="Output 16 4" xfId="3869" xr:uid="{BAF3036D-E1DD-4A51-8BC9-3C0C19898099}"/>
    <cellStyle name="Output 16 5" xfId="5213" xr:uid="{FBAA4F39-C5E6-4A25-B76A-8E0298E28FE6}"/>
    <cellStyle name="Output 16 6" xfId="4855" xr:uid="{43FE2009-FB46-4D92-B272-919AEC57329B}"/>
    <cellStyle name="Output 16 7" xfId="5451" xr:uid="{9C13FBF7-7670-483E-9E10-A5F00380CF0A}"/>
    <cellStyle name="Output 16 8" xfId="5622" xr:uid="{C117C104-AF94-4E29-A40F-808AFE69A1AD}"/>
    <cellStyle name="Output 17" xfId="3714" xr:uid="{404C3867-F973-4051-BDB4-B19AED654F7A}"/>
    <cellStyle name="Output 18" xfId="3409" xr:uid="{8CBAB434-9761-4EC3-93AB-7411350CCBB5}"/>
    <cellStyle name="Output 19" xfId="5200" xr:uid="{D20B0636-8E98-4CFC-BFD0-34A2F9ABF5AD}"/>
    <cellStyle name="Output 2" xfId="2494" xr:uid="{00000000-0005-0000-0000-0000BF090000}"/>
    <cellStyle name="Output 2 10" xfId="5623" xr:uid="{5A266D9C-14D2-40E9-AB1D-A13F70E0CC7D}"/>
    <cellStyle name="Output 2 2" xfId="2495" xr:uid="{00000000-0005-0000-0000-0000C0090000}"/>
    <cellStyle name="Output 2 2 2" xfId="2496" xr:uid="{00000000-0005-0000-0000-0000C1090000}"/>
    <cellStyle name="Output 2 2 2 2" xfId="4364" xr:uid="{FD854782-95BB-45BB-AD45-43098D2CC71A}"/>
    <cellStyle name="Output 2 2 2 3" xfId="5217" xr:uid="{9A5DB621-ADBF-4EEA-9EDF-2CBDE744ABDE}"/>
    <cellStyle name="Output 2 2 3" xfId="3419" xr:uid="{33193668-AFFE-4918-AA05-18B28EF238A9}"/>
    <cellStyle name="Output 2 2 4" xfId="3871" xr:uid="{D38A73A0-B24C-4CF1-B146-363C66C012C5}"/>
    <cellStyle name="Output 2 2 5" xfId="5216" xr:uid="{682D54F4-E12B-4247-A41B-E4281D194B7E}"/>
    <cellStyle name="Output 2 2 6" xfId="4857" xr:uid="{F094DF12-DAE6-4BAA-9BF2-A1E49B64ED9C}"/>
    <cellStyle name="Output 2 2 7" xfId="5453" xr:uid="{091E5AD7-3219-48BF-976A-5F1C56B95625}"/>
    <cellStyle name="Output 2 2 8" xfId="5624" xr:uid="{167570AC-D1C5-4067-86C1-CE6257DF1E4F}"/>
    <cellStyle name="Output 2 3" xfId="2497" xr:uid="{00000000-0005-0000-0000-0000C2090000}"/>
    <cellStyle name="Output 2 3 2" xfId="2498" xr:uid="{00000000-0005-0000-0000-0000C3090000}"/>
    <cellStyle name="Output 2 3 2 2" xfId="4365" xr:uid="{8736497D-DD73-4F46-896F-DF2171B972B8}"/>
    <cellStyle name="Output 2 3 2 3" xfId="5219" xr:uid="{2B097142-99A0-46BD-829E-5D7AC873E627}"/>
    <cellStyle name="Output 2 3 3" xfId="3418" xr:uid="{8858D5E1-9166-4003-B730-34FAEF09A2E2}"/>
    <cellStyle name="Output 2 3 4" xfId="3872" xr:uid="{8B54AC59-3240-4F56-B920-BF68BC9F1E19}"/>
    <cellStyle name="Output 2 3 5" xfId="5218" xr:uid="{2E542168-AA32-4F32-A30C-0821EC092086}"/>
    <cellStyle name="Output 2 3 6" xfId="4858" xr:uid="{11ED42A8-7A2F-4418-8A68-CE73F12EB6BD}"/>
    <cellStyle name="Output 2 3 7" xfId="5454" xr:uid="{33722153-FEE1-466A-B8AE-B9AE94549665}"/>
    <cellStyle name="Output 2 3 8" xfId="5625" xr:uid="{104A8D71-F6D1-4196-8D8C-0F5E9C4B28CB}"/>
    <cellStyle name="Output 2 4" xfId="2499" xr:uid="{00000000-0005-0000-0000-0000C4090000}"/>
    <cellStyle name="Output 2 4 2" xfId="4366" xr:uid="{30494121-3747-44E5-B18D-F7C3753A8EB6}"/>
    <cellStyle name="Output 2 4 3" xfId="5220" xr:uid="{0E3C1E46-3693-4997-B902-069759ADF67F}"/>
    <cellStyle name="Output 2 5" xfId="3420" xr:uid="{2F42F3E0-371E-4E70-886A-882B28D3BE76}"/>
    <cellStyle name="Output 2 6" xfId="3870" xr:uid="{9378770E-67D6-44FC-BC4A-47CD2D9DDDBF}"/>
    <cellStyle name="Output 2 7" xfId="5215" xr:uid="{2A6F97FE-0B75-40E6-A3CF-05C7189B9F1E}"/>
    <cellStyle name="Output 2 8" xfId="4856" xr:uid="{1F79C14D-80E4-46F4-B600-FB834F30BF78}"/>
    <cellStyle name="Output 2 9" xfId="5452" xr:uid="{CB262F79-EA16-473E-8628-C3C4C19E69AF}"/>
    <cellStyle name="Output 20" xfId="4429" xr:uid="{43D3345C-C21C-4057-BBB8-33EB0742E14F}"/>
    <cellStyle name="Output 21" xfId="4880" xr:uid="{CB803FE2-1538-4EB9-BAF6-902379C14DD0}"/>
    <cellStyle name="Output 22" xfId="5463" xr:uid="{D3EEB351-1EF4-4A90-9C80-3AE3ECAD3A48}"/>
    <cellStyle name="Output 3" xfId="2500" xr:uid="{00000000-0005-0000-0000-0000C5090000}"/>
    <cellStyle name="Output 3 2" xfId="2501" xr:uid="{00000000-0005-0000-0000-0000C6090000}"/>
    <cellStyle name="Output 3 2 2" xfId="4367" xr:uid="{452FF1A4-5332-4416-B394-5C4E1798597A}"/>
    <cellStyle name="Output 3 2 3" xfId="5222" xr:uid="{093D9EBE-BC35-4C91-A760-056A99BACDEA}"/>
    <cellStyle name="Output 3 3" xfId="3417" xr:uid="{1A6B0C71-374D-4F4D-B326-2162AC375306}"/>
    <cellStyle name="Output 3 4" xfId="3873" xr:uid="{F4617A6D-2393-497B-8C6B-DD8A005DF71D}"/>
    <cellStyle name="Output 3 5" xfId="5221" xr:uid="{039B9436-9EEF-44CE-81C2-27009603A243}"/>
    <cellStyle name="Output 3 6" xfId="4859" xr:uid="{CA4A46FB-6FE6-4E85-9AA3-477AF9DFB30D}"/>
    <cellStyle name="Output 3 7" xfId="5455" xr:uid="{3CDA7279-AB2D-4657-9174-F6BE88A1DA01}"/>
    <cellStyle name="Output 3 8" xfId="5626" xr:uid="{C7792F2E-18DC-4C01-AAD0-F3C2860DC4A1}"/>
    <cellStyle name="Output 4" xfId="2502" xr:uid="{00000000-0005-0000-0000-0000C7090000}"/>
    <cellStyle name="Output 4 2" xfId="2503" xr:uid="{00000000-0005-0000-0000-0000C8090000}"/>
    <cellStyle name="Output 4 2 2" xfId="4368" xr:uid="{88FAA597-4925-4C6F-A3B4-9015EE521DFA}"/>
    <cellStyle name="Output 4 2 3" xfId="5224" xr:uid="{D7C87AF5-8196-43DF-8989-ECEF35C13BC4}"/>
    <cellStyle name="Output 4 3" xfId="3416" xr:uid="{CE34D8EC-40C0-432D-8B08-AB0B13CE84A2}"/>
    <cellStyle name="Output 4 4" xfId="3874" xr:uid="{7472B21D-2279-42C8-893D-EE22032A765D}"/>
    <cellStyle name="Output 4 5" xfId="5223" xr:uid="{1BC272B5-8DFD-470D-B59A-3BFE5BACEFF5}"/>
    <cellStyle name="Output 4 6" xfId="4860" xr:uid="{E05CDEA8-96F3-4DB2-AC09-6367DBB7AFAB}"/>
    <cellStyle name="Output 4 7" xfId="5456" xr:uid="{8E166209-F1FE-461F-8EC3-FD54F4228457}"/>
    <cellStyle name="Output 4 8" xfId="5627" xr:uid="{03614D59-264D-468C-8018-B7644AB6DA6B}"/>
    <cellStyle name="Output 5" xfId="2504" xr:uid="{00000000-0005-0000-0000-0000C9090000}"/>
    <cellStyle name="Output 5 2" xfId="2505" xr:uid="{00000000-0005-0000-0000-0000CA090000}"/>
    <cellStyle name="Output 5 2 2" xfId="4369" xr:uid="{85ECC3B0-BA96-40EF-A149-B68DA511DD33}"/>
    <cellStyle name="Output 5 2 3" xfId="5226" xr:uid="{0A25784F-F736-43DD-8844-03056CABA638}"/>
    <cellStyle name="Output 5 3" xfId="3415" xr:uid="{367A79ED-81E1-4820-AFE9-BD9D2F9779FA}"/>
    <cellStyle name="Output 5 4" xfId="3875" xr:uid="{FA247623-8A70-4589-A77C-EF0B4FB7D0F6}"/>
    <cellStyle name="Output 5 5" xfId="5225" xr:uid="{3F6C549A-E29E-4818-9055-6007428523A2}"/>
    <cellStyle name="Output 5 6" xfId="4861" xr:uid="{6B3FD742-A4C6-4151-932F-6FB7F509AEC3}"/>
    <cellStyle name="Output 5 7" xfId="5457" xr:uid="{F14D5639-A372-473A-B8A0-AEB961F24216}"/>
    <cellStyle name="Output 5 8" xfId="5628" xr:uid="{96CC4E67-9B80-491E-B8BE-B17E7E142F40}"/>
    <cellStyle name="Output 6" xfId="2506" xr:uid="{00000000-0005-0000-0000-0000CB090000}"/>
    <cellStyle name="Output 6 2" xfId="2507" xr:uid="{00000000-0005-0000-0000-0000CC090000}"/>
    <cellStyle name="Output 6 2 2" xfId="4370" xr:uid="{EF19EEF1-FA3C-472C-A054-C63DFF957E71}"/>
    <cellStyle name="Output 6 2 3" xfId="5228" xr:uid="{482191A9-F6B0-4295-B282-5745350CD296}"/>
    <cellStyle name="Output 6 3" xfId="3414" xr:uid="{5592B122-96F2-41B4-9F83-873BEAD05476}"/>
    <cellStyle name="Output 6 4" xfId="3876" xr:uid="{613CAC58-BEB1-4191-9793-7610CEE44845}"/>
    <cellStyle name="Output 6 5" xfId="5227" xr:uid="{E04953AF-EC67-4746-A08A-057677DE06B8}"/>
    <cellStyle name="Output 6 6" xfId="4862" xr:uid="{C005B1FB-7659-46EA-B12F-91A13562C45C}"/>
    <cellStyle name="Output 6 7" xfId="5458" xr:uid="{AC35B14C-D33A-4B17-9DC3-001E7CF46F85}"/>
    <cellStyle name="Output 6 8" xfId="5629" xr:uid="{6E3FC869-BD0D-499B-B56C-C86A7E413963}"/>
    <cellStyle name="Output 7" xfId="2508" xr:uid="{00000000-0005-0000-0000-0000CD090000}"/>
    <cellStyle name="Output 7 2" xfId="2509" xr:uid="{00000000-0005-0000-0000-0000CE090000}"/>
    <cellStyle name="Output 7 2 2" xfId="4371" xr:uid="{538ABA7C-BD0E-4989-B582-D29FE444F519}"/>
    <cellStyle name="Output 7 2 3" xfId="5230" xr:uid="{998C60FA-3351-4473-A3E5-B34642D9E702}"/>
    <cellStyle name="Output 7 3" xfId="3413" xr:uid="{AE3389DF-2464-4099-8BB8-158966213727}"/>
    <cellStyle name="Output 7 4" xfId="3877" xr:uid="{10391603-483F-4F78-8174-C0DE624A62FF}"/>
    <cellStyle name="Output 7 5" xfId="5229" xr:uid="{FCDA30C8-F2C9-406A-869F-3068376C7AC4}"/>
    <cellStyle name="Output 7 6" xfId="4863" xr:uid="{2CCF9817-7AC3-4A3A-A1D3-BB6A60CAE10F}"/>
    <cellStyle name="Output 7 7" xfId="5459" xr:uid="{ADE2A526-2226-44EA-AD3C-A87BCC5B0496}"/>
    <cellStyle name="Output 7 8" xfId="5630" xr:uid="{9464D710-1117-403B-BEBC-29071772FDAD}"/>
    <cellStyle name="Output 8" xfId="2510" xr:uid="{00000000-0005-0000-0000-0000CF090000}"/>
    <cellStyle name="Output 8 2" xfId="2511" xr:uid="{00000000-0005-0000-0000-0000D0090000}"/>
    <cellStyle name="Output 8 2 2" xfId="4372" xr:uid="{AEA546F9-342C-4222-9B10-8DF0CA3F0333}"/>
    <cellStyle name="Output 8 2 3" xfId="5232" xr:uid="{D00B95BB-B414-4240-B551-A7F4ABBFCEC2}"/>
    <cellStyle name="Output 8 3" xfId="3412" xr:uid="{F99A4484-96DF-4229-9991-F87C65C67450}"/>
    <cellStyle name="Output 8 4" xfId="3878" xr:uid="{526C98A9-F1E0-4442-BC65-7DD604074A72}"/>
    <cellStyle name="Output 8 5" xfId="5231" xr:uid="{6B9406B6-871E-4956-924C-1187324DDD6A}"/>
    <cellStyle name="Output 8 6" xfId="4864" xr:uid="{A4B07670-16C3-4758-87E6-E19FC62DE3F0}"/>
    <cellStyle name="Output 8 7" xfId="5460" xr:uid="{8C0BA759-82E4-4803-8430-75EEC734E341}"/>
    <cellStyle name="Output 8 8" xfId="5631" xr:uid="{F97FC4D0-42ED-43F0-B652-7DE40D299023}"/>
    <cellStyle name="Output 9" xfId="2512" xr:uid="{00000000-0005-0000-0000-0000D1090000}"/>
    <cellStyle name="Output 9 2" xfId="2513" xr:uid="{00000000-0005-0000-0000-0000D2090000}"/>
    <cellStyle name="Output 9 2 2" xfId="4373" xr:uid="{21BE75B3-6BC5-4F82-89F7-577D97D9602A}"/>
    <cellStyle name="Output 9 2 3" xfId="5234" xr:uid="{1195DDA7-6ADD-4988-8350-F83BAB2C07D3}"/>
    <cellStyle name="Output 9 3" xfId="3411" xr:uid="{23C653BE-F4A1-4F1B-9333-25D34FA1192E}"/>
    <cellStyle name="Output 9 4" xfId="3879" xr:uid="{C4F4F3AA-ACF9-40CF-86BA-D553AFCC6248}"/>
    <cellStyle name="Output 9 5" xfId="5233" xr:uid="{BCDA643C-64FC-4E0A-B720-0B09B08DDEFB}"/>
    <cellStyle name="Output 9 6" xfId="4865" xr:uid="{3FDE62D5-238D-432A-A9C4-7FEC81BB5174}"/>
    <cellStyle name="Output 9 7" xfId="5461" xr:uid="{BC52BE2F-C73E-4D09-8E6A-530AFA3B42E6}"/>
    <cellStyle name="Output 9 8" xfId="5632" xr:uid="{17CEF5E8-410C-4BC2-B584-D2E3EAF61AB5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12" xfId="4374" xr:uid="{0116E0E1-9F1E-4FFE-8A3B-8DFC88B8EF2B}"/>
    <cellStyle name="Percent 13" xfId="4399" xr:uid="{2B3645F0-9B33-4F84-BE90-843D20DB9842}"/>
    <cellStyle name="Percent 14" xfId="4352" xr:uid="{E145616E-EE9B-4ADB-8A94-D8C2754412CF}"/>
    <cellStyle name="Percent 15" xfId="5321" xr:uid="{81D7FA00-32CC-446F-803F-B9447D1A8921}"/>
    <cellStyle name="Percent 16" xfId="5484" xr:uid="{38C3E3A9-F178-4DEC-BD39-D03D93884BEF}"/>
    <cellStyle name="Percent 17" xfId="5485" xr:uid="{EB2D6627-5257-4720-A234-1C43958A70E3}"/>
    <cellStyle name="Percent 18" xfId="5486" xr:uid="{973A49ED-D525-4D68-9D69-E8384FF4FFAF}"/>
    <cellStyle name="Percent 19" xfId="5487" xr:uid="{36B86916-D1FF-4FB4-87D5-C52E0EC72DD0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2 2" xfId="3357" xr:uid="{DD7486DE-E2C2-4A39-B9B8-D6378B0F9E3A}"/>
    <cellStyle name="Percent 2 2 2 2 2 3" xfId="2528" xr:uid="{00000000-0005-0000-0000-0000E2090000}"/>
    <cellStyle name="Percent 2 2 2 2 2 3 2" xfId="3358" xr:uid="{00259B44-6ADD-4D0E-BD9D-EE1B25027B7C}"/>
    <cellStyle name="Percent 2 2 2 2 2 4" xfId="2529" xr:uid="{00000000-0005-0000-0000-0000E3090000}"/>
    <cellStyle name="Percent 2 2 2 2 2 4 2" xfId="3359" xr:uid="{1DAAB991-791B-451E-8AF9-2A7072F9A302}"/>
    <cellStyle name="Percent 2 2 2 2 2 5" xfId="2530" xr:uid="{00000000-0005-0000-0000-0000E4090000}"/>
    <cellStyle name="Percent 2 2 2 2 2 5 2" xfId="3360" xr:uid="{13B07252-A48C-4E8E-9BC5-9F43CB367FC7}"/>
    <cellStyle name="Percent 2 2 2 2 2 6" xfId="3356" xr:uid="{57F717F2-70A9-48EA-996C-1FDE7F63B093}"/>
    <cellStyle name="Percent 2 2 2 2 3" xfId="2531" xr:uid="{00000000-0005-0000-0000-0000E5090000}"/>
    <cellStyle name="Percent 2 2 2 2 3 2" xfId="3361" xr:uid="{4F23627D-E730-40B2-9256-C1893F84E964}"/>
    <cellStyle name="Percent 2 2 2 2 4" xfId="2532" xr:uid="{00000000-0005-0000-0000-0000E6090000}"/>
    <cellStyle name="Percent 2 2 2 2 4 2" xfId="3362" xr:uid="{7D4F670E-A5F3-40C1-A089-2D965529FDB6}"/>
    <cellStyle name="Percent 2 2 2 2 5" xfId="2533" xr:uid="{00000000-0005-0000-0000-0000E7090000}"/>
    <cellStyle name="Percent 2 2 2 2 5 2" xfId="3363" xr:uid="{CF3D46E1-1664-4669-8DBA-944C713820E0}"/>
    <cellStyle name="Percent 2 2 2 2 6" xfId="3355" xr:uid="{33234A2F-8380-4FBE-A1B0-E0DA3FD196B7}"/>
    <cellStyle name="Percent 2 2 2 3" xfId="2534" xr:uid="{00000000-0005-0000-0000-0000E8090000}"/>
    <cellStyle name="Percent 2 2 2 3 2" xfId="3364" xr:uid="{F6ED7FAE-5254-4767-B1AF-29F0982267BA}"/>
    <cellStyle name="Percent 2 2 2 4" xfId="2535" xr:uid="{00000000-0005-0000-0000-0000E9090000}"/>
    <cellStyle name="Percent 2 2 2 4 2" xfId="3365" xr:uid="{025FB050-A47C-471B-9057-194CAF7204F0}"/>
    <cellStyle name="Percent 2 2 2 5" xfId="2536" xr:uid="{00000000-0005-0000-0000-0000EA090000}"/>
    <cellStyle name="Percent 2 2 2 5 2" xfId="3366" xr:uid="{BCD720D7-B99B-496E-B492-CC76A9AEEE70}"/>
    <cellStyle name="Percent 2 2 2 6" xfId="2537" xr:uid="{00000000-0005-0000-0000-0000EB090000}"/>
    <cellStyle name="Percent 2 2 2 6 2" xfId="3367" xr:uid="{160F3877-FFC2-47BE-AD19-CD46F5B20C80}"/>
    <cellStyle name="Percent 2 2 2 7" xfId="2538" xr:uid="{00000000-0005-0000-0000-0000EC090000}"/>
    <cellStyle name="Percent 2 2 2 7 2" xfId="3368" xr:uid="{5604B4FD-D7D6-4785-8B30-303A5568E711}"/>
    <cellStyle name="Percent 2 2 2 8" xfId="3354" xr:uid="{BDC82254-05A1-45B8-889D-EFF86F44891B}"/>
    <cellStyle name="Percent 2 2 3" xfId="2539" xr:uid="{00000000-0005-0000-0000-0000ED090000}"/>
    <cellStyle name="Percent 2 2 3 2" xfId="3369" xr:uid="{D6C2D333-DE03-4AD8-936F-8EBAF2D95470}"/>
    <cellStyle name="Percent 2 2 4" xfId="2540" xr:uid="{00000000-0005-0000-0000-0000EE090000}"/>
    <cellStyle name="Percent 2 2 4 2" xfId="3370" xr:uid="{439D4188-3BAE-4367-BEEB-446B8E57D6B7}"/>
    <cellStyle name="Percent 2 2 5" xfId="2541" xr:uid="{00000000-0005-0000-0000-0000EF090000}"/>
    <cellStyle name="Percent 2 2 5 2" xfId="3371" xr:uid="{D48371FA-8F4E-4A46-81CF-6839B3BFFB9B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3 3" xfId="3372" xr:uid="{64E8287F-D1AE-4D25-972A-2F26578A16A3}"/>
    <cellStyle name="Percent 2 4" xfId="2546" xr:uid="{00000000-0005-0000-0000-0000F4090000}"/>
    <cellStyle name="Percent 2 4 2" xfId="3373" xr:uid="{EE9CC049-22CB-4AF6-AB8D-99C159BF05FE}"/>
    <cellStyle name="Percent 2 5" xfId="2547" xr:uid="{00000000-0005-0000-0000-0000F5090000}"/>
    <cellStyle name="Percent 2 5 2" xfId="3374" xr:uid="{6201348D-87C3-46E1-A64E-686A4208D4D0}"/>
    <cellStyle name="Percent 2 6" xfId="2548" xr:uid="{00000000-0005-0000-0000-0000F6090000}"/>
    <cellStyle name="Percent 2 6 2" xfId="3375" xr:uid="{C617A310-C6F5-4C9C-B18E-A49F46A8D29B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2 2" xfId="3378" xr:uid="{34A78789-1DEA-4AE6-B7BB-609ECE0F7C42}"/>
    <cellStyle name="Percent 5 2 3" xfId="2558" xr:uid="{00000000-0005-0000-0000-0000000A0000}"/>
    <cellStyle name="Percent 5 2 3 2" xfId="3379" xr:uid="{6B864B3D-F607-451F-BF07-960043CB4780}"/>
    <cellStyle name="Percent 5 2 4" xfId="2559" xr:uid="{00000000-0005-0000-0000-0000010A0000}"/>
    <cellStyle name="Percent 5 2 4 2" xfId="3380" xr:uid="{5BCD40C2-0186-48A1-A1DE-F6FB7C14C149}"/>
    <cellStyle name="Percent 5 2 5" xfId="2560" xr:uid="{00000000-0005-0000-0000-0000020A0000}"/>
    <cellStyle name="Percent 5 2 5 2" xfId="3381" xr:uid="{6629C552-C4FC-4AC1-A279-BB68B969038A}"/>
    <cellStyle name="Percent 5 2 6" xfId="2561" xr:uid="{00000000-0005-0000-0000-0000030A0000}"/>
    <cellStyle name="Percent 5 2 6 2" xfId="2562" xr:uid="{00000000-0005-0000-0000-0000040A0000}"/>
    <cellStyle name="Percent 5 2 7" xfId="3377" xr:uid="{7899507C-8EFE-4460-974F-3275793A3418}"/>
    <cellStyle name="Percent 5 3" xfId="2563" xr:uid="{00000000-0005-0000-0000-0000050A0000}"/>
    <cellStyle name="Percent 5 3 2" xfId="3382" xr:uid="{27B9418B-7B11-498C-BE81-BD848022CBB3}"/>
    <cellStyle name="Percent 5 4" xfId="2564" xr:uid="{00000000-0005-0000-0000-0000060A0000}"/>
    <cellStyle name="Percent 5 4 2" xfId="3383" xr:uid="{4172EAB5-259F-4B02-85CF-59DC3E2A750C}"/>
    <cellStyle name="Percent 5 5" xfId="2565" xr:uid="{00000000-0005-0000-0000-0000070A0000}"/>
    <cellStyle name="Percent 5 5 2" xfId="3384" xr:uid="{4BABFE33-1A53-4961-86CF-DB46740E1C4B}"/>
    <cellStyle name="Percent 5 6" xfId="3376" xr:uid="{F044D5E5-F63A-432E-904A-52D0C5953DFE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8 2" xfId="3385" xr:uid="{90CDB688-06A2-4304-9803-D9734EDDDABE}"/>
    <cellStyle name="Percent 8 3" xfId="4375" xr:uid="{74EAE7C2-1266-4F59-B8B4-E739C2EA5A4E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10" xfId="4882" xr:uid="{BC0464D0-3756-46A4-BF7F-05334047F97A}"/>
    <cellStyle name="sbt2 11" xfId="5465" xr:uid="{DFA297E5-ED8C-4252-86FB-2421F3F2733B}"/>
    <cellStyle name="sbt2 12" xfId="5633" xr:uid="{5164159D-3771-485D-B34D-CDF912558FA8}"/>
    <cellStyle name="sbt2 2" xfId="2588" xr:uid="{00000000-0005-0000-0000-00001E0A0000}"/>
    <cellStyle name="sbt2 2 2" xfId="4377" xr:uid="{A8CDBA88-9486-4BA7-9EA9-9283205D6774}"/>
    <cellStyle name="sbt2 2 3" xfId="5257" xr:uid="{65BF62E7-96BE-46DE-9672-34117CF370D3}"/>
    <cellStyle name="sbt2 2 4" xfId="5249" xr:uid="{1E811B39-49CC-4C7E-B987-86E30558FB78}"/>
    <cellStyle name="sbt2 3" xfId="3386" xr:uid="{C388C377-9D31-4001-8867-7FA674D891F0}"/>
    <cellStyle name="sbt2 4" xfId="3407" xr:uid="{1BC5D7CB-E782-4D96-87B6-08CB7451E43B}"/>
    <cellStyle name="sbt2 5" xfId="3880" xr:uid="{7DEDF8B1-0A08-4CBB-BFBA-62CA0B2C6FAC}"/>
    <cellStyle name="sbt2 6" xfId="4376" xr:uid="{D346A65D-8E75-49BD-85F6-159CACE1457E}"/>
    <cellStyle name="sbt2 7" xfId="4758" xr:uid="{1E750C41-D06B-4F8D-B251-5BC413CDF421}"/>
    <cellStyle name="sbt2 8" xfId="5248" xr:uid="{69CC585C-7A8C-42BC-ABC4-505A58C1B971}"/>
    <cellStyle name="sbt2 9" xfId="4430" xr:uid="{435E681B-F665-40BF-9CCD-72BEE437B9C2}"/>
    <cellStyle name="subt1" xfId="2589" xr:uid="{00000000-0005-0000-0000-00001F0A0000}"/>
    <cellStyle name="subt1 2" xfId="2590" xr:uid="{00000000-0005-0000-0000-0000200A0000}"/>
    <cellStyle name="subt1 2 2" xfId="4379" xr:uid="{1A01BBEC-BBDE-466E-B500-0EDD5061D5AB}"/>
    <cellStyle name="subt1 3" xfId="3387" xr:uid="{465694C6-D059-4306-8695-F4759D8BF803}"/>
    <cellStyle name="subt1 4" xfId="4378" xr:uid="{15D5D86A-483C-4B72-91A2-5CF6B23B59E5}"/>
    <cellStyle name="subt1 5" xfId="4759" xr:uid="{5E6A2CE7-9895-4289-8482-296E0EDF709F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0 2 2" xfId="4380" xr:uid="{55FA844B-7425-4A47-B3DB-1B1A652E961E}"/>
    <cellStyle name="Total 10 2 3" xfId="5276" xr:uid="{F33C8CA6-8C4C-473F-B53B-E57D62241D48}"/>
    <cellStyle name="Total 10 3" xfId="3724" xr:uid="{86E145AE-4552-483F-9E81-C255B03648C9}"/>
    <cellStyle name="Total 10 4" xfId="3882" xr:uid="{47D89516-8FC2-466D-BA5A-5C86D29C9526}"/>
    <cellStyle name="Total 10 5" xfId="5275" xr:uid="{61E6743A-8329-48C3-8111-090A8A7CB54B}"/>
    <cellStyle name="Total 10 6" xfId="5311" xr:uid="{15E0A4F1-C20D-4A87-99ED-955A986421D3}"/>
    <cellStyle name="Total 10 7" xfId="5468" xr:uid="{13F629BC-31A5-4C44-95CD-B0CA90343122}"/>
    <cellStyle name="Total 10 8" xfId="5635" xr:uid="{E849FEAC-FC25-40B1-9E85-D923388C1672}"/>
    <cellStyle name="Total 11" xfId="2619" xr:uid="{00000000-0005-0000-0000-00003D0A0000}"/>
    <cellStyle name="Total 11 2" xfId="2620" xr:uid="{00000000-0005-0000-0000-00003E0A0000}"/>
    <cellStyle name="Total 11 2 2" xfId="4381" xr:uid="{88298BE0-78B8-4263-9AF1-6D05E68F9E5F}"/>
    <cellStyle name="Total 11 2 3" xfId="5278" xr:uid="{2E9A44CC-9715-4CDE-96A5-46CDA481B833}"/>
    <cellStyle name="Total 11 3" xfId="3725" xr:uid="{13848CE4-A845-48E4-9104-64104333B927}"/>
    <cellStyle name="Total 11 4" xfId="3883" xr:uid="{1C26165E-8C75-4309-ADB3-A0440765934C}"/>
    <cellStyle name="Total 11 5" xfId="5277" xr:uid="{4B79A8B5-8782-42C0-AA8D-B372D161C16C}"/>
    <cellStyle name="Total 11 6" xfId="4885" xr:uid="{38B51DD8-E883-4851-8246-7330E08D05AB}"/>
    <cellStyle name="Total 11 7" xfId="5469" xr:uid="{DB70F858-E9EF-4C19-9254-4BB2F0899EFB}"/>
    <cellStyle name="Total 11 8" xfId="5636" xr:uid="{E66728C0-6D63-4627-9C89-A60398A9AE07}"/>
    <cellStyle name="Total 12" xfId="2621" xr:uid="{00000000-0005-0000-0000-00003F0A0000}"/>
    <cellStyle name="Total 12 2" xfId="2622" xr:uid="{00000000-0005-0000-0000-0000400A0000}"/>
    <cellStyle name="Total 12 2 2" xfId="4382" xr:uid="{8E4E4493-174C-4A94-8E4E-6963FC42419B}"/>
    <cellStyle name="Total 12 2 3" xfId="5280" xr:uid="{0CF181B1-063A-46E2-9676-060915F8EF32}"/>
    <cellStyle name="Total 12 3" xfId="3726" xr:uid="{CBD45986-39E9-44A1-B75F-FB781600BF4D}"/>
    <cellStyle name="Total 12 4" xfId="3884" xr:uid="{E6D2A310-C98B-4C22-9965-F07450C3CACD}"/>
    <cellStyle name="Total 12 5" xfId="5279" xr:uid="{A385D98C-3BE2-4C3D-9BF4-DD70EACC6DD4}"/>
    <cellStyle name="Total 12 6" xfId="4886" xr:uid="{4FACA4CD-FAC7-492C-B5D5-BE62AD59BEA8}"/>
    <cellStyle name="Total 12 7" xfId="5470" xr:uid="{1A281568-83CF-47B4-BDFC-C195CE862A04}"/>
    <cellStyle name="Total 12 8" xfId="5637" xr:uid="{74BFA28D-D708-401E-A34D-4FDBBE9AA033}"/>
    <cellStyle name="Total 13" xfId="2623" xr:uid="{00000000-0005-0000-0000-0000410A0000}"/>
    <cellStyle name="Total 13 2" xfId="2624" xr:uid="{00000000-0005-0000-0000-0000420A0000}"/>
    <cellStyle name="Total 13 2 2" xfId="4383" xr:uid="{3E2CFF47-4D99-499B-8ED0-0617AD340755}"/>
    <cellStyle name="Total 13 2 3" xfId="5282" xr:uid="{E0DFA294-9611-4274-A738-AC26A6717B1B}"/>
    <cellStyle name="Total 13 3" xfId="3727" xr:uid="{D4A0B537-429B-4AA2-AAB4-9096E2FBFE18}"/>
    <cellStyle name="Total 13 4" xfId="3885" xr:uid="{54465F3A-9643-49F2-B909-C356D31B87CC}"/>
    <cellStyle name="Total 13 5" xfId="5281" xr:uid="{1311C4C3-9972-4740-828F-ED00854428A8}"/>
    <cellStyle name="Total 13 6" xfId="4887" xr:uid="{6EA6A16F-61C0-487D-9146-423B9E96723C}"/>
    <cellStyle name="Total 13 7" xfId="5471" xr:uid="{C070CC26-D4C7-4D65-9DFC-466ACF39A344}"/>
    <cellStyle name="Total 13 8" xfId="5638" xr:uid="{80476DD1-4266-4F16-8A38-47C66EB44F95}"/>
    <cellStyle name="Total 14" xfId="2625" xr:uid="{00000000-0005-0000-0000-0000430A0000}"/>
    <cellStyle name="Total 14 2" xfId="2626" xr:uid="{00000000-0005-0000-0000-0000440A0000}"/>
    <cellStyle name="Total 14 2 2" xfId="4384" xr:uid="{D9ABF7EE-4C72-4A5A-9731-6722720829AB}"/>
    <cellStyle name="Total 14 2 3" xfId="5284" xr:uid="{D82380F6-8D79-41AE-8C51-F8A70E0C04AB}"/>
    <cellStyle name="Total 14 3" xfId="3728" xr:uid="{F172138A-309D-45C5-8619-65549C71FD94}"/>
    <cellStyle name="Total 14 4" xfId="3886" xr:uid="{F6C4AE91-A886-4693-ACDB-D7D2EABD659E}"/>
    <cellStyle name="Total 14 5" xfId="5283" xr:uid="{0DAC5425-5D6A-4FCB-A541-0B171E8D9969}"/>
    <cellStyle name="Total 14 6" xfId="4888" xr:uid="{59C292B5-3012-46D5-8F27-289BEAEF2507}"/>
    <cellStyle name="Total 14 7" xfId="5472" xr:uid="{E2DD78A0-7EA2-41A1-AFDD-DB7A8AFD8A25}"/>
    <cellStyle name="Total 14 8" xfId="5639" xr:uid="{EB837B37-B2D2-4C92-8319-A78683F8F69C}"/>
    <cellStyle name="Total 15" xfId="2627" xr:uid="{00000000-0005-0000-0000-0000450A0000}"/>
    <cellStyle name="Total 15 2" xfId="2628" xr:uid="{00000000-0005-0000-0000-0000460A0000}"/>
    <cellStyle name="Total 15 2 2" xfId="4385" xr:uid="{A7892031-595E-4825-A268-92F69A6094DB}"/>
    <cellStyle name="Total 15 2 3" xfId="5286" xr:uid="{5CBF8E42-FBCB-40E4-A4C5-21B7C00351C8}"/>
    <cellStyle name="Total 15 3" xfId="3729" xr:uid="{8F513A61-49F1-42B1-9005-E596941EBDCD}"/>
    <cellStyle name="Total 15 4" xfId="3887" xr:uid="{841FA0FC-A8FB-4A81-A9A2-6D1E9547489B}"/>
    <cellStyle name="Total 15 5" xfId="5285" xr:uid="{99363EC8-9F26-47E4-8228-D1DBF6DE63B9}"/>
    <cellStyle name="Total 15 6" xfId="5235" xr:uid="{50A1B1B5-72EB-44C3-B6FD-356E327FF4CC}"/>
    <cellStyle name="Total 15 7" xfId="5473" xr:uid="{2ACEF9E8-0D15-4492-A417-1E1D72E1B851}"/>
    <cellStyle name="Total 15 8" xfId="5640" xr:uid="{96228AB5-6820-4BE2-854E-E96D94AF3BF9}"/>
    <cellStyle name="Total 16" xfId="2629" xr:uid="{00000000-0005-0000-0000-0000470A0000}"/>
    <cellStyle name="Total 16 2" xfId="2630" xr:uid="{00000000-0005-0000-0000-0000480A0000}"/>
    <cellStyle name="Total 16 2 2" xfId="4386" xr:uid="{E3AEAE1E-935A-40BC-A652-CBBCE5604315}"/>
    <cellStyle name="Total 16 2 3" xfId="5288" xr:uid="{7AAD03C1-6ACD-4B3E-9A5F-A1423D6060F1}"/>
    <cellStyle name="Total 16 3" xfId="3730" xr:uid="{BAD29367-B061-41D9-B868-4B176FD2C766}"/>
    <cellStyle name="Total 16 4" xfId="3888" xr:uid="{0BBE37B0-847D-43BE-ACB2-D576B2B11AC1}"/>
    <cellStyle name="Total 16 5" xfId="5287" xr:uid="{0E1FF2C6-BF78-4EDD-A8C7-FC31A04775D1}"/>
    <cellStyle name="Total 16 6" xfId="5236" xr:uid="{0CC0E015-21D3-48AA-A442-8DD657E0D73D}"/>
    <cellStyle name="Total 16 7" xfId="5474" xr:uid="{6D9D3E13-DA22-4EC1-888F-F7079EDD1DF2}"/>
    <cellStyle name="Total 16 8" xfId="5641" xr:uid="{9896263C-027E-4833-B424-01BF40F8C35E}"/>
    <cellStyle name="Total 17" xfId="3404" xr:uid="{DFF4C364-18BE-4071-BB53-D1CDA624EC41}"/>
    <cellStyle name="Total 18" xfId="3410" xr:uid="{B9AC091C-9B6F-4475-B592-F1A1B28B63DB}"/>
    <cellStyle name="Total 19" xfId="5274" xr:uid="{2B3303B8-AF49-43A7-90F2-16808BBA75F0}"/>
    <cellStyle name="Total 2" xfId="2631" xr:uid="{00000000-0005-0000-0000-0000490A0000}"/>
    <cellStyle name="Total 2 10" xfId="5642" xr:uid="{2B1DBCE7-1DE5-4226-8CF4-7DCFB7E9F8DE}"/>
    <cellStyle name="Total 2 2" xfId="2632" xr:uid="{00000000-0005-0000-0000-00004A0A0000}"/>
    <cellStyle name="Total 2 2 2" xfId="2633" xr:uid="{00000000-0005-0000-0000-00004B0A0000}"/>
    <cellStyle name="Total 2 2 2 2" xfId="4387" xr:uid="{A29ABC3C-AC27-42BB-A73C-9C25908D01AF}"/>
    <cellStyle name="Total 2 2 2 3" xfId="5291" xr:uid="{51D098B3-FEE3-4FE7-BA8A-856DA1F2E096}"/>
    <cellStyle name="Total 2 2 3" xfId="3732" xr:uid="{87B8E481-9F0D-49CC-9011-3BA0104C3285}"/>
    <cellStyle name="Total 2 2 4" xfId="3890" xr:uid="{4D9D757D-0ECD-465B-AAC0-70CE798DCD55}"/>
    <cellStyle name="Total 2 2 5" xfId="5290" xr:uid="{552E4EE9-CF2D-49E8-9CDB-8F0139C2F4A7}"/>
    <cellStyle name="Total 2 2 6" xfId="5238" xr:uid="{761CF1DB-2252-4D9F-BFC4-D37CB07C456D}"/>
    <cellStyle name="Total 2 2 7" xfId="5476" xr:uid="{1F32FFCD-0BD0-4AD5-B124-A6F0C940BF49}"/>
    <cellStyle name="Total 2 2 8" xfId="5643" xr:uid="{20291058-1F3B-4DBB-8215-4AF117697CD9}"/>
    <cellStyle name="Total 2 3" xfId="2634" xr:uid="{00000000-0005-0000-0000-00004C0A0000}"/>
    <cellStyle name="Total 2 3 2" xfId="2635" xr:uid="{00000000-0005-0000-0000-00004D0A0000}"/>
    <cellStyle name="Total 2 3 2 2" xfId="4388" xr:uid="{B5E76BDD-C3E3-4D72-9670-1CB037B1CCA8}"/>
    <cellStyle name="Total 2 3 2 3" xfId="5293" xr:uid="{5C806260-FEA3-4844-BD3D-03480B5B5BF8}"/>
    <cellStyle name="Total 2 3 3" xfId="3733" xr:uid="{8D5F63D0-937F-4AF0-921D-855A2464779B}"/>
    <cellStyle name="Total 2 3 4" xfId="3891" xr:uid="{D2870CC4-1BFE-42E5-85D9-456A83543970}"/>
    <cellStyle name="Total 2 3 5" xfId="5292" xr:uid="{9D12D3F4-029F-4241-8B53-7BB0E956E014}"/>
    <cellStyle name="Total 2 3 6" xfId="5239" xr:uid="{8525202E-493E-4D90-9B87-D25A4A07FC42}"/>
    <cellStyle name="Total 2 3 7" xfId="5477" xr:uid="{CE367315-C536-4F14-AA5A-2F037A30E718}"/>
    <cellStyle name="Total 2 3 8" xfId="5644" xr:uid="{E423E661-6D4E-46D8-80EA-C1F270098691}"/>
    <cellStyle name="Total 2 4" xfId="2636" xr:uid="{00000000-0005-0000-0000-00004E0A0000}"/>
    <cellStyle name="Total 2 4 2" xfId="4389" xr:uid="{846496AC-DB50-4AC7-B661-A83A011FF9E8}"/>
    <cellStyle name="Total 2 4 3" xfId="5294" xr:uid="{CAD5EF24-81D6-4690-A37A-F0C19236D3B0}"/>
    <cellStyle name="Total 2 5" xfId="3731" xr:uid="{1C2B8D53-325D-4991-9936-4BCEF4AD4213}"/>
    <cellStyle name="Total 2 6" xfId="3889" xr:uid="{07E61543-3F01-446D-A797-705F4854D11C}"/>
    <cellStyle name="Total 2 7" xfId="5289" xr:uid="{115460C8-29E6-4291-8CE0-1CD1575E618D}"/>
    <cellStyle name="Total 2 8" xfId="5237" xr:uid="{9B12C030-77AD-4217-8298-C9F9806EA55F}"/>
    <cellStyle name="Total 2 9" xfId="5475" xr:uid="{370504FC-A560-43E8-97D8-8B076A503818}"/>
    <cellStyle name="Total 20" xfId="5254" xr:uid="{DD224D39-6786-4737-8BA3-270BDA205A9F}"/>
    <cellStyle name="Total 21" xfId="5309" xr:uid="{80779052-F9EC-4FA5-A0C4-7492131916ED}"/>
    <cellStyle name="Total 22" xfId="5462" xr:uid="{8DA1E8AA-2E3E-470A-ABAA-51357E692F38}"/>
    <cellStyle name="Total 3" xfId="2637" xr:uid="{00000000-0005-0000-0000-00004F0A0000}"/>
    <cellStyle name="Total 3 2" xfId="2638" xr:uid="{00000000-0005-0000-0000-0000500A0000}"/>
    <cellStyle name="Total 3 2 2" xfId="4390" xr:uid="{3C524FE1-4FC1-4920-925E-F6B2048DB3D8}"/>
    <cellStyle name="Total 3 2 3" xfId="5296" xr:uid="{EEC6F65D-5E74-4DD9-834F-D3C4200F61CE}"/>
    <cellStyle name="Total 3 3" xfId="3734" xr:uid="{8CA0F4EE-DB20-45AA-84B7-DBBB1EA56B3C}"/>
    <cellStyle name="Total 3 4" xfId="3892" xr:uid="{14BAE761-CB6F-47AC-AAC8-D819EC5893E7}"/>
    <cellStyle name="Total 3 5" xfId="5295" xr:uid="{65064DD9-C78D-4CA7-ACCC-1D1B9471A589}"/>
    <cellStyle name="Total 3 6" xfId="5240" xr:uid="{CD17C297-64B4-46FF-8E03-15FC5DAC9CAC}"/>
    <cellStyle name="Total 3 7" xfId="5478" xr:uid="{7C69024F-4A48-4959-8A65-7D21EB6DE690}"/>
    <cellStyle name="Total 3 8" xfId="5645" xr:uid="{B172C42B-88AD-4A64-8075-6D087841AD56}"/>
    <cellStyle name="Total 4" xfId="2639" xr:uid="{00000000-0005-0000-0000-0000510A0000}"/>
    <cellStyle name="Total 4 2" xfId="2640" xr:uid="{00000000-0005-0000-0000-0000520A0000}"/>
    <cellStyle name="Total 4 2 2" xfId="4391" xr:uid="{D2B3F027-8C24-4627-9DFE-00E137666F88}"/>
    <cellStyle name="Total 4 2 3" xfId="5298" xr:uid="{EB333B2D-CE2D-4E05-98AE-06193C8381EC}"/>
    <cellStyle name="Total 4 3" xfId="3735" xr:uid="{50748572-3DE8-41E8-8F72-7DA26F91126C}"/>
    <cellStyle name="Total 4 4" xfId="3893" xr:uid="{0003443C-CABE-404B-8D62-01AC10135B4F}"/>
    <cellStyle name="Total 4 5" xfId="5297" xr:uid="{CE222774-31F4-464D-BFAE-6BE9B39D5D70}"/>
    <cellStyle name="Total 4 6" xfId="5241" xr:uid="{120FCC72-1AD9-4A41-86C3-B1675C577A04}"/>
    <cellStyle name="Total 4 7" xfId="5479" xr:uid="{824ACDE8-D2C8-4864-B286-C6A2175F6D5E}"/>
    <cellStyle name="Total 4 8" xfId="5646" xr:uid="{E2CD5222-55D8-460C-999B-7ACCA431CC81}"/>
    <cellStyle name="Total 5" xfId="2641" xr:uid="{00000000-0005-0000-0000-0000530A0000}"/>
    <cellStyle name="Total 5 2" xfId="2642" xr:uid="{00000000-0005-0000-0000-0000540A0000}"/>
    <cellStyle name="Total 5 2 2" xfId="4392" xr:uid="{F3A1A266-E9FF-4BB4-94AE-46253094A6A9}"/>
    <cellStyle name="Total 5 2 3" xfId="5300" xr:uid="{E289A65A-1C59-412E-A806-4015084219F1}"/>
    <cellStyle name="Total 5 3" xfId="3736" xr:uid="{E925D102-EA0B-4B4E-A617-4B1090109F0F}"/>
    <cellStyle name="Total 5 4" xfId="3894" xr:uid="{05C4FE2C-8570-4A4D-B084-A5F2B6C86664}"/>
    <cellStyle name="Total 5 5" xfId="5299" xr:uid="{BC41EFA3-6564-4FD7-9AFC-AB07198C8BBD}"/>
    <cellStyle name="Total 5 6" xfId="5242" xr:uid="{BB09BD39-2DF2-46CD-883B-06893757192E}"/>
    <cellStyle name="Total 5 7" xfId="5488" xr:uid="{0028E88B-28F5-413A-B6F5-A70C64CE87BB}"/>
    <cellStyle name="Total 5 8" xfId="5647" xr:uid="{332DB5A3-DCDD-4F7B-A56D-B4701A04E3A2}"/>
    <cellStyle name="Total 6" xfId="2643" xr:uid="{00000000-0005-0000-0000-0000550A0000}"/>
    <cellStyle name="Total 6 2" xfId="2644" xr:uid="{00000000-0005-0000-0000-0000560A0000}"/>
    <cellStyle name="Total 6 2 2" xfId="4393" xr:uid="{8315A9EC-60DA-4824-8BD6-C83171DFDB70}"/>
    <cellStyle name="Total 6 2 3" xfId="5302" xr:uid="{9C3E7BF4-8CE9-480F-859E-E67F83B9C5F4}"/>
    <cellStyle name="Total 6 3" xfId="3737" xr:uid="{796C814F-B916-4EB5-8115-19365CAB7E9C}"/>
    <cellStyle name="Total 6 4" xfId="3895" xr:uid="{2B213A10-8D50-4457-AA2C-CE5D122BEB4D}"/>
    <cellStyle name="Total 6 5" xfId="5301" xr:uid="{76249A29-BC3B-4A9B-9118-EC31CC84C37F}"/>
    <cellStyle name="Total 6 6" xfId="5317" xr:uid="{4408693C-046D-4B37-970E-73AAAA08CC8A}"/>
    <cellStyle name="Total 6 7" xfId="5489" xr:uid="{A5930DAE-7959-4994-961B-1F53EF9B1CE4}"/>
    <cellStyle name="Total 6 8" xfId="5648" xr:uid="{EEEF2E3C-D0CA-429C-A83C-6C63A42F6932}"/>
    <cellStyle name="Total 7" xfId="2645" xr:uid="{00000000-0005-0000-0000-0000570A0000}"/>
    <cellStyle name="Total 7 2" xfId="2646" xr:uid="{00000000-0005-0000-0000-0000580A0000}"/>
    <cellStyle name="Total 7 2 2" xfId="4394" xr:uid="{8ACAA4F8-7FF8-4C20-A1C0-4997C3139962}"/>
    <cellStyle name="Total 7 2 3" xfId="5304" xr:uid="{27330D87-C4F6-4725-8245-57CD45810836}"/>
    <cellStyle name="Total 7 3" xfId="3738" xr:uid="{B62579A2-E5C3-4BB9-A18E-94E3ABBB0EA8}"/>
    <cellStyle name="Total 7 4" xfId="3896" xr:uid="{628A1F94-96DC-4085-B6E7-22E7E8E7A51F}"/>
    <cellStyle name="Total 7 5" xfId="5303" xr:uid="{F5F5AA9A-A492-44E0-B26E-021FDA3F1FA4}"/>
    <cellStyle name="Total 7 6" xfId="5243" xr:uid="{A9B110B6-50DD-4010-A33B-84FC32CB3AF9}"/>
    <cellStyle name="Total 7 7" xfId="5490" xr:uid="{D462B185-2A37-451E-981D-0C169550C46F}"/>
    <cellStyle name="Total 7 8" xfId="5649" xr:uid="{C7A31E0D-F6FE-4B03-AA89-5F98138445D5}"/>
    <cellStyle name="Total 8" xfId="2647" xr:uid="{00000000-0005-0000-0000-0000590A0000}"/>
    <cellStyle name="Total 8 2" xfId="2648" xr:uid="{00000000-0005-0000-0000-00005A0A0000}"/>
    <cellStyle name="Total 8 2 2" xfId="4395" xr:uid="{CE7A498F-BBDF-42D2-A7EE-C83A0A78159B}"/>
    <cellStyle name="Total 8 2 3" xfId="5306" xr:uid="{DBB4C3C6-7BF6-4A6F-A2D5-5AC58FCCE2C3}"/>
    <cellStyle name="Total 8 3" xfId="3739" xr:uid="{ED68500C-8A82-4E70-AE8E-686FB3784AFE}"/>
    <cellStyle name="Total 8 4" xfId="3897" xr:uid="{99FFA9EE-BE8C-4CF1-BF11-6A6E5D172AD7}"/>
    <cellStyle name="Total 8 5" xfId="5305" xr:uid="{78BC2FEC-F87A-4148-B2A1-8DD9982943E0}"/>
    <cellStyle name="Total 8 6" xfId="5244" xr:uid="{8657200E-2B4A-4C99-BD52-AC7A4CEBB210}"/>
    <cellStyle name="Total 8 7" xfId="5491" xr:uid="{C9DEFB91-F464-4A1E-B9D6-50DD866C237B}"/>
    <cellStyle name="Total 8 8" xfId="5650" xr:uid="{6676F8D6-E16F-4ACC-B01E-70322AC4E7C6}"/>
    <cellStyle name="Total 9" xfId="2649" xr:uid="{00000000-0005-0000-0000-00005B0A0000}"/>
    <cellStyle name="Total 9 2" xfId="2650" xr:uid="{00000000-0005-0000-0000-00005C0A0000}"/>
    <cellStyle name="Total 9 2 2" xfId="4396" xr:uid="{2BD2C64A-316E-4152-A294-709C195CB3DB}"/>
    <cellStyle name="Total 9 2 3" xfId="5308" xr:uid="{CF81BDF4-3950-418A-BF39-A746D96650EC}"/>
    <cellStyle name="Total 9 3" xfId="3740" xr:uid="{01213A58-782F-4F90-8277-00B067E72030}"/>
    <cellStyle name="Total 9 4" xfId="3898" xr:uid="{7D06D3A8-4D09-48E9-AB05-EDD12017DCA7}"/>
    <cellStyle name="Total 9 5" xfId="5307" xr:uid="{FFBAD32F-248E-466A-B135-0AE513ED1F9A}"/>
    <cellStyle name="Total 9 6" xfId="5245" xr:uid="{1512EF6F-EB08-428C-9E43-602194D9E4B4}"/>
    <cellStyle name="Total 9 7" xfId="5492" xr:uid="{A3C10F6A-F9CE-4538-8C21-3B2D6499584F}"/>
    <cellStyle name="Total 9 8" xfId="5651" xr:uid="{57C4280D-08D7-4DF7-9066-54938C92A4D5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4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>
    <xdr:from>
      <xdr:col>13</xdr:col>
      <xdr:colOff>259773</xdr:colOff>
      <xdr:row>29</xdr:row>
      <xdr:rowOff>69273</xdr:rowOff>
    </xdr:from>
    <xdr:to>
      <xdr:col>14</xdr:col>
      <xdr:colOff>329046</xdr:colOff>
      <xdr:row>29</xdr:row>
      <xdr:rowOff>69273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863677-957A-C8D3-0A9B-478F80F71112}"/>
            </a:ext>
          </a:extLst>
        </xdr:cNvPr>
        <xdr:cNvCxnSpPr/>
      </xdr:nvCxnSpPr>
      <xdr:spPr>
        <a:xfrm flipH="1">
          <a:off x="6823364" y="4554682"/>
          <a:ext cx="675409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536863</xdr:colOff>
      <xdr:row>28</xdr:row>
      <xdr:rowOff>86592</xdr:rowOff>
    </xdr:from>
    <xdr:to>
      <xdr:col>13</xdr:col>
      <xdr:colOff>311727</xdr:colOff>
      <xdr:row>30</xdr:row>
      <xdr:rowOff>69273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D30DC17-0383-E361-6AFF-C319697BBA0B}"/>
            </a:ext>
          </a:extLst>
        </xdr:cNvPr>
        <xdr:cNvSpPr/>
      </xdr:nvSpPr>
      <xdr:spPr>
        <a:xfrm>
          <a:off x="6494318" y="4416137"/>
          <a:ext cx="381000" cy="294409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560294</xdr:colOff>
      <xdr:row>13</xdr:row>
      <xdr:rowOff>100853</xdr:rowOff>
    </xdr:from>
    <xdr:to>
      <xdr:col>16</xdr:col>
      <xdr:colOff>567471</xdr:colOff>
      <xdr:row>44</xdr:row>
      <xdr:rowOff>48296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18A80-BC41-FFA3-8ED0-C290C55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735" y="2286000"/>
          <a:ext cx="7268589" cy="4810796"/>
        </a:xfrm>
        <a:prstGeom prst="rect">
          <a:avLst/>
        </a:prstGeom>
      </xdr:spPr>
    </xdr:pic>
    <xdr:clientData/>
  </xdr:twoCellAnchor>
  <xdr:twoCellAnchor>
    <xdr:from>
      <xdr:col>10</xdr:col>
      <xdr:colOff>170126</xdr:colOff>
      <xdr:row>23</xdr:row>
      <xdr:rowOff>20374</xdr:rowOff>
    </xdr:from>
    <xdr:to>
      <xdr:col>12</xdr:col>
      <xdr:colOff>377946</xdr:colOff>
      <xdr:row>25</xdr:row>
      <xdr:rowOff>20374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3C0326-B027-417D-8FBC-E87B36553DDB}"/>
            </a:ext>
          </a:extLst>
        </xdr:cNvPr>
        <xdr:cNvCxnSpPr/>
      </xdr:nvCxnSpPr>
      <xdr:spPr>
        <a:xfrm flipH="1">
          <a:off x="5403273" y="3774345"/>
          <a:ext cx="1418055" cy="313764"/>
        </a:xfrm>
        <a:prstGeom prst="straightConnector1">
          <a:avLst/>
        </a:prstGeom>
        <a:ln w="476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323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324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6518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581296</xdr:colOff>
      <xdr:row>36</xdr:row>
      <xdr:rowOff>108927</xdr:rowOff>
    </xdr:from>
    <xdr:to>
      <xdr:col>19</xdr:col>
      <xdr:colOff>600565</xdr:colOff>
      <xdr:row>38</xdr:row>
      <xdr:rowOff>219778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A26FD-1A1F-43FD-8851-B607D1B8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3656523" y="8542882"/>
          <a:ext cx="885178" cy="5957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394608</xdr:colOff>
      <xdr:row>62</xdr:row>
      <xdr:rowOff>81642</xdr:rowOff>
    </xdr:from>
    <xdr:to>
      <xdr:col>10</xdr:col>
      <xdr:colOff>1391926</xdr:colOff>
      <xdr:row>65</xdr:row>
      <xdr:rowOff>185508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0D4E3E-6DDD-4D88-8962-7FA1CEEF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0899322" y="27295928"/>
          <a:ext cx="1007214" cy="6753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44720</xdr:colOff>
      <xdr:row>19</xdr:row>
      <xdr:rowOff>120767</xdr:rowOff>
    </xdr:from>
    <xdr:to>
      <xdr:col>11</xdr:col>
      <xdr:colOff>51288</xdr:colOff>
      <xdr:row>39</xdr:row>
      <xdr:rowOff>152096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6D783A9-F88A-441A-8B74-9765281224C0}"/>
            </a:ext>
          </a:extLst>
        </xdr:cNvPr>
        <xdr:cNvCxnSpPr/>
      </xdr:nvCxnSpPr>
      <xdr:spPr>
        <a:xfrm flipV="1">
          <a:off x="3949970" y="3073517"/>
          <a:ext cx="6568" cy="3123291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295275</xdr:colOff>
      <xdr:row>1</xdr:row>
      <xdr:rowOff>142875</xdr:rowOff>
    </xdr:from>
    <xdr:to>
      <xdr:col>3</xdr:col>
      <xdr:colOff>0</xdr:colOff>
      <xdr:row>5</xdr:row>
      <xdr:rowOff>9525</xdr:rowOff>
    </xdr:to>
    <xdr:pic>
      <xdr:nvPicPr>
        <xdr:cNvPr id="4" name="Picture 624" descr="c.jpg">
          <a:extLst>
            <a:ext uri="{FF2B5EF4-FFF2-40B4-BE49-F238E27FC236}">
              <a16:creationId xmlns:a16="http://schemas.microsoft.com/office/drawing/2014/main" id="{89C32145-C58B-49AB-8D8F-A45DCA4FE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04800"/>
          <a:ext cx="466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322158</xdr:colOff>
      <xdr:row>29</xdr:row>
      <xdr:rowOff>79216</xdr:rowOff>
    </xdr:from>
    <xdr:to>
      <xdr:col>12</xdr:col>
      <xdr:colOff>92713</xdr:colOff>
      <xdr:row>30</xdr:row>
      <xdr:rowOff>62572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917CF02-C060-4A94-8638-55AFEDE45A54}"/>
            </a:ext>
          </a:extLst>
        </xdr:cNvPr>
        <xdr:cNvGrpSpPr/>
      </xdr:nvGrpSpPr>
      <xdr:grpSpPr>
        <a:xfrm rot="21333083">
          <a:off x="4227408" y="4570620"/>
          <a:ext cx="151555" cy="13722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ABFD6B86-8C0A-4BB1-96B2-8A19A8910A9F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6D06545D-58BF-4D2F-9E72-698A5649EB96}"/>
              </a:ext>
            </a:extLst>
          </xdr:cNvPr>
          <xdr:cNvCxnSpPr>
            <a:stCxn id="7" idx="1"/>
            <a:endCxn id="7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70F67E84-C355-4502-AAA4-79040DBA3F43}"/>
              </a:ext>
            </a:extLst>
          </xdr:cNvPr>
          <xdr:cNvCxnSpPr>
            <a:stCxn id="7" idx="3"/>
            <a:endCxn id="7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341828</xdr:colOff>
      <xdr:row>29</xdr:row>
      <xdr:rowOff>103614</xdr:rowOff>
    </xdr:from>
    <xdr:to>
      <xdr:col>11</xdr:col>
      <xdr:colOff>340751</xdr:colOff>
      <xdr:row>29</xdr:row>
      <xdr:rowOff>118441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5021E8D-B83D-49EA-8F60-E91191F2A5B0}"/>
            </a:ext>
          </a:extLst>
        </xdr:cNvPr>
        <xdr:cNvCxnSpPr>
          <a:stCxn id="7" idx="1"/>
          <a:endCxn id="26" idx="6"/>
        </xdr:cNvCxnSpPr>
      </xdr:nvCxnSpPr>
      <xdr:spPr>
        <a:xfrm flipH="1">
          <a:off x="3104078" y="4595018"/>
          <a:ext cx="1141923" cy="1482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327363</xdr:colOff>
      <xdr:row>22</xdr:row>
      <xdr:rowOff>130227</xdr:rowOff>
    </xdr:from>
    <xdr:to>
      <xdr:col>12</xdr:col>
      <xdr:colOff>97918</xdr:colOff>
      <xdr:row>23</xdr:row>
      <xdr:rowOff>113582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B3D4E5C-5645-419E-8847-4A51379F5227}"/>
            </a:ext>
          </a:extLst>
        </xdr:cNvPr>
        <xdr:cNvGrpSpPr/>
      </xdr:nvGrpSpPr>
      <xdr:grpSpPr>
        <a:xfrm rot="21333083">
          <a:off x="4232613" y="3544573"/>
          <a:ext cx="151555" cy="13722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2FC365CA-E5DA-4771-AEAC-2780E539151C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CDF1B22B-8ACD-4FB5-8C15-BD74019C708A}"/>
              </a:ext>
            </a:extLst>
          </xdr:cNvPr>
          <xdr:cNvCxnSpPr>
            <a:stCxn id="15" idx="1"/>
            <a:endCxn id="15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9F667C35-5301-470F-B402-B2D49AD45E2C}"/>
              </a:ext>
            </a:extLst>
          </xdr:cNvPr>
          <xdr:cNvCxnSpPr>
            <a:stCxn id="15" idx="3"/>
            <a:endCxn id="15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316896</xdr:colOff>
      <xdr:row>36</xdr:row>
      <xdr:rowOff>123137</xdr:rowOff>
    </xdr:from>
    <xdr:to>
      <xdr:col>12</xdr:col>
      <xdr:colOff>87451</xdr:colOff>
      <xdr:row>37</xdr:row>
      <xdr:rowOff>93354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4E8C854-8B74-4189-BB77-396AE22F4787}"/>
            </a:ext>
          </a:extLst>
        </xdr:cNvPr>
        <xdr:cNvGrpSpPr/>
      </xdr:nvGrpSpPr>
      <xdr:grpSpPr>
        <a:xfrm rot="21333083">
          <a:off x="4222146" y="5691599"/>
          <a:ext cx="151555" cy="1314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C75AC996-4ED4-422C-94E8-9D6427971FC5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E8EECFE7-8537-4CF5-B36C-D2DD5F0024AF}"/>
              </a:ext>
            </a:extLst>
          </xdr:cNvPr>
          <xdr:cNvCxnSpPr>
            <a:stCxn id="23" idx="1"/>
            <a:endCxn id="23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8C13D128-67F4-42AE-A797-E1CABA805B8A}"/>
              </a:ext>
            </a:extLst>
          </xdr:cNvPr>
          <xdr:cNvCxnSpPr>
            <a:stCxn id="23" idx="3"/>
            <a:endCxn id="23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179470</xdr:colOff>
      <xdr:row>28</xdr:row>
      <xdr:rowOff>93390</xdr:rowOff>
    </xdr:from>
    <xdr:to>
      <xdr:col>8</xdr:col>
      <xdr:colOff>362350</xdr:colOff>
      <xdr:row>29</xdr:row>
      <xdr:rowOff>29117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F17097B-57A7-4658-BDF3-48F4D8F757B8}"/>
            </a:ext>
          </a:extLst>
        </xdr:cNvPr>
        <xdr:cNvGrpSpPr/>
      </xdr:nvGrpSpPr>
      <xdr:grpSpPr>
        <a:xfrm>
          <a:off x="2941720" y="4430928"/>
          <a:ext cx="182880" cy="89593"/>
          <a:chOff x="5810250" y="2026920"/>
          <a:chExt cx="182880" cy="91440"/>
        </a:xfrm>
        <a:solidFill>
          <a:schemeClr val="tx1"/>
        </a:solidFill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E4FD3F5D-AB94-4D99-9130-3039FE999246}"/>
              </a:ext>
            </a:extLst>
          </xdr:cNvPr>
          <xdr:cNvSpPr/>
        </xdr:nvSpPr>
        <xdr:spPr>
          <a:xfrm>
            <a:off x="5897880" y="2026920"/>
            <a:ext cx="95250" cy="87630"/>
          </a:xfrm>
          <a:prstGeom prst="triangle">
            <a:avLst/>
          </a:prstGeom>
          <a:grp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E5FEB9BC-B75C-4820-B4A5-26FEF077A427}"/>
              </a:ext>
            </a:extLst>
          </xdr:cNvPr>
          <xdr:cNvSpPr/>
        </xdr:nvSpPr>
        <xdr:spPr>
          <a:xfrm>
            <a:off x="5810250" y="2026920"/>
            <a:ext cx="95250" cy="87630"/>
          </a:xfrm>
          <a:prstGeom prst="triangle">
            <a:avLst/>
          </a:prstGeom>
          <a:grp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571C25E0-6D45-4DD1-AF32-E12F57AD4137}"/>
              </a:ext>
            </a:extLst>
          </xdr:cNvPr>
          <xdr:cNvSpPr/>
        </xdr:nvSpPr>
        <xdr:spPr>
          <a:xfrm>
            <a:off x="5855970" y="2030730"/>
            <a:ext cx="95250" cy="87630"/>
          </a:xfrm>
          <a:prstGeom prst="triangle">
            <a:avLst/>
          </a:prstGeom>
          <a:grp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167256</xdr:colOff>
      <xdr:row>30</xdr:row>
      <xdr:rowOff>73270</xdr:rowOff>
    </xdr:from>
    <xdr:to>
      <xdr:col>8</xdr:col>
      <xdr:colOff>322385</xdr:colOff>
      <xdr:row>31</xdr:row>
      <xdr:rowOff>43962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BA85EA91-B30B-4E04-871E-814578B4198F}"/>
            </a:ext>
          </a:extLst>
        </xdr:cNvPr>
        <xdr:cNvSpPr/>
      </xdr:nvSpPr>
      <xdr:spPr>
        <a:xfrm>
          <a:off x="2929506" y="4718539"/>
          <a:ext cx="155129" cy="124558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D" sz="600" b="1">
              <a:solidFill>
                <a:schemeClr val="tx1"/>
              </a:solidFill>
            </a:rPr>
            <a:t>APP</a:t>
          </a:r>
        </a:p>
      </xdr:txBody>
    </xdr:sp>
    <xdr:clientData/>
  </xdr:twoCellAnchor>
  <xdr:twoCellAnchor>
    <xdr:from>
      <xdr:col>7</xdr:col>
      <xdr:colOff>21822</xdr:colOff>
      <xdr:row>21</xdr:row>
      <xdr:rowOff>102577</xdr:rowOff>
    </xdr:from>
    <xdr:to>
      <xdr:col>9</xdr:col>
      <xdr:colOff>73270</xdr:colOff>
      <xdr:row>27</xdr:row>
      <xdr:rowOff>146538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847BFD-B380-4DDC-B241-783556DCE52A}"/>
            </a:ext>
          </a:extLst>
        </xdr:cNvPr>
        <xdr:cNvSpPr txBox="1"/>
      </xdr:nvSpPr>
      <xdr:spPr>
        <a:xfrm>
          <a:off x="2403072" y="3363058"/>
          <a:ext cx="813448" cy="9671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800" b="1" u="sng" baseline="0">
            <a:solidFill>
              <a:schemeClr val="tx1"/>
            </a:solidFill>
          </a:endParaRPr>
        </a:p>
        <a:p>
          <a:pPr algn="l"/>
          <a:r>
            <a:rPr lang="en-US" sz="800" baseline="0">
              <a:solidFill>
                <a:schemeClr val="tx1"/>
              </a:solidFill>
            </a:rPr>
            <a:t>1 C12-350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CC1-A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CC7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CG313</a:t>
          </a:r>
        </a:p>
        <a:p>
          <a:pPr algn="l"/>
          <a:r>
            <a:rPr lang="en-US" sz="800" baseline="0">
              <a:solidFill>
                <a:schemeClr val="tx1"/>
              </a:solidFill>
            </a:rPr>
            <a:t>1 TRF 100 KVA</a:t>
          </a:r>
        </a:p>
      </xdr:txBody>
    </xdr:sp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14654</xdr:colOff>
      <xdr:row>39</xdr:row>
      <xdr:rowOff>80596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36C282E-43E5-4E62-A809-A1878236CF4F}"/>
            </a:ext>
          </a:extLst>
        </xdr:cNvPr>
        <xdr:cNvCxnSpPr/>
      </xdr:nvCxnSpPr>
      <xdr:spPr>
        <a:xfrm flipH="1">
          <a:off x="4286250" y="3260481"/>
          <a:ext cx="14654" cy="28648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29</xdr:row>
      <xdr:rowOff>58614</xdr:rowOff>
    </xdr:from>
    <xdr:to>
      <xdr:col>8</xdr:col>
      <xdr:colOff>342056</xdr:colOff>
      <xdr:row>30</xdr:row>
      <xdr:rowOff>36158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6F015AC-126F-4944-A7C1-A031B48B6A96}"/>
            </a:ext>
          </a:extLst>
        </xdr:cNvPr>
        <xdr:cNvGrpSpPr/>
      </xdr:nvGrpSpPr>
      <xdr:grpSpPr>
        <a:xfrm rot="21333083">
          <a:off x="2952751" y="4550018"/>
          <a:ext cx="151555" cy="131409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5885E9FE-A2F4-8830-6C8F-760F8D60AFD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C775E911-9964-1CE7-722C-3B50B5845D4B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CF718BE9-43BC-F34F-A943-027C2165843A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5</xdr:row>
      <xdr:rowOff>36635</xdr:rowOff>
    </xdr:from>
    <xdr:to>
      <xdr:col>28</xdr:col>
      <xdr:colOff>344373</xdr:colOff>
      <xdr:row>16</xdr:row>
      <xdr:rowOff>126763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18676824-2028-4F06-A721-9724541EE77F}"/>
            </a:ext>
          </a:extLst>
        </xdr:cNvPr>
        <xdr:cNvGrpSpPr/>
      </xdr:nvGrpSpPr>
      <xdr:grpSpPr>
        <a:xfrm>
          <a:off x="9275885" y="827943"/>
          <a:ext cx="1487373" cy="1789974"/>
          <a:chOff x="9713886" y="808452"/>
          <a:chExt cx="1342558" cy="1766630"/>
        </a:xfrm>
      </xdr:grpSpPr>
      <xdr:grpSp>
        <xdr:nvGrpSpPr>
          <xdr:cNvPr id="49" name="Group 13">
            <a:extLst>
              <a:ext uri="{FF2B5EF4-FFF2-40B4-BE49-F238E27FC236}">
                <a16:creationId xmlns:a16="http://schemas.microsoft.com/office/drawing/2014/main" id="{0DD96057-E3F2-76A6-2DC4-AB49FB34D793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108" name="Oval 1">
              <a:extLst>
                <a:ext uri="{FF2B5EF4-FFF2-40B4-BE49-F238E27FC236}">
                  <a16:creationId xmlns:a16="http://schemas.microsoft.com/office/drawing/2014/main" id="{2291B6B9-6161-C877-D4AD-6E0D572F0829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09" name="Straight Connector 3">
              <a:extLst>
                <a:ext uri="{FF2B5EF4-FFF2-40B4-BE49-F238E27FC236}">
                  <a16:creationId xmlns:a16="http://schemas.microsoft.com/office/drawing/2014/main" id="{CFBF4320-9FA1-D4C7-D764-E9B77FEF9FC7}"/>
                </a:ext>
              </a:extLst>
            </xdr:cNvPr>
            <xdr:cNvCxnSpPr>
              <a:stCxn id="65" idx="1"/>
              <a:endCxn id="6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Straight Connector 7">
              <a:extLst>
                <a:ext uri="{FF2B5EF4-FFF2-40B4-BE49-F238E27FC236}">
                  <a16:creationId xmlns:a16="http://schemas.microsoft.com/office/drawing/2014/main" id="{8DB705E1-CE32-7ECD-CCC1-6806D5A19D3B}"/>
                </a:ext>
              </a:extLst>
            </xdr:cNvPr>
            <xdr:cNvCxnSpPr>
              <a:stCxn id="65" idx="3"/>
              <a:endCxn id="6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787FFBF9-1947-BABE-B8CA-24EC6152026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17DC3B29-E72D-5C7E-69EF-6C0F3B56E8B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105" name="Oval 104">
              <a:extLst>
                <a:ext uri="{FF2B5EF4-FFF2-40B4-BE49-F238E27FC236}">
                  <a16:creationId xmlns:a16="http://schemas.microsoft.com/office/drawing/2014/main" id="{96FA88B6-84D9-32C4-4EBA-FDFDBD1985BE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06" name="Straight Connector 105">
              <a:extLst>
                <a:ext uri="{FF2B5EF4-FFF2-40B4-BE49-F238E27FC236}">
                  <a16:creationId xmlns:a16="http://schemas.microsoft.com/office/drawing/2014/main" id="{766D7C62-9080-786B-72D1-C8EB08CDF218}"/>
                </a:ext>
              </a:extLst>
            </xdr:cNvPr>
            <xdr:cNvCxnSpPr>
              <a:stCxn id="105" idx="1"/>
              <a:endCxn id="10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7" name="Straight Connector 106">
              <a:extLst>
                <a:ext uri="{FF2B5EF4-FFF2-40B4-BE49-F238E27FC236}">
                  <a16:creationId xmlns:a16="http://schemas.microsoft.com/office/drawing/2014/main" id="{554B56B5-99B7-3A0F-2784-A9F3205361E5}"/>
                </a:ext>
              </a:extLst>
            </xdr:cNvPr>
            <xdr:cNvCxnSpPr>
              <a:stCxn id="105" idx="3"/>
              <a:endCxn id="10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EECD387A-138B-A6E9-E6D6-FA7F0EE195D3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E3EDD4B3-9FDB-9674-E9A6-F45025C785F3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2B9513E-419D-25A9-CA40-76C77E9CC052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4D3575D6-50E0-8ACE-5E5A-3474320AF333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D238D959-8CA4-A5AA-7ABC-D5178F9111E6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53EB230-B55F-6191-C7EE-553346AA5891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3946015E-7AB3-AD4B-F7B1-08140F8D31D6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A603AB33-3563-AE3A-BDDC-D44A00643C3F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92FB8817-39FE-6056-161F-E6A07EBDE8FB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ABC41868-69EE-5C33-1640-63F25F43A493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8DA8E4B6-68D0-56F2-FDEC-47BE76B900AE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789289D2-F69B-ADEB-AAB3-45995090B973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9CF150DE-CBB2-1CD5-33E6-28BDDE01C352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50">
            <a:extLst>
              <a:ext uri="{FF2B5EF4-FFF2-40B4-BE49-F238E27FC236}">
                <a16:creationId xmlns:a16="http://schemas.microsoft.com/office/drawing/2014/main" id="{73050A76-CC6A-04D2-F552-18B891A41FB2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352F64C9-E68B-69A7-BFBE-BC5C7AB6AFF9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52">
            <a:extLst>
              <a:ext uri="{FF2B5EF4-FFF2-40B4-BE49-F238E27FC236}">
                <a16:creationId xmlns:a16="http://schemas.microsoft.com/office/drawing/2014/main" id="{8F086238-D807-8F54-4328-6E5BE664AC4A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AB047F25-3BCA-CB0C-0D10-D326B59529C5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9088A26-D876-7F4B-3200-B6334E9F1F2E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FB8EA511-0044-0CD9-65B4-995D429CFABF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6180AF13-3B09-B24E-CE05-34B31CBF57AE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745867E9-4930-11FC-1705-B31EF5D497D3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DBB5EDB9-4D59-5C9B-3AE1-12717F89375E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282F48C7-FDEA-779F-43B8-D5BE056D4E06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Isosceles Triangle 74">
            <a:extLst>
              <a:ext uri="{FF2B5EF4-FFF2-40B4-BE49-F238E27FC236}">
                <a16:creationId xmlns:a16="http://schemas.microsoft.com/office/drawing/2014/main" id="{78B1D864-A634-45E4-91EB-F42588D4A6D2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6" name="Isosceles Triangle 75">
            <a:extLst>
              <a:ext uri="{FF2B5EF4-FFF2-40B4-BE49-F238E27FC236}">
                <a16:creationId xmlns:a16="http://schemas.microsoft.com/office/drawing/2014/main" id="{9860F64A-EFE5-49F6-5E49-D66EBF75F6FE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7" name="Group 73">
            <a:extLst>
              <a:ext uri="{FF2B5EF4-FFF2-40B4-BE49-F238E27FC236}">
                <a16:creationId xmlns:a16="http://schemas.microsoft.com/office/drawing/2014/main" id="{579DA2B0-1313-EF4C-5CD5-E6C6B5D40857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7F9BF294-7145-9682-221A-020B061B2DBB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FE2BBCF0-F46F-BDE1-0455-4BD8F9FE87F6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Group 74">
            <a:extLst>
              <a:ext uri="{FF2B5EF4-FFF2-40B4-BE49-F238E27FC236}">
                <a16:creationId xmlns:a16="http://schemas.microsoft.com/office/drawing/2014/main" id="{EEE2D371-7FA0-1637-BDC7-A46126227B17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A0C7DA67-2C05-1F16-EBC2-1569410D3445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102" name="Straight Connector 101">
              <a:extLst>
                <a:ext uri="{FF2B5EF4-FFF2-40B4-BE49-F238E27FC236}">
                  <a16:creationId xmlns:a16="http://schemas.microsoft.com/office/drawing/2014/main" id="{31DE4410-866B-430C-65D3-11B9595CD92E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9" name="Group 89">
            <a:extLst>
              <a:ext uri="{FF2B5EF4-FFF2-40B4-BE49-F238E27FC236}">
                <a16:creationId xmlns:a16="http://schemas.microsoft.com/office/drawing/2014/main" id="{ED0A960A-07C9-5186-A057-AE1A26278126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97" name="Straight Connector 96">
              <a:extLst>
                <a:ext uri="{FF2B5EF4-FFF2-40B4-BE49-F238E27FC236}">
                  <a16:creationId xmlns:a16="http://schemas.microsoft.com/office/drawing/2014/main" id="{412C1E39-EF30-E50F-E60A-45308F0C1206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Straight Connector 79">
              <a:extLst>
                <a:ext uri="{FF2B5EF4-FFF2-40B4-BE49-F238E27FC236}">
                  <a16:creationId xmlns:a16="http://schemas.microsoft.com/office/drawing/2014/main" id="{C548A81A-519B-1F82-BE4C-0F1548BA2029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9" name="Straight Connector 80">
              <a:extLst>
                <a:ext uri="{FF2B5EF4-FFF2-40B4-BE49-F238E27FC236}">
                  <a16:creationId xmlns:a16="http://schemas.microsoft.com/office/drawing/2014/main" id="{846821EC-CF88-7E2B-8427-561DDEBFB3DB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Straight Connector 88">
              <a:extLst>
                <a:ext uri="{FF2B5EF4-FFF2-40B4-BE49-F238E27FC236}">
                  <a16:creationId xmlns:a16="http://schemas.microsoft.com/office/drawing/2014/main" id="{11EB2398-8D3F-2A31-DADC-33FB76E40AF6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0" name="Group 90">
            <a:extLst>
              <a:ext uri="{FF2B5EF4-FFF2-40B4-BE49-F238E27FC236}">
                <a16:creationId xmlns:a16="http://schemas.microsoft.com/office/drawing/2014/main" id="{4CE09CA2-25F6-ACA5-BAAF-360EB975F7F3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93" name="Straight Connector 92">
              <a:extLst>
                <a:ext uri="{FF2B5EF4-FFF2-40B4-BE49-F238E27FC236}">
                  <a16:creationId xmlns:a16="http://schemas.microsoft.com/office/drawing/2014/main" id="{FFF28F33-6256-81A9-C3E0-96C247057EF4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4" name="Straight Connector 93">
              <a:extLst>
                <a:ext uri="{FF2B5EF4-FFF2-40B4-BE49-F238E27FC236}">
                  <a16:creationId xmlns:a16="http://schemas.microsoft.com/office/drawing/2014/main" id="{F334180F-21B3-4451-3092-EE6C947A598C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Straight Connector 94">
              <a:extLst>
                <a:ext uri="{FF2B5EF4-FFF2-40B4-BE49-F238E27FC236}">
                  <a16:creationId xmlns:a16="http://schemas.microsoft.com/office/drawing/2014/main" id="{EA619D2E-E141-4DEC-ED79-6C8EE2906C7F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6" name="Straight Connector 95">
              <a:extLst>
                <a:ext uri="{FF2B5EF4-FFF2-40B4-BE49-F238E27FC236}">
                  <a16:creationId xmlns:a16="http://schemas.microsoft.com/office/drawing/2014/main" id="{68310C22-42AF-B84D-CA70-C54E3465FE27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8933131B-FFDD-DF6C-69D2-71AD91A0B22D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34A40EB3-BCD6-B840-3366-406F005C5523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3C252867-8562-C4AC-85C1-B00BCBE0B266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90A9C837-C6CF-21F4-2AA7-F3E805CA4FED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Group 155">
            <a:extLst>
              <a:ext uri="{FF2B5EF4-FFF2-40B4-BE49-F238E27FC236}">
                <a16:creationId xmlns:a16="http://schemas.microsoft.com/office/drawing/2014/main" id="{2107F80C-8130-42B2-6FE1-6FD0200B0C5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90" name="Isosceles Triangle 89">
              <a:extLst>
                <a:ext uri="{FF2B5EF4-FFF2-40B4-BE49-F238E27FC236}">
                  <a16:creationId xmlns:a16="http://schemas.microsoft.com/office/drawing/2014/main" id="{8894FB57-B3A6-4E56-57B9-D68D6352C592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1" name="Isosceles Triangle 90">
              <a:extLst>
                <a:ext uri="{FF2B5EF4-FFF2-40B4-BE49-F238E27FC236}">
                  <a16:creationId xmlns:a16="http://schemas.microsoft.com/office/drawing/2014/main" id="{BD3C46F3-D6EB-9EF1-C11E-104539E5FF83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2" name="Isosceles Triangle 91">
              <a:extLst>
                <a:ext uri="{FF2B5EF4-FFF2-40B4-BE49-F238E27FC236}">
                  <a16:creationId xmlns:a16="http://schemas.microsoft.com/office/drawing/2014/main" id="{8B9833A5-D6B8-B8B5-29B7-5CE2937BCBD5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86" name="Group 134">
            <a:extLst>
              <a:ext uri="{FF2B5EF4-FFF2-40B4-BE49-F238E27FC236}">
                <a16:creationId xmlns:a16="http://schemas.microsoft.com/office/drawing/2014/main" id="{F3C21006-F0F7-66F3-C1DF-3DDEA4BC5D94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87" name="Isosceles Triangle 86">
              <a:extLst>
                <a:ext uri="{FF2B5EF4-FFF2-40B4-BE49-F238E27FC236}">
                  <a16:creationId xmlns:a16="http://schemas.microsoft.com/office/drawing/2014/main" id="{F08439A2-DE86-7AF4-D5E6-062EA606E9A7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88" name="Isosceles Triangle 87">
              <a:extLst>
                <a:ext uri="{FF2B5EF4-FFF2-40B4-BE49-F238E27FC236}">
                  <a16:creationId xmlns:a16="http://schemas.microsoft.com/office/drawing/2014/main" id="{F2F114B1-E608-5C5C-EC2E-0484B21C6124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89" name="Isosceles Triangle 88">
              <a:extLst>
                <a:ext uri="{FF2B5EF4-FFF2-40B4-BE49-F238E27FC236}">
                  <a16:creationId xmlns:a16="http://schemas.microsoft.com/office/drawing/2014/main" id="{9FFC30D8-B5BD-9160-BACB-5FF6FC6A13BA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8</xdr:col>
      <xdr:colOff>7327</xdr:colOff>
      <xdr:row>29</xdr:row>
      <xdr:rowOff>121405</xdr:rowOff>
    </xdr:from>
    <xdr:to>
      <xdr:col>8</xdr:col>
      <xdr:colOff>196590</xdr:colOff>
      <xdr:row>29</xdr:row>
      <xdr:rowOff>124557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09BBEBD-A3C9-4D8B-B900-A6FCE6FFE872}"/>
            </a:ext>
          </a:extLst>
        </xdr:cNvPr>
        <xdr:cNvCxnSpPr/>
      </xdr:nvCxnSpPr>
      <xdr:spPr>
        <a:xfrm flipH="1">
          <a:off x="2769577" y="4612809"/>
          <a:ext cx="189263" cy="31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7328</xdr:colOff>
      <xdr:row>30</xdr:row>
      <xdr:rowOff>102575</xdr:rowOff>
    </xdr:from>
    <xdr:to>
      <xdr:col>8</xdr:col>
      <xdr:colOff>109904</xdr:colOff>
      <xdr:row>34</xdr:row>
      <xdr:rowOff>131884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FE16CD14-0455-4B4D-B59D-6B25214E0EA7}"/>
            </a:ext>
          </a:extLst>
        </xdr:cNvPr>
        <xdr:cNvSpPr/>
      </xdr:nvSpPr>
      <xdr:spPr>
        <a:xfrm>
          <a:off x="2388578" y="4747844"/>
          <a:ext cx="483576" cy="64477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D" sz="600" b="1">
              <a:solidFill>
                <a:srgbClr val="FF0000"/>
              </a:solidFill>
            </a:rPr>
            <a:t>POMPA</a:t>
          </a:r>
        </a:p>
      </xdr:txBody>
    </xdr:sp>
    <xdr:clientData/>
  </xdr:twoCellAnchor>
  <xdr:twoCellAnchor>
    <xdr:from>
      <xdr:col>10</xdr:col>
      <xdr:colOff>131884</xdr:colOff>
      <xdr:row>19</xdr:row>
      <xdr:rowOff>73270</xdr:rowOff>
    </xdr:from>
    <xdr:to>
      <xdr:col>11</xdr:col>
      <xdr:colOff>315057</xdr:colOff>
      <xdr:row>28</xdr:row>
      <xdr:rowOff>87924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18EAB6AB-3C4B-407E-9E68-D1A3D756D45A}"/>
            </a:ext>
          </a:extLst>
        </xdr:cNvPr>
        <xdr:cNvSpPr/>
      </xdr:nvSpPr>
      <xdr:spPr>
        <a:xfrm rot="5400000">
          <a:off x="3238500" y="3443654"/>
          <a:ext cx="1399442" cy="564173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 b="1">
              <a:solidFill>
                <a:schemeClr val="tx1"/>
              </a:solidFill>
            </a:rPr>
            <a:t>JL DMK</a:t>
          </a:r>
          <a:r>
            <a:rPr lang="en-ID" sz="800" b="1" baseline="0">
              <a:solidFill>
                <a:schemeClr val="tx1"/>
              </a:solidFill>
            </a:rPr>
            <a:t> - PWD</a:t>
          </a:r>
        </a:p>
        <a:p>
          <a:pPr algn="ctr"/>
          <a:r>
            <a:rPr lang="en-ID" sz="800" b="1" baseline="0">
              <a:solidFill>
                <a:schemeClr val="tx1"/>
              </a:solidFill>
            </a:rPr>
            <a:t>DEMPET</a:t>
          </a:r>
          <a:endParaRPr lang="en-ID" sz="80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C/Users/jokohadiwidayat/Documents/POPSD/REKAP%20DATA%20PRK%202014/RAPAT%20POKJA%20AO/SEMARANG%2017-18%20FEBRUARI%202009/BK-DHU-04/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/Data%20KANTOR/Kantor%202021/PBPD/1.%20WORKING%20AREA/laporan%20FGTM/oktober%202016/Users/asus/Documents/Documents%20and%20Settings/lilik/Local%20Settings/Temporary%20Internet%20Files/OLK4E/Documents%20and%20Settings/tania%20savana.OPDIST-CAD3CA88/My%20Documents/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air\Documents\SUCOFINDO\DISNAKER\K:\A-Presentasi2004\2005formnewrev2\2005newformrev2\RKAP2005%20UNIT\TM1\RKAP%20Investas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%202023/PB-PD/3.%20KKP%20PB-PD%20TR%20Kolektif/05.%20Perum%20BALEWARNA-2702202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Neraca%20Energi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KF%20Utr%20III%202009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aporan%20Teknik%2020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per%20Feeder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RAB%20FIX/PB%20PT.%20URBAN%20-%201.730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ot.prasetyo\Downloads\084.%20KKO%20KKF%20FT%20PT.%20DIMENSI%20PUTRA%20KARYA%2053%20KV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[Book1.xls]ttings_Administrat_2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MEMO"/>
      <sheetName val="Breakdown Target"/>
      <sheetName val="2013"/>
      <sheetName val="DTU"/>
      <sheetName val="DeVIASI"/>
      <sheetName val="KoMposisi"/>
      <sheetName val="Kamus"/>
      <sheetName val="W-NAD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ipeg-U(12D2)"/>
      <sheetName val="BBaku(12C3)"/>
      <sheetName val="BiLuOp(14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INDEX"/>
      <sheetName val="W-NAD"/>
      <sheetName val="prod03"/>
      <sheetName val="REFERENSI"/>
      <sheetName val="aruskas"/>
      <sheetName val="Hal-1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Bipeg-U(12D2)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item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Cover"/>
      <sheetName val="Daftar I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MENU1"/>
      <sheetName val="Listrik Mati 05"/>
      <sheetName val="Tabel Kode"/>
      <sheetName val="rkap2008"/>
      <sheetName val="Smg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 refreshError="1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al 14b"/>
      <sheetName val="TABGAJI"/>
      <sheetName val="FORM-B"/>
      <sheetName val="Template-WBS APP"/>
      <sheetName val="dengan pembangkitan"/>
      <sheetName val="AHS-JTR"/>
      <sheetName val="PESUT TW2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DATA JML KEL"/>
      <sheetName val="Hopf"/>
      <sheetName val="LR"/>
      <sheetName val="PSP Master JEIA "/>
      <sheetName val="Cover_sheet"/>
      <sheetName val="DC REAL PER TW"/>
      <sheetName val="3-DIV2"/>
      <sheetName val="FJ per BLN"/>
      <sheetName val="AnalisaFas.O&amp;P"/>
      <sheetName val="As"/>
      <sheetName val="JSiar"/>
      <sheetName val="Hyp"/>
      <sheetName val="input-cost"/>
      <sheetName val="Usulan"/>
      <sheetName val="JAN07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20">
          <cell r="H120">
            <v>9000</v>
          </cell>
        </row>
      </sheetData>
      <sheetData sheetId="214"/>
      <sheetData sheetId="215">
        <row r="120">
          <cell r="H120">
            <v>9000</v>
          </cell>
        </row>
      </sheetData>
      <sheetData sheetId="216"/>
      <sheetData sheetId="217">
        <row r="120">
          <cell r="H120">
            <v>9000</v>
          </cell>
        </row>
      </sheetData>
      <sheetData sheetId="218"/>
      <sheetData sheetId="219">
        <row r="120">
          <cell r="H120">
            <v>9000</v>
          </cell>
        </row>
      </sheetData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Smg"/>
      <sheetName val="Chart1"/>
      <sheetName val="DeVIASI"/>
      <sheetName val="KoMposisi"/>
      <sheetName val="PMT"/>
      <sheetName val="Data"/>
      <sheetName val="DTU"/>
      <sheetName val="harga material hps 2013"/>
      <sheetName val="RAB"/>
      <sheetName val="JAN07"/>
      <sheetName val="Kamus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REFERENSI"/>
      <sheetName val="Analisa Upah &amp; Bahan Plum"/>
      <sheetName val="HRG BHN"/>
      <sheetName val="Bill of Qty MEP"/>
      <sheetName val="LR"/>
      <sheetName val="RKS"/>
      <sheetName val="aruskas"/>
      <sheetName val="Hal-1"/>
      <sheetName val="Sheet5"/>
      <sheetName val="Harga BBM Indonesia"/>
      <sheetName val="PUNCAK-89"/>
      <sheetName val="Resume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Neraca seAPJ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W-NAD"/>
      <sheetName val="HPSI-Portion"/>
      <sheetName val="JAN09"/>
      <sheetName val="LR"/>
      <sheetName val="Kamus"/>
      <sheetName val="Cover"/>
      <sheetName val="Sheet5"/>
      <sheetName val="MATERIAL juni 05"/>
      <sheetName val="D2. ANALISA HS INSHAR"/>
      <sheetName val="Harga BBM Indonesi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master rab"/>
      <sheetName val="Format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Harga BBM Indonesia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dengan pembangkitan"/>
      <sheetName val="Urai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  <sheetName val="Uraian"/>
      <sheetName val="rkap2008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E3. ANALISA HS HAR TEK SUTM"/>
      <sheetName val="E6. ANALISA HS HAR"/>
      <sheetName val="PMT"/>
      <sheetName val="JAN07"/>
      <sheetName val="Kontrak vs Realisasi Gas"/>
      <sheetName val="D2. ANALISA HS INSHAR"/>
      <sheetName val="Asumsi"/>
      <sheetName val="Neraca seAPJ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Cover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Cover"/>
      <sheetName val="Rekap PMG."/>
      <sheetName val="Usulan"/>
      <sheetName val="FORM-B"/>
      <sheetName val="UPDATE 25 JANUARI 2007"/>
      <sheetName val="DeVIASI"/>
      <sheetName val="KoMposisi"/>
      <sheetName val="BERKAS"/>
      <sheetName val="Database"/>
      <sheetName val="data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Asumsi"/>
      <sheetName val="NerSubsis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LAMP_1L"/>
      <sheetName val="LAMP_4L"/>
      <sheetName val="LAMP_5L"/>
      <sheetName val="LAMP_7L"/>
      <sheetName val="PMT"/>
      <sheetName val="Smg"/>
      <sheetName val="NO. PRK"/>
      <sheetName val="Cover"/>
      <sheetName val="D2. ANALISA HS INSHAR"/>
      <sheetName val="Asumsi"/>
      <sheetName val="ca"/>
      <sheetName val="LR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Data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DB"/>
      <sheetName val="JURNAL"/>
      <sheetName val="BB PUSAT"/>
      <sheetName val="DTstok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NO. PRK"/>
      <sheetName val="UPDATE 25 JANUARI 2007"/>
      <sheetName val="Sudah Berjalan"/>
      <sheetName val="W-NAD"/>
      <sheetName val="SuMBER"/>
      <sheetName val="PMT"/>
      <sheetName val="beban"/>
      <sheetName val="INPBA"/>
      <sheetName val="HARGA SATU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Rekap PMG."/>
      <sheetName val="Neraca seAPJ"/>
      <sheetName val="APBN"/>
      <sheetName val="Jasa"/>
      <sheetName val="Mat"/>
      <sheetName val="sr"/>
      <sheetName val="HB2"/>
      <sheetName val="Sensitivitas"/>
      <sheetName val="Analisa"/>
      <sheetName val="Blangko Analisa"/>
      <sheetName val="Blangko RAB"/>
      <sheetName val="HPS"/>
      <sheetName val="impedansi"/>
      <sheetName val="DTU"/>
      <sheetName val="JAN07"/>
      <sheetName val="entry REC  trip"/>
      <sheetName val="Hal-1"/>
      <sheetName val="Sudah Berjalan"/>
      <sheetName val="FORM-B"/>
      <sheetName val="LAIN2"/>
      <sheetName val="x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Sheet3"/>
      <sheetName val="TRANS"/>
      <sheetName val="ca"/>
      <sheetName val="D2. ANL WAKTU INSHAR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TRANS"/>
      <sheetName val="tabel"/>
      <sheetName val="HB BARU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Jasa"/>
      <sheetName val="Mat"/>
      <sheetName val="HB2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見積書"/>
      <sheetName val="Rupiah"/>
      <sheetName val="SortSheet"/>
      <sheetName val="rekmodiPtk (MAP)"/>
      <sheetName val="sept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ca"/>
      <sheetName val="Penyulang Padam"/>
      <sheetName val="Tabel Wilayah-cabang"/>
      <sheetName val="KALK_GES"/>
      <sheetName val="SL3"/>
      <sheetName val="LabaRugi"/>
      <sheetName val="Quote"/>
      <sheetName val="RAB"/>
      <sheetName val="W-NAD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W1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SIATIF STRATEGIS"/>
      <sheetName val="NO. PRK"/>
      <sheetName val="HARGA SATUAN"/>
      <sheetName val="IS"/>
      <sheetName val="REKAP USULAN"/>
      <sheetName val="DETAIL USULAN"/>
      <sheetName val="SAMPUL"/>
      <sheetName val="DATA"/>
      <sheetName val="RAB"/>
      <sheetName val="REKAP MDU"/>
      <sheetName val="REKAP TIANG"/>
      <sheetName val="REKAP KONSTRUKSI"/>
      <sheetName val="GAMBAR-"/>
      <sheetName val="SLD"/>
      <sheetName val="PETA 3D"/>
      <sheetName val=" PETA 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D5" t="str">
            <v>AREA DEMAK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DATA"/>
      <sheetName val="KKF"/>
      <sheetName val="KKO-"/>
      <sheetName val="RAB"/>
      <sheetName val="GAMBAR"/>
      <sheetName val="SLD"/>
      <sheetName val="PETA"/>
      <sheetName val="REKAP MATERIAL"/>
      <sheetName val="REKAP MDU"/>
      <sheetName val="REKAP TIANG"/>
      <sheetName val="HARGA SATUAN (2)"/>
    </sheetNames>
    <sheetDataSet>
      <sheetData sheetId="0"/>
      <sheetData sheetId="1">
        <row r="8">
          <cell r="C8" t="str">
            <v>PT. DIMENSI PUTRA KARYA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1008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498" t="s">
        <v>1133</v>
      </c>
      <c r="C4" s="498"/>
      <c r="D4" s="498"/>
      <c r="E4" s="498"/>
      <c r="F4" s="498"/>
      <c r="G4" s="498"/>
      <c r="H4" s="498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499" t="s">
        <v>0</v>
      </c>
      <c r="C7" s="499" t="s">
        <v>1</v>
      </c>
      <c r="D7" s="500" t="s">
        <v>42</v>
      </c>
      <c r="E7" s="500" t="s">
        <v>43</v>
      </c>
      <c r="F7" s="500" t="s">
        <v>1134</v>
      </c>
      <c r="G7" s="501" t="s">
        <v>41</v>
      </c>
      <c r="H7" s="497" t="s">
        <v>1041</v>
      </c>
      <c r="I7" s="497" t="s">
        <v>1136</v>
      </c>
      <c r="J7" s="497" t="s">
        <v>1025</v>
      </c>
      <c r="K7" s="491" t="s">
        <v>1023</v>
      </c>
      <c r="L7" s="492"/>
    </row>
    <row r="8" spans="1:12" ht="15" customHeight="1">
      <c r="B8" s="499"/>
      <c r="C8" s="499"/>
      <c r="D8" s="500"/>
      <c r="E8" s="500"/>
      <c r="F8" s="500"/>
      <c r="G8" s="501"/>
      <c r="H8" s="497"/>
      <c r="I8" s="497"/>
      <c r="J8" s="497"/>
      <c r="K8" s="493"/>
      <c r="L8" s="494"/>
    </row>
    <row r="9" spans="1:12" ht="15" customHeight="1">
      <c r="B9" s="499"/>
      <c r="C9" s="499"/>
      <c r="D9" s="500"/>
      <c r="E9" s="500"/>
      <c r="F9" s="500"/>
      <c r="G9" s="501"/>
      <c r="H9" s="497"/>
      <c r="I9" s="497"/>
      <c r="J9" s="497"/>
      <c r="K9" s="495"/>
      <c r="L9" s="496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1034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MCB 3 Fasa 35 A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172800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NFA2X-T 3x35+1x35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Mtr</v>
      </c>
      <c r="F13" s="138">
        <f t="shared" ref="F13:F76" ca="1" si="2">IF(ISERROR(OFFSET($D$713,MATCH(A13,$F$714:$F$1320,0),0)),"",OFFSET($D$713,MATCH(A13,$F$714:$F$1320,0),0))</f>
        <v>44</v>
      </c>
      <c r="G13" s="41">
        <f ca="1">IF(ISERROR(OFFSET('HARGA SATUAN'!$I$6,MATCH(C13,'HARGA SATUAN'!$C$7:$C$1492,0),0)),"",OFFSET('HARGA SATUAN'!$I$6,MATCH(C13,'HARGA SATUAN'!$C$7:$C$1492,0),0))</f>
        <v>30400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KWH MPB; 3P; 4W; 230/400 V; 5(80) A; Class 1</v>
      </c>
      <c r="D14" s="101" t="str">
        <f ca="1">IF(ISERROR(OFFSET('HARGA SATUAN'!$D$6,MATCH(C14,'HARGA SATUAN'!$C$7:$C$1492,0),0)),"",OFFSET('HARGA SATUAN'!$D$6,MATCH(C14,'HARGA SATUAN'!$C$7:$C$1492,0),0))</f>
        <v>HDW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1719200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Modem 3G/4G</v>
      </c>
      <c r="D15" s="101" t="str">
        <f ca="1">IF(ISERROR(OFFSET('HARGA SATUAN'!$D$6,MATCH(C15,'HARGA SATUAN'!$C$7:$C$1492,0),0)),"",OFFSET('HARGA SATUAN'!$D$6,MATCH(C15,'HARGA SATUAN'!$C$7:$C$1492,0),0))</f>
        <v>HDW</v>
      </c>
      <c r="E15" s="101" t="str">
        <f ca="1">IF(B15="+","Unit",IF(ISERROR(OFFSET('HARGA SATUAN'!$E$6,MATCH(C15,'HARGA SATUAN'!$C$7:$C$1492,0),0)),"",OFFSET('HARGA SATUAN'!$E$6,MATCH(C15,'HARGA SATUAN'!$C$7:$C$1492,0),0)))</f>
        <v>Unit</v>
      </c>
      <c r="F15" s="138">
        <f t="shared" ca="1" si="2"/>
        <v>1</v>
      </c>
      <c r="G15" s="41">
        <f ca="1">IF(ISERROR(OFFSET('HARGA SATUAN'!$I$6,MATCH(C15,'HARGA SATUAN'!$C$7:$C$1492,0),0)),"",OFFSET('HARGA SATUAN'!$I$6,MATCH(C15,'HARGA SATUAN'!$C$7:$C$1492,0),0))</f>
        <v>1113900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SUMIFS(RAB!$F$15:$F$46,RAB!$C$15:$C$46,C714)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SUMIFS(RAB!$F$15:$F$46,RAB!$C$15:$C$46,C715)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SUMIFS(RAB!$F$15:$F$46,RAB!$C$15:$C$46,C716)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SUMIFS(RAB!$F$15:$F$46,RAB!$C$15:$C$46,C717)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SUMIFS(RAB!$F$15:$F$46,RAB!$C$15:$C$46,C718)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SUMIFS(RAB!$F$15:$F$46,RAB!$C$15:$C$46,C719)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SUMIFS(RAB!$F$15:$F$46,RAB!$C$15:$C$46,C720)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SUMIFS(RAB!$F$15:$F$46,RAB!$C$15:$C$46,C721)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SUMIFS(RAB!$F$15:$F$46,RAB!$C$15:$C$46,C722)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SUMIFS(RAB!$F$15:$F$46,RAB!$C$15:$C$46,C723)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SUMIFS(RAB!$F$15:$F$46,RAB!$C$15:$C$46,C724)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SUMIFS(RAB!$F$15:$F$46,RAB!$C$15:$C$46,C725)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SUMIFS(RAB!$F$15:$F$46,RAB!$C$15:$C$46,C726)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SUMIFS(RAB!$F$15:$F$46,RAB!$C$15:$C$46,C727)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SUMIFS(RAB!$F$15:$F$46,RAB!$C$15:$C$46,C728)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SUMIFS(RAB!$F$15:$F$46,RAB!$C$15:$C$46,C729)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SUMIFS(RAB!$F$15:$F$46,RAB!$C$15:$C$46,C730)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SUMIFS(RAB!$F$15:$F$46,RAB!$C$15:$C$46,C731)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SUMIFS(RAB!$F$15:$F$46,RAB!$C$15:$C$46,C732)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SUMIFS(RAB!$F$15:$F$46,RAB!$C$15:$C$46,C733)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SUMIFS(RAB!$F$15:$F$46,RAB!$C$15:$C$46,C734)</f>
        <v>1</v>
      </c>
      <c r="E734" s="26">
        <f t="shared" ca="1" si="33"/>
        <v>1</v>
      </c>
      <c r="F734" s="26">
        <f ca="1">IF(D734=0,0,SUM($E$713:E734))</f>
        <v>1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SUMIFS(RAB!$F$15:$F$46,RAB!$C$15:$C$46,C735)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SUMIFS(RAB!$F$15:$F$46,RAB!$C$15:$C$46,C736)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SUMIFS(RAB!$F$15:$F$46,RAB!$C$15:$C$46,C737)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SUMIFS(RAB!$F$15:$F$46,RAB!$C$15:$C$46,C738)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SUMIFS(RAB!$F$15:$F$46,RAB!$C$15:$C$46,C739)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SUMIFS(RAB!$F$15:$F$46,RAB!$C$15:$C$46,C740)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SUMIFS(RAB!$F$15:$F$46,RAB!$C$15:$C$46,C741)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SUMIFS(RAB!$F$15:$F$46,RAB!$C$15:$C$46,C742)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SUMIFS(RAB!$F$15:$F$46,RAB!$C$15:$C$46,C743)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SUMIFS(RAB!$F$15:$F$46,RAB!$C$15:$C$46,C744)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SUMIFS(RAB!$F$15:$F$46,RAB!$C$15:$C$46,C745)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SUMIFS(RAB!$F$15:$F$46,RAB!$C$15:$C$46,C746)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SUMIFS(RAB!$F$15:$F$46,RAB!$C$15:$C$46,C747)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SUMIFS(RAB!$F$15:$F$46,RAB!$C$15:$C$46,C748)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SUMIFS(RAB!$F$15:$F$46,RAB!$C$15:$C$46,C749)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SUMIFS(RAB!$F$15:$F$46,RAB!$C$15:$C$46,C750)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SUMIFS(RAB!$F$15:$F$46,RAB!$C$15:$C$46,C751)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SUMIFS(RAB!$F$15:$F$46,RAB!$C$15:$C$46,C752)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SUMIFS(RAB!$F$15:$F$46,RAB!$C$15:$C$46,C753)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SUMIFS(RAB!$F$15:$F$46,RAB!$C$15:$C$46,C754)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SUMIFS(RAB!$F$15:$F$46,RAB!$C$15:$C$46,C755)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SUMIFS(RAB!$F$15:$F$46,RAB!$C$15:$C$46,C756)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SUMIFS(RAB!$F$15:$F$46,RAB!$C$15:$C$46,C757)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SUMIFS(RAB!$F$15:$F$46,RAB!$C$15:$C$46,C758)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SUMIFS(RAB!$F$15:$F$46,RAB!$C$15:$C$46,C759)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SUMIFS(RAB!$F$15:$F$46,RAB!$C$15:$C$46,C760)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SUMIFS(RAB!$F$15:$F$46,RAB!$C$15:$C$46,C761)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SUMIFS(RAB!$F$15:$F$46,RAB!$C$15:$C$46,C762)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SUMIFS(RAB!$F$15:$F$46,RAB!$C$15:$C$46,C763)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SUMIFS(RAB!$F$15:$F$46,RAB!$C$15:$C$46,C764)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SUMIFS(RAB!$F$15:$F$46,RAB!$C$15:$C$46,C765)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SUMIFS(RAB!$F$15:$F$46,RAB!$C$15:$C$46,C766)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SUMIFS(RAB!$F$15:$F$46,RAB!$C$15:$C$46,C767)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SUMIFS(RAB!$F$15:$F$46,RAB!$C$15:$C$46,C768)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SUMIFS(RAB!$F$15:$F$46,RAB!$C$15:$C$46,C769)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SUMIFS(RAB!$F$15:$F$46,RAB!$C$15:$C$46,C770)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SUMIFS(RAB!$F$15:$F$46,RAB!$C$15:$C$46,C771)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SUMIFS(RAB!$F$15:$F$46,RAB!$C$15:$C$46,C772)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SUMIFS(RAB!$F$15:$F$46,RAB!$C$15:$C$46,C773)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SUMIFS(RAB!$F$15:$F$46,RAB!$C$15:$C$46,C774)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SUMIFS(RAB!$F$15:$F$46,RAB!$C$15:$C$46,C775)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SUMIFS(RAB!$F$15:$F$46,RAB!$C$15:$C$46,C776)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SUMIFS(RAB!$F$15:$F$46,RAB!$C$15:$C$46,C777)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SUMIFS(RAB!$F$15:$F$46,RAB!$C$15:$C$46,C778)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SUMIFS(RAB!$F$15:$F$46,RAB!$C$15:$C$46,C779)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SUMIFS(RAB!$F$15:$F$46,RAB!$C$15:$C$46,C780)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SUMIFS(RAB!$F$15:$F$46,RAB!$C$15:$C$46,C781)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SUMIFS(RAB!$F$15:$F$46,RAB!$C$15:$C$46,C782)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SUMIFS(RAB!$F$15:$F$46,RAB!$C$15:$C$46,C783)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SUMIFS(RAB!$F$15:$F$46,RAB!$C$15:$C$46,C784)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SUMIFS(RAB!$F$15:$F$46,RAB!$C$15:$C$46,C785)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SUMIFS(RAB!$F$15:$F$46,RAB!$C$15:$C$46,C786)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SUMIFS(RAB!$F$15:$F$46,RAB!$C$15:$C$46,C787)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SUMIFS(RAB!$F$15:$F$46,RAB!$C$15:$C$46,C788)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SUMIFS(RAB!$F$15:$F$46,RAB!$C$15:$C$46,C789)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SUMIFS(RAB!$F$15:$F$46,RAB!$C$15:$C$46,C790)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SUMIFS(RAB!$F$15:$F$46,RAB!$C$15:$C$46,C791)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SUMIFS(RAB!$F$15:$F$46,RAB!$C$15:$C$46,C792)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SUMIFS(RAB!$F$15:$F$46,RAB!$C$15:$C$46,C793)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SUMIFS(RAB!$F$15:$F$46,RAB!$C$15:$C$46,C794)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SUMIFS(RAB!$F$15:$F$46,RAB!$C$15:$C$46,C795)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SUMIFS(RAB!$F$15:$F$46,RAB!$C$15:$C$46,C796)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SUMIFS(RAB!$F$15:$F$46,RAB!$C$15:$C$46,C797)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SUMIFS(RAB!$F$15:$F$46,RAB!$C$15:$C$46,C798)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SUMIFS(RAB!$F$15:$F$46,RAB!$C$15:$C$46,C799)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SUMIFS(RAB!$F$15:$F$46,RAB!$C$15:$C$46,C800)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SUMIFS(RAB!$F$15:$F$46,RAB!$C$15:$C$46,C801)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SUMIFS(RAB!$F$15:$F$46,RAB!$C$15:$C$46,C802)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SUMIFS(RAB!$F$15:$F$46,RAB!$C$15:$C$46,C803)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SUMIFS(RAB!$F$15:$F$46,RAB!$C$15:$C$46,C804)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SUMIFS(RAB!$F$15:$F$46,RAB!$C$15:$C$46,C805)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SUMIFS(RAB!$F$15:$F$46,RAB!$C$15:$C$46,C806)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SUMIFS(RAB!$F$15:$F$46,RAB!$C$15:$C$46,C807)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SUMIFS(RAB!$F$15:$F$46,RAB!$C$15:$C$46,C808)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SUMIFS(RAB!$F$15:$F$46,RAB!$C$15:$C$46,C809)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SUMIFS(RAB!$F$15:$F$46,RAB!$C$15:$C$46,C810)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SUMIFS(RAB!$F$15:$F$46,RAB!$C$15:$C$46,C811)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SUMIFS(RAB!$F$15:$F$46,RAB!$C$15:$C$46,C812)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SUMIFS(RAB!$F$15:$F$46,RAB!$C$15:$C$46,C813)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SUMIFS(RAB!$F$15:$F$46,RAB!$C$15:$C$46,C814)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SUMIFS(RAB!$F$15:$F$46,RAB!$C$15:$C$46,C815)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SUMIFS(RAB!$F$15:$F$46,RAB!$C$15:$C$46,C816)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SUMIFS(RAB!$F$15:$F$46,RAB!$C$15:$C$46,C817)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SUMIFS(RAB!$F$15:$F$46,RAB!$C$15:$C$46,C818)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SUMIFS(RAB!$F$15:$F$46,RAB!$C$15:$C$46,C819)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SUMIFS(RAB!$F$15:$F$46,RAB!$C$15:$C$46,C820)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SUMIFS(RAB!$F$15:$F$46,RAB!$C$15:$C$46,C821)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SUMIFS(RAB!$F$15:$F$46,RAB!$C$15:$C$46,C822)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SUMIFS(RAB!$F$15:$F$46,RAB!$C$15:$C$46,C823)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SUMIFS(RAB!$F$15:$F$46,RAB!$C$15:$C$46,C824)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SUMIFS(RAB!$F$15:$F$46,RAB!$C$15:$C$46,C825)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SUMIFS(RAB!$F$15:$F$46,RAB!$C$15:$C$46,C826)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SUMIFS(RAB!$F$15:$F$46,RAB!$C$15:$C$46,C827)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SUMIFS(RAB!$F$15:$F$46,RAB!$C$15:$C$46,C828)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SUMIFS(RAB!$F$15:$F$46,RAB!$C$15:$C$46,C829)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SUMIFS(RAB!$F$15:$F$46,RAB!$C$15:$C$46,C830)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SUMIFS(RAB!$F$15:$F$46,RAB!$C$15:$C$46,C831)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SUMIFS(RAB!$F$15:$F$46,RAB!$C$15:$C$46,C832)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SUMIFS(RAB!$F$15:$F$46,RAB!$C$15:$C$46,C833)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SUMIFS(RAB!$F$15:$F$46,RAB!$C$15:$C$46,C834)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SUMIFS(RAB!$F$15:$F$46,RAB!$C$15:$C$46,C835)</f>
        <v>44</v>
      </c>
      <c r="E835" s="26">
        <f t="shared" ca="1" si="34"/>
        <v>1</v>
      </c>
      <c r="F835" s="26">
        <f ca="1">IF(D835=0,0,SUM($E$713:E835))</f>
        <v>2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SUMIFS(RAB!$F$15:$F$46,RAB!$C$15:$C$46,C836)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SUMIFS(RAB!$F$15:$F$46,RAB!$C$15:$C$46,C837)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SUMIFS(RAB!$F$15:$F$46,RAB!$C$15:$C$46,C838)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SUMIFS(RAB!$F$15:$F$46,RAB!$C$15:$C$46,C839)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SUMIFS(RAB!$F$15:$F$46,RAB!$C$15:$C$46,C840)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SUMIFS(RAB!$F$15:$F$46,RAB!$C$15:$C$46,C841)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SUMIFS(RAB!$F$15:$F$46,RAB!$C$15:$C$46,C842)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SUMIFS(RAB!$F$15:$F$46,RAB!$C$15:$C$46,C843)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SUMIFS(RAB!$F$15:$F$46,RAB!$C$15:$C$46,C844)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SUMIFS(RAB!$F$15:$F$46,RAB!$C$15:$C$46,C845)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SUMIFS(RAB!$F$15:$F$46,RAB!$C$15:$C$46,C846)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SUMIFS(RAB!$F$15:$F$46,RAB!$C$15:$C$46,C847)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SUMIFS(RAB!$F$15:$F$46,RAB!$C$15:$C$46,C848)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SUMIFS(RAB!$F$15:$F$46,RAB!$C$15:$C$46,C849)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SUMIFS(RAB!$F$15:$F$46,RAB!$C$15:$C$46,C850)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SUMIFS(RAB!$F$15:$F$46,RAB!$C$15:$C$46,C851)</f>
        <v>1</v>
      </c>
      <c r="E851" s="26">
        <f t="shared" ca="1" si="35"/>
        <v>1</v>
      </c>
      <c r="F851" s="26">
        <f ca="1">IF(D851=0,0,SUM($E$713:E851))</f>
        <v>3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SUMIFS(RAB!$F$15:$F$46,RAB!$C$15:$C$46,C852)</f>
        <v>1</v>
      </c>
      <c r="E852" s="26">
        <f t="shared" ca="1" si="35"/>
        <v>1</v>
      </c>
      <c r="F852" s="26">
        <f ca="1">IF(D852=0,0,SUM($E$713:E852))</f>
        <v>4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SUMIFS(RAB!$F$15:$F$46,RAB!$C$15:$C$46,C853)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SUMIFS(RAB!$F$15:$F$46,RAB!$C$15:$C$46,C854)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SUMIFS(RAB!$F$15:$F$46,RAB!$C$15:$C$46,C855)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SUMIFS(RAB!$F$15:$F$46,RAB!$C$15:$C$46,C856)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SUMIFS(RAB!$F$15:$F$46,RAB!$C$15:$C$46,C857)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SUMIFS(RAB!$F$15:$F$46,RAB!$C$15:$C$46,C858)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SUMIFS(RAB!$F$15:$F$46,RAB!$C$15:$C$46,C859)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SUMIFS(RAB!$F$15:$F$46,RAB!$C$15:$C$46,C860)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SUMIFS(RAB!$F$15:$F$46,RAB!$C$15:$C$46,C861)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SUMIFS(RAB!$F$15:$F$46,RAB!$C$15:$C$46,C862)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SUMIFS(RAB!$F$15:$F$46,RAB!$C$15:$C$46,C863)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SUMIFS(RAB!$F$15:$F$46,RAB!$C$15:$C$46,C864)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SUMIFS(RAB!$F$15:$F$46,RAB!$C$15:$C$46,C865)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SUMIFS(RAB!$F$15:$F$46,RAB!$C$15:$C$46,C866)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SUMIFS(RAB!$F$15:$F$46,RAB!$C$15:$C$46,C867)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SUMIFS(RAB!$F$15:$F$46,RAB!$C$15:$C$46,C868)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SUMIFS(RAB!$F$15:$F$46,RAB!$C$15:$C$46,C869)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SUMIFS(RAB!$F$15:$F$46,RAB!$C$15:$C$46,C870)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SUMIFS(RAB!$F$15:$F$46,RAB!$C$15:$C$46,C871)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SUMIFS(RAB!$F$15:$F$46,RAB!$C$15:$C$46,C872)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SUMIFS(RAB!$F$15:$F$46,RAB!$C$15:$C$46,C873)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SUMIFS(RAB!$F$15:$F$46,RAB!$C$15:$C$46,C874)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SUMIFS(RAB!$F$15:$F$46,RAB!$C$15:$C$46,C875)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SUMIFS(RAB!$F$15:$F$46,RAB!$C$15:$C$46,C876)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SUMIFS(RAB!$F$15:$F$46,RAB!$C$15:$C$46,C877)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SUMIFS(RAB!$F$15:$F$46,RAB!$C$15:$C$46,C878)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SUMIFS(RAB!$F$15:$F$46,RAB!$C$15:$C$46,C879)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SUMIFS(RAB!$F$15:$F$46,RAB!$C$15:$C$46,C880)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SUMIFS(RAB!$F$15:$F$46,RAB!$C$15:$C$46,C881)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SUMIFS(RAB!$F$15:$F$46,RAB!$C$15:$C$46,C882)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SUMIFS(RAB!$F$15:$F$46,RAB!$C$15:$C$46,C883)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SUMIFS(RAB!$F$15:$F$46,RAB!$C$15:$C$46,C884)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SUMIFS(RAB!$F$15:$F$46,RAB!$C$15:$C$46,C885)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SUMIFS(RAB!$F$15:$F$46,RAB!$C$15:$C$46,C886)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SUMIFS(RAB!$F$15:$F$46,RAB!$C$15:$C$46,C887)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SUMIFS(RAB!$F$15:$F$46,RAB!$C$15:$C$46,C888)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SUMIFS(RAB!$F$15:$F$46,RAB!$C$15:$C$46,C889)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SUMIFS(RAB!$F$15:$F$46,RAB!$C$15:$C$46,C890)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SUMIFS(RAB!$F$15:$F$46,RAB!$C$15:$C$46,C891)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SUMIFS(RAB!$F$15:$F$46,RAB!$C$15:$C$46,C892)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SUMIFS(RAB!$F$15:$F$46,RAB!$C$15:$C$46,C893)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SUMIFS(RAB!$F$15:$F$46,RAB!$C$15:$C$46,C894)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SUMIFS(RAB!$F$15:$F$46,RAB!$C$15:$C$46,C895)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SUMIFS(RAB!$F$15:$F$46,RAB!$C$15:$C$46,C896)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SUMIFS(RAB!$F$15:$F$46,RAB!$C$15:$C$46,C897)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SUMIFS(RAB!$F$15:$F$46,RAB!$C$15:$C$46,C898)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SUMIFS(RAB!$F$15:$F$46,RAB!$C$15:$C$46,C899)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SUMIFS(RAB!$F$15:$F$46,RAB!$C$15:$C$46,C900)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SUMIFS(RAB!$F$15:$F$46,RAB!$C$15:$C$46,C901)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SUMIFS(RAB!$F$15:$F$46,RAB!$C$15:$C$46,C902)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SUMIFS(RAB!$F$15:$F$46,RAB!$C$15:$C$46,C903)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SUMIFS(RAB!$F$15:$F$46,RAB!$C$15:$C$46,C904)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SUMIFS(RAB!$F$15:$F$46,RAB!$C$15:$C$46,C905)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SUMIFS(RAB!$F$15:$F$46,RAB!$C$15:$C$46,C906)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SUMIFS(RAB!$F$15:$F$46,RAB!$C$15:$C$46,C907)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SUMIFS(RAB!$F$15:$F$46,RAB!$C$15:$C$46,C908)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SUMIFS(RAB!$F$15:$F$46,RAB!$C$15:$C$46,C909)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SUMIFS(RAB!$F$15:$F$46,RAB!$C$15:$C$46,C910)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SUMIFS(RAB!$F$15:$F$46,RAB!$C$15:$C$46,C911)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SUMIFS(RAB!$F$15:$F$46,RAB!$C$15:$C$46,C912)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SUMIFS(RAB!$F$15:$F$46,RAB!$C$15:$C$46,C913)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SUMIFS(RAB!$F$15:$F$46,RAB!$C$15:$C$46,C914)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SUMIFS(RAB!$F$15:$F$46,RAB!$C$15:$C$46,C915)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SUMIFS(RAB!$F$15:$F$46,RAB!$C$15:$C$46,C916)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SUMIFS(RAB!$F$15:$F$46,RAB!$C$15:$C$46,C917)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SUMIFS(RAB!$F$15:$F$46,RAB!$C$15:$C$46,C918)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SUMIFS(RAB!$F$15:$F$46,RAB!$C$15:$C$46,C919)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SUMIFS(RAB!$F$15:$F$46,RAB!$C$15:$C$46,C920)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SUMIFS(RAB!$F$15:$F$46,RAB!$C$15:$C$46,C921)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SUMIFS(RAB!$F$15:$F$46,RAB!$C$15:$C$46,C922)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SUMIFS(RAB!$F$15:$F$46,RAB!$C$15:$C$46,C923)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SUMIFS(RAB!$F$15:$F$46,RAB!$C$15:$C$46,C924)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SUMIFS(RAB!$F$15:$F$46,RAB!$C$15:$C$46,C925)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SUMIFS(RAB!$F$15:$F$46,RAB!$C$15:$C$46,C926)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SUMIFS(RAB!$F$15:$F$46,RAB!$C$15:$C$46,C927)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SUMIFS(RAB!$F$15:$F$46,RAB!$C$15:$C$46,C928)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SUMIFS(RAB!$F$15:$F$46,RAB!$C$15:$C$46,C929)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SUMIFS(RAB!$F$15:$F$46,RAB!$C$15:$C$46,C930)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SUMIFS(RAB!$F$15:$F$46,RAB!$C$15:$C$46,C931)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SUMIFS(RAB!$F$15:$F$46,RAB!$C$15:$C$46,C932)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SUMIFS(RAB!$F$15:$F$46,RAB!$C$15:$C$46,C933)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SUMIFS(RAB!$F$15:$F$46,RAB!$C$15:$C$46,C934)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SUMIFS(RAB!$F$15:$F$46,RAB!$C$15:$C$46,C935)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SUMIFS(RAB!$F$15:$F$46,RAB!$C$15:$C$46,C936)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SUMIFS(RAB!$F$15:$F$46,RAB!$C$15:$C$46,C937)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SUMIFS(RAB!$F$15:$F$46,RAB!$C$15:$C$46,C938)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SUMIFS(RAB!$F$15:$F$46,RAB!$C$15:$C$46,C939)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SUMIFS(RAB!$F$15:$F$46,RAB!$C$15:$C$46,C940)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SUMIFS(RAB!$F$15:$F$46,RAB!$C$15:$C$46,C941)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SUMIFS(RAB!$F$15:$F$46,RAB!$C$15:$C$46,C942)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SUMIFS(RAB!$F$15:$F$46,RAB!$C$15:$C$46,C943)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SUMIFS(RAB!$F$15:$F$46,RAB!$C$15:$C$46,C944)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SUMIFS(RAB!$F$15:$F$46,RAB!$C$15:$C$46,C945)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SUMIFS(RAB!$F$15:$F$46,RAB!$C$15:$C$46,C946)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SUMIFS(RAB!$F$15:$F$46,RAB!$C$15:$C$46,C947)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SUMIFS(RAB!$F$15:$F$46,RAB!$C$15:$C$46,C948)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SUMIFS(RAB!$F$15:$F$46,RAB!$C$15:$C$46,C949)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SUMIFS(RAB!$F$15:$F$46,RAB!$C$15:$C$46,C950)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SUMIFS(RAB!$F$15:$F$46,RAB!$C$15:$C$46,C951)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SUMIFS(RAB!$F$15:$F$46,RAB!$C$15:$C$46,C952)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SUMIFS(RAB!$F$15:$F$46,RAB!$C$15:$C$46,C953)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SUMIFS(RAB!$F$15:$F$46,RAB!$C$15:$C$46,C954)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SUMIFS(RAB!$F$15:$F$46,RAB!$C$15:$C$46,C955)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SUMIFS(RAB!$F$15:$F$46,RAB!$C$15:$C$46,C956)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SUMIFS(RAB!$F$15:$F$46,RAB!$C$15:$C$46,C957)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SUMIFS(RAB!$F$15:$F$46,RAB!$C$15:$C$46,C958)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SUMIFS(RAB!$F$15:$F$46,RAB!$C$15:$C$46,C959)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SUMIFS(RAB!$F$15:$F$46,RAB!$C$15:$C$46,C960)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SUMIFS(RAB!$F$15:$F$46,RAB!$C$15:$C$46,C961)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SUMIFS(RAB!$F$15:$F$46,RAB!$C$15:$C$46,C962)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SUMIFS(RAB!$F$15:$F$46,RAB!$C$15:$C$46,C963)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SUMIFS(RAB!$F$15:$F$46,RAB!$C$15:$C$46,C964)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SUMIFS(RAB!$F$15:$F$46,RAB!$C$15:$C$46,C965)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SUMIFS(RAB!$F$15:$F$46,RAB!$C$15:$C$46,C966)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SUMIFS(RAB!$F$15:$F$46,RAB!$C$15:$C$46,C967)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SUMIFS(RAB!$F$15:$F$46,RAB!$C$15:$C$46,C968)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SUMIFS(RAB!$F$15:$F$46,RAB!$C$15:$C$46,C969)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SUMIFS(RAB!$F$15:$F$46,RAB!$C$15:$C$46,C970)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SUMIFS(RAB!$F$15:$F$46,RAB!$C$15:$C$46,C971)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SUMIFS(RAB!$F$15:$F$46,RAB!$C$15:$C$46,C972)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SUMIFS(RAB!$F$15:$F$46,RAB!$C$15:$C$46,C973)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SUMIFS(RAB!$F$15:$F$46,RAB!$C$15:$C$46,C974)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SUMIFS(RAB!$F$15:$F$46,RAB!$C$15:$C$46,C975)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SUMIFS(RAB!$F$15:$F$46,RAB!$C$15:$C$46,C976)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SUMIFS(RAB!$F$15:$F$46,RAB!$C$15:$C$46,C977)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SUMIFS(RAB!$F$15:$F$46,RAB!$C$15:$C$46,C978)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SUMIFS(RAB!$F$15:$F$46,RAB!$C$15:$C$46,C979)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SUMIFS(RAB!$F$15:$F$46,RAB!$C$15:$C$46,C980)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SUMIFS(RAB!$F$15:$F$46,RAB!$C$15:$C$46,C981)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SUMIFS(RAB!$F$15:$F$46,RAB!$C$15:$C$46,C982)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SUMIFS(RAB!$F$15:$F$46,RAB!$C$15:$C$46,C983)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SUMIFS(RAB!$F$15:$F$46,RAB!$C$15:$C$46,C984)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SUMIFS(RAB!$F$15:$F$46,RAB!$C$15:$C$46,C985)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SUMIFS(RAB!$F$15:$F$46,RAB!$C$15:$C$46,C986)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SUMIFS(RAB!$F$15:$F$46,RAB!$C$15:$C$46,C987)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SUMIFS(RAB!$F$15:$F$46,RAB!$C$15:$C$46,C988)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SUMIFS(RAB!$F$15:$F$46,RAB!$C$15:$C$46,C989)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SUMIFS(RAB!$F$15:$F$46,RAB!$C$15:$C$46,C990)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SUMIFS(RAB!$F$15:$F$46,RAB!$C$15:$C$46,C991)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SUMIFS(RAB!$F$15:$F$46,RAB!$C$15:$C$46,C992)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SUMIFS(RAB!$F$15:$F$46,RAB!$C$15:$C$46,C993)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SUMIFS(RAB!$F$15:$F$46,RAB!$C$15:$C$46,C994)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SUMIFS(RAB!$F$15:$F$46,RAB!$C$15:$C$46,C995)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SUMIFS(RAB!$F$15:$F$46,RAB!$C$15:$C$46,C996)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SUMIFS(RAB!$F$15:$F$46,RAB!$C$15:$C$46,C997)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SUMIFS(RAB!$F$15:$F$46,RAB!$C$15:$C$46,C998)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SUMIFS(RAB!$F$15:$F$46,RAB!$C$15:$C$46,C999)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SUMIFS(RAB!$F$15:$F$46,RAB!$C$15:$C$46,C1000)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SUMIFS(RAB!$F$15:$F$46,RAB!$C$15:$C$46,C1001)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SUMIFS(RAB!$F$15:$F$46,RAB!$C$15:$C$46,C1002)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SUMIFS(RAB!$F$15:$F$46,RAB!$C$15:$C$46,C1003)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SUMIFS(RAB!$F$15:$F$46,RAB!$C$15:$C$46,C1004)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SUMIFS(RAB!$F$15:$F$46,RAB!$C$15:$C$46,C1005)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SUMIFS(RAB!$F$15:$F$46,RAB!$C$15:$C$46,C1006)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SUMIFS(RAB!$F$15:$F$46,RAB!$C$15:$C$46,C1007)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SUMIFS(RAB!$F$15:$F$46,RAB!$C$15:$C$46,C1008)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SUMIFS(RAB!$F$15:$F$46,RAB!$C$15:$C$46,C1009)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SUMIFS(RAB!$F$15:$F$46,RAB!$C$15:$C$46,C1010)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SUMIFS(RAB!$F$15:$F$46,RAB!$C$15:$C$46,C1011)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SUMIFS(RAB!$F$15:$F$46,RAB!$C$15:$C$46,C1012)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SUMIFS(RAB!$F$15:$F$46,RAB!$C$15:$C$46,C1013)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SUMIFS(RAB!$F$15:$F$46,RAB!$C$15:$C$46,C1014)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SUMIFS(RAB!$F$15:$F$46,RAB!$C$15:$C$46,C1015)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SUMIFS(RAB!$F$15:$F$46,RAB!$C$15:$C$46,C1016)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SUMIFS(RAB!$F$15:$F$46,RAB!$C$15:$C$46,C1017)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SUMIFS(RAB!$F$15:$F$46,RAB!$C$15:$C$46,C1018)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SUMIFS(RAB!$F$15:$F$46,RAB!$C$15:$C$46,C1019)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SUMIFS(RAB!$F$15:$F$46,RAB!$C$15:$C$46,C1020)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SUMIFS(RAB!$F$15:$F$46,RAB!$C$15:$C$46,C1021)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SUMIFS(RAB!$F$15:$F$46,RAB!$C$15:$C$46,C1022)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SUMIFS(RAB!$F$15:$F$46,RAB!$C$15:$C$46,C1023)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SUMIFS(RAB!$F$15:$F$46,RAB!$C$15:$C$46,C1024)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SUMIFS(RAB!$F$15:$F$46,RAB!$C$15:$C$46,C1025)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SUMIFS(RAB!$F$15:$F$46,RAB!$C$15:$C$46,C1026)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SUMIFS(RAB!$F$15:$F$46,RAB!$C$15:$C$46,C1027)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SUMIFS(RAB!$F$15:$F$46,RAB!$C$15:$C$46,C1028)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SUMIFS(RAB!$F$15:$F$46,RAB!$C$15:$C$46,C1029)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SUMIFS(RAB!$F$15:$F$46,RAB!$C$15:$C$46,C1030)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SUMIFS(RAB!$F$15:$F$46,RAB!$C$15:$C$46,C1031)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SUMIFS(RAB!$F$15:$F$46,RAB!$C$15:$C$46,C1032)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SUMIFS(RAB!$F$15:$F$46,RAB!$C$15:$C$46,C1033)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SUMIFS(RAB!$F$15:$F$46,RAB!$C$15:$C$46,C1034)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SUMIFS(RAB!$F$15:$F$46,RAB!$C$15:$C$46,C1035)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SUMIFS(RAB!$F$15:$F$46,RAB!$C$15:$C$46,C1036)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SUMIFS(RAB!$F$15:$F$46,RAB!$C$15:$C$46,C1037)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SUMIFS(RAB!$F$15:$F$46,RAB!$C$15:$C$46,C1038)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SUMIFS(RAB!$F$15:$F$46,RAB!$C$15:$C$46,C1039)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SUMIFS(RAB!$F$15:$F$46,RAB!$C$15:$C$46,C1040)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SUMIFS(RAB!$F$15:$F$46,RAB!$C$15:$C$46,C1041)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SUMIFS(RAB!$F$15:$F$46,RAB!$C$15:$C$46,C1042)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SUMIFS(RAB!$F$15:$F$46,RAB!$C$15:$C$46,C1043)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SUMIFS(RAB!$F$15:$F$46,RAB!$C$15:$C$46,C1044)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SUMIFS(RAB!$F$15:$F$46,RAB!$C$15:$C$46,C1045)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SUMIFS(RAB!$F$15:$F$46,RAB!$C$15:$C$46,C1046)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SUMIFS(RAB!$F$15:$F$46,RAB!$C$15:$C$46,C1047)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SUMIFS(RAB!$F$15:$F$46,RAB!$C$15:$C$46,C1048)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SUMIFS(RAB!$F$15:$F$46,RAB!$C$15:$C$46,C1049)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SUMIFS(RAB!$F$15:$F$46,RAB!$C$15:$C$46,C1050)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SUMIFS(RAB!$F$15:$F$46,RAB!$C$15:$C$46,C1051)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SUMIFS(RAB!$F$15:$F$46,RAB!$C$15:$C$46,C1052)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SUMIFS(RAB!$F$15:$F$46,RAB!$C$15:$C$46,C1053)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SUMIFS(RAB!$F$15:$F$46,RAB!$C$15:$C$46,C1054)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SUMIFS(RAB!$F$15:$F$46,RAB!$C$15:$C$46,C1055)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SUMIFS(RAB!$F$15:$F$46,RAB!$C$15:$C$46,C1056)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SUMIFS(RAB!$F$15:$F$46,RAB!$C$15:$C$46,C1057)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SUMIFS(RAB!$F$15:$F$46,RAB!$C$15:$C$46,C1058)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SUMIFS(RAB!$F$15:$F$46,RAB!$C$15:$C$46,C1059)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SUMIFS(RAB!$F$15:$F$46,RAB!$C$15:$C$46,C1060)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SUMIFS(RAB!$F$15:$F$46,RAB!$C$15:$C$46,C1061)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SUMIFS(RAB!$F$15:$F$46,RAB!$C$15:$C$46,C1062)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SUMIFS(RAB!$F$15:$F$46,RAB!$C$15:$C$46,C1063)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SUMIFS(RAB!$F$15:$F$46,RAB!$C$15:$C$46,C1064)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SUMIFS(RAB!$F$15:$F$46,RAB!$C$15:$C$46,C1065)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SUMIFS(RAB!$F$15:$F$46,RAB!$C$15:$C$46,C1066)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SUMIFS(RAB!$F$15:$F$46,RAB!$C$15:$C$46,C1067)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SUMIFS(RAB!$F$15:$F$46,RAB!$C$15:$C$46,C1068)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SUMIFS(RAB!$F$15:$F$46,RAB!$C$15:$C$46,C1069)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SUMIFS(RAB!$F$15:$F$46,RAB!$C$15:$C$46,C1070)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SUMIFS(RAB!$F$15:$F$46,RAB!$C$15:$C$46,C1071)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SUMIFS(RAB!$F$15:$F$46,RAB!$C$15:$C$46,C1072)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SUMIFS(RAB!$F$15:$F$46,RAB!$C$15:$C$46,C1073)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SUMIFS(RAB!$F$15:$F$46,RAB!$C$15:$C$46,C1074)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SUMIFS(RAB!$F$15:$F$46,RAB!$C$15:$C$46,C1075)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SUMIFS(RAB!$F$15:$F$46,RAB!$C$15:$C$46,C1076)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SUMIFS(RAB!$F$15:$F$46,RAB!$C$15:$C$46,C1077)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SUMIFS(RAB!$F$15:$F$46,RAB!$C$15:$C$46,C1078)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SUMIFS(RAB!$F$15:$F$46,RAB!$C$15:$C$46,C1079)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SUMIFS(RAB!$F$15:$F$46,RAB!$C$15:$C$46,C1080)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SUMIFS(RAB!$F$15:$F$46,RAB!$C$15:$C$46,C1081)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SUMIFS(RAB!$F$15:$F$46,RAB!$C$15:$C$46,C1082)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SUMIFS(RAB!$F$15:$F$46,RAB!$C$15:$C$46,C1083)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SUMIFS(RAB!$F$15:$F$46,RAB!$C$15:$C$46,C1084)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SUMIFS(RAB!$F$15:$F$46,RAB!$C$15:$C$46,C1085)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SUMIFS(RAB!$F$15:$F$46,RAB!$C$15:$C$46,C1086)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SUMIFS(RAB!$F$15:$F$46,RAB!$C$15:$C$46,C1087)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SUMIFS(RAB!$F$15:$F$46,RAB!$C$15:$C$46,C1088)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SUMIFS(RAB!$F$15:$F$46,RAB!$C$15:$C$46,C1089)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SUMIFS(RAB!$F$15:$F$46,RAB!$C$15:$C$46,C1090)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SUMIFS(RAB!$F$15:$F$46,RAB!$C$15:$C$46,C1091)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SUMIFS(RAB!$F$15:$F$46,RAB!$C$15:$C$46,C1092)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SUMIFS(RAB!$F$15:$F$46,RAB!$C$15:$C$46,C1093)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SUMIFS(RAB!$F$15:$F$46,RAB!$C$15:$C$46,C1094)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SUMIFS(RAB!$F$15:$F$46,RAB!$C$15:$C$46,C1095)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SUMIFS(RAB!$F$15:$F$46,RAB!$C$15:$C$46,C1096)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SUMIFS(RAB!$F$15:$F$46,RAB!$C$15:$C$46,C1097)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SUMIFS(RAB!$F$15:$F$46,RAB!$C$15:$C$46,C1098)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SUMIFS(RAB!$F$15:$F$46,RAB!$C$15:$C$46,C1099)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SUMIFS(RAB!$F$15:$F$46,RAB!$C$15:$C$46,C1100)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SUMIFS(RAB!$F$15:$F$46,RAB!$C$15:$C$46,C1101)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SUMIFS(RAB!$F$15:$F$46,RAB!$C$15:$C$46,C1102)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SUMIFS(RAB!$F$15:$F$46,RAB!$C$15:$C$46,C1103)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SUMIFS(RAB!$F$15:$F$46,RAB!$C$15:$C$46,C1104)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SUMIFS(RAB!$F$15:$F$46,RAB!$C$15:$C$46,C1105)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SUMIFS(RAB!$F$15:$F$46,RAB!$C$15:$C$46,C1106)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SUMIFS(RAB!$F$15:$F$46,RAB!$C$15:$C$46,C1107)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SUMIFS(RAB!$F$15:$F$46,RAB!$C$15:$C$46,C1108)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SUMIFS(RAB!$F$15:$F$46,RAB!$C$15:$C$46,C1109)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SUMIFS(RAB!$F$15:$F$46,RAB!$C$15:$C$46,C1110)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SUMIFS(RAB!$F$15:$F$46,RAB!$C$15:$C$46,C1111)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SUMIFS(RAB!$F$15:$F$46,RAB!$C$15:$C$46,C1112)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SUMIFS(RAB!$F$15:$F$46,RAB!$C$15:$C$46,C1113)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SUMIFS(RAB!$F$15:$F$46,RAB!$C$15:$C$46,C1114)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SUMIFS(RAB!$F$15:$F$46,RAB!$C$15:$C$46,C1115)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SUMIFS(RAB!$F$15:$F$46,RAB!$C$15:$C$46,C1116)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SUMIFS(RAB!$F$15:$F$46,RAB!$C$15:$C$46,C1117)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SUMIFS(RAB!$F$15:$F$46,RAB!$C$15:$C$46,C1118)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SUMIFS(RAB!$F$15:$F$46,RAB!$C$15:$C$46,C1119)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SUMIFS(RAB!$F$15:$F$46,RAB!$C$15:$C$46,C1120)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SUMIFS(RAB!$F$15:$F$46,RAB!$C$15:$C$46,C1121)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SUMIFS(RAB!$F$15:$F$46,RAB!$C$15:$C$46,C1122)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SUMIFS(RAB!$F$15:$F$46,RAB!$C$15:$C$46,C1123)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SUMIFS(RAB!$F$15:$F$46,RAB!$C$15:$C$46,C1124)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SUMIFS(RAB!$F$15:$F$46,RAB!$C$15:$C$46,C1125)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SUMIFS(RAB!$F$15:$F$46,RAB!$C$15:$C$46,C1126)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SUMIFS(RAB!$F$15:$F$46,RAB!$C$15:$C$46,C1127)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SUMIFS(RAB!$F$15:$F$46,RAB!$C$15:$C$46,C1128)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SUMIFS(RAB!$F$15:$F$46,RAB!$C$15:$C$46,C1129)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SUMIFS(RAB!$F$15:$F$46,RAB!$C$15:$C$46,C1130)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SUMIFS(RAB!$F$15:$F$46,RAB!$C$15:$C$46,C1131)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SUMIFS(RAB!$F$15:$F$46,RAB!$C$15:$C$46,C1132)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SUMIFS(RAB!$F$15:$F$46,RAB!$C$15:$C$46,C1133)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SUMIFS(RAB!$F$15:$F$46,RAB!$C$15:$C$46,C1134)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SUMIFS(RAB!$F$15:$F$46,RAB!$C$15:$C$46,C1135)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SUMIFS(RAB!$F$15:$F$46,RAB!$C$15:$C$46,C1136)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SUMIFS(RAB!$F$15:$F$46,RAB!$C$15:$C$46,C1137)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SUMIFS(RAB!$F$15:$F$46,RAB!$C$15:$C$46,C1138)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SUMIFS(RAB!$F$15:$F$46,RAB!$C$15:$C$46,C1139)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SUMIFS(RAB!$F$15:$F$46,RAB!$C$15:$C$46,C1140)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SUMIFS(RAB!$F$15:$F$46,RAB!$C$15:$C$46,C1141)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SUMIFS(RAB!$F$15:$F$46,RAB!$C$15:$C$46,C1142)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SUMIFS(RAB!$F$15:$F$46,RAB!$C$15:$C$46,C1143)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SUMIFS(RAB!$F$15:$F$46,RAB!$C$15:$C$46,C1144)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SUMIFS(RAB!$F$15:$F$46,RAB!$C$15:$C$46,C1145)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SUMIFS(RAB!$F$15:$F$46,RAB!$C$15:$C$46,C1146)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SUMIFS(RAB!$F$15:$F$46,RAB!$C$15:$C$46,C1147)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SUMIFS(RAB!$F$15:$F$46,RAB!$C$15:$C$46,C1148)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SUMIFS(RAB!$F$15:$F$46,RAB!$C$15:$C$46,C1149)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SUMIFS(RAB!$F$15:$F$46,RAB!$C$15:$C$46,C1150)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SUMIFS(RAB!$F$15:$F$46,RAB!$C$15:$C$46,C1151)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SUMIFS(RAB!$F$15:$F$46,RAB!$C$15:$C$46,C1152)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SUMIFS(RAB!$F$15:$F$46,RAB!$C$15:$C$46,C1153)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SUMIFS(RAB!$F$15:$F$46,RAB!$C$15:$C$46,C1154)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SUMIFS(RAB!$F$15:$F$46,RAB!$C$15:$C$46,C1155)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SUMIFS(RAB!$F$15:$F$46,RAB!$C$15:$C$46,C1156)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SUMIFS(RAB!$F$15:$F$46,RAB!$C$15:$C$46,C1157)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SUMIFS(RAB!$F$15:$F$46,RAB!$C$15:$C$46,C1158)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SUMIFS(RAB!$F$15:$F$46,RAB!$C$15:$C$46,C1159)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SUMIFS(RAB!$F$15:$F$46,RAB!$C$15:$C$46,C1160)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SUMIFS(RAB!$F$15:$F$46,RAB!$C$15:$C$46,C1161)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SUMIFS(RAB!$F$15:$F$46,RAB!$C$15:$C$46,C1162)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SUMIFS(RAB!$F$15:$F$46,RAB!$C$15:$C$46,C1163)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SUMIFS(RAB!$F$15:$F$46,RAB!$C$15:$C$46,C1164)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SUMIFS(RAB!$F$15:$F$46,RAB!$C$15:$C$46,C1165)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SUMIFS(RAB!$F$15:$F$46,RAB!$C$15:$C$46,C1166)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SUMIFS(RAB!$F$15:$F$46,RAB!$C$15:$C$46,C1167)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SUMIFS(RAB!$F$15:$F$46,RAB!$C$15:$C$46,C1168)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SUMIFS(RAB!$F$15:$F$46,RAB!$C$15:$C$46,C1169)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SUMIFS(RAB!$F$15:$F$46,RAB!$C$15:$C$46,C1170)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SUMIFS(RAB!$F$15:$F$46,RAB!$C$15:$C$46,C1171)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SUMIFS(RAB!$F$15:$F$46,RAB!$C$15:$C$46,C1172)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SUMIFS(RAB!$F$15:$F$46,RAB!$C$15:$C$46,C1173)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SUMIFS(RAB!$F$15:$F$46,RAB!$C$15:$C$46,C1174)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SUMIFS(RAB!$F$15:$F$46,RAB!$C$15:$C$46,C1175)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SUMIFS(RAB!$F$15:$F$46,RAB!$C$15:$C$46,C1176)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SUMIFS(RAB!$F$15:$F$46,RAB!$C$15:$C$46,C1177)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SUMIFS(RAB!$F$15:$F$46,RAB!$C$15:$C$46,C1178)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SUMIFS(RAB!$F$15:$F$46,RAB!$C$15:$C$46,C1179)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SUMIFS(RAB!$F$15:$F$46,RAB!$C$15:$C$46,C1180)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SUMIFS(RAB!$F$15:$F$46,RAB!$C$15:$C$46,C1181)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SUMIFS(RAB!$F$15:$F$46,RAB!$C$15:$C$46,C1182)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SUMIFS(RAB!$F$15:$F$46,RAB!$C$15:$C$46,C1183)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SUMIFS(RAB!$F$15:$F$46,RAB!$C$15:$C$46,C1184)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SUMIFS(RAB!$F$15:$F$46,RAB!$C$15:$C$46,C1185)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SUMIFS(RAB!$F$15:$F$46,RAB!$C$15:$C$46,C1186)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SUMIFS(RAB!$F$15:$F$46,RAB!$C$15:$C$46,C1187)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SUMIFS(RAB!$F$15:$F$46,RAB!$C$15:$C$46,C1188)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SUMIFS(RAB!$F$15:$F$46,RAB!$C$15:$C$46,C1189)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SUMIFS(RAB!$F$15:$F$46,RAB!$C$15:$C$46,C1190)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SUMIFS(RAB!$F$15:$F$46,RAB!$C$15:$C$46,C1191)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SUMIFS(RAB!$F$15:$F$46,RAB!$C$15:$C$46,C1192)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SUMIFS(RAB!$F$15:$F$46,RAB!$C$15:$C$46,C1193)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SUMIFS(RAB!$F$15:$F$46,RAB!$C$15:$C$46,C1194)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SUMIFS(RAB!$F$15:$F$46,RAB!$C$15:$C$46,C1195)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SUMIFS(RAB!$F$15:$F$46,RAB!$C$15:$C$46,C1196)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SUMIFS(RAB!$F$15:$F$46,RAB!$C$15:$C$46,C1197)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SUMIFS(RAB!$F$15:$F$46,RAB!$C$15:$C$46,C1198)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SUMIFS(RAB!$F$15:$F$46,RAB!$C$15:$C$46,C1199)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SUMIFS(RAB!$F$15:$F$46,RAB!$C$15:$C$46,C1200)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SUMIFS(RAB!$F$15:$F$46,RAB!$C$15:$C$46,C1201)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SUMIFS(RAB!$F$15:$F$46,RAB!$C$15:$C$46,C1202)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SUMIFS(RAB!$F$15:$F$46,RAB!$C$15:$C$46,C1203)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SUMIFS(RAB!$F$15:$F$46,RAB!$C$15:$C$46,C1204)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SUMIFS(RAB!$F$15:$F$46,RAB!$C$15:$C$46,C1205)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SUMIFS(RAB!$F$15:$F$46,RAB!$C$15:$C$46,C1206)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SUMIFS(RAB!$F$15:$F$46,RAB!$C$15:$C$46,C1207)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SUMIFS(RAB!$F$15:$F$46,RAB!$C$15:$C$46,C1208)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SUMIFS(RAB!$F$15:$F$46,RAB!$C$15:$C$46,C1209)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SUMIFS(RAB!$F$15:$F$46,RAB!$C$15:$C$46,C1210)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SUMIFS(RAB!$F$15:$F$46,RAB!$C$15:$C$46,C1211)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SUMIFS(RAB!$F$15:$F$46,RAB!$C$15:$C$46,C1212)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SUMIFS(RAB!$F$15:$F$46,RAB!$C$15:$C$46,C1213)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SUMIFS(RAB!$F$15:$F$46,RAB!$C$15:$C$46,C1214)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SUMIFS(RAB!$F$15:$F$46,RAB!$C$15:$C$46,C1215)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SUMIFS(RAB!$F$15:$F$46,RAB!$C$15:$C$46,C1216)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SUMIFS(RAB!$F$15:$F$46,RAB!$C$15:$C$46,C1217)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SUMIFS(RAB!$F$15:$F$46,RAB!$C$15:$C$46,C1218)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SUMIFS(RAB!$F$15:$F$46,RAB!$C$15:$C$46,C1219)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SUMIFS(RAB!$F$15:$F$46,RAB!$C$15:$C$46,C1220)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SUMIFS(RAB!$F$15:$F$46,RAB!$C$15:$C$46,C1221)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SUMIFS(RAB!$F$15:$F$46,RAB!$C$15:$C$46,C1222)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SUMIFS(RAB!$F$15:$F$46,RAB!$C$15:$C$46,C1223)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SUMIFS(RAB!$F$15:$F$46,RAB!$C$15:$C$46,C1224)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SUMIFS(RAB!$F$15:$F$46,RAB!$C$15:$C$46,C1225)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SUMIFS(RAB!$F$15:$F$46,RAB!$C$15:$C$46,C1226)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SUMIFS(RAB!$F$15:$F$46,RAB!$C$15:$C$46,C1227)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SUMIFS(RAB!$F$15:$F$46,RAB!$C$15:$C$46,C1228)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SUMIFS(RAB!$F$15:$F$46,RAB!$C$15:$C$46,C1229)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SUMIFS(RAB!$F$15:$F$46,RAB!$C$15:$C$46,C1230)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SUMIFS(RAB!$F$15:$F$46,RAB!$C$15:$C$46,C1231)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SUMIFS(RAB!$F$15:$F$46,RAB!$C$15:$C$46,C1232)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SUMIFS(RAB!$F$15:$F$46,RAB!$C$15:$C$46,C1233)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SUMIFS(RAB!$F$15:$F$46,RAB!$C$15:$C$46,C1234)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SUMIFS(RAB!$F$15:$F$46,RAB!$C$15:$C$46,C1235)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SUMIFS(RAB!$F$15:$F$46,RAB!$C$15:$C$46,C1236)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SUMIFS(RAB!$F$15:$F$46,RAB!$C$15:$C$46,C1237)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SUMIFS(RAB!$F$15:$F$46,RAB!$C$15:$C$46,C1238)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SUMIFS(RAB!$F$15:$F$46,RAB!$C$15:$C$46,C1239)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SUMIFS(RAB!$F$15:$F$46,RAB!$C$15:$C$46,C1240)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SUMIFS(RAB!$F$15:$F$46,RAB!$C$15:$C$46,C1241)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SUMIFS(RAB!$F$15:$F$46,RAB!$C$15:$C$46,C1242)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SUMIFS(RAB!$F$15:$F$46,RAB!$C$15:$C$46,C1243)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SUMIFS(RAB!$F$15:$F$46,RAB!$C$15:$C$46,C1244)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SUMIFS(RAB!$F$15:$F$46,RAB!$C$15:$C$46,C1245)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SUMIFS(RAB!$F$15:$F$46,RAB!$C$15:$C$46,C1246)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SUMIFS(RAB!$F$15:$F$46,RAB!$C$15:$C$46,C1247)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SUMIFS(RAB!$F$15:$F$46,RAB!$C$15:$C$46,C1248)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SUMIFS(RAB!$F$15:$F$46,RAB!$C$15:$C$46,C1249)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SUMIFS(RAB!$F$15:$F$46,RAB!$C$15:$C$46,C1250)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SUMIFS(RAB!$F$15:$F$46,RAB!$C$15:$C$46,C1251)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SUMIFS(RAB!$F$15:$F$46,RAB!$C$15:$C$46,C1252)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SUMIFS(RAB!$F$15:$F$46,RAB!$C$15:$C$46,C1253)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SUMIFS(RAB!$F$15:$F$46,RAB!$C$15:$C$46,C1254)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SUMIFS(RAB!$F$15:$F$46,RAB!$C$15:$C$46,C1255)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SUMIFS(RAB!$F$15:$F$46,RAB!$C$15:$C$46,C1256)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SUMIFS(RAB!$F$15:$F$46,RAB!$C$15:$C$46,C1257)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SUMIFS(RAB!$F$15:$F$46,RAB!$C$15:$C$46,C1258)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SUMIFS(RAB!$F$15:$F$46,RAB!$C$15:$C$46,C1259)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SUMIFS(RAB!$F$15:$F$46,RAB!$C$15:$C$46,C1260)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SUMIFS(RAB!$F$15:$F$46,RAB!$C$15:$C$46,C1261)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SUMIFS(RAB!$F$15:$F$46,RAB!$C$15:$C$46,C1262)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SUMIFS(RAB!$F$15:$F$46,RAB!$C$15:$C$46,C1263)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SUMIFS(RAB!$F$15:$F$46,RAB!$C$15:$C$46,C1264)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SUMIFS(RAB!$F$15:$F$46,RAB!$C$15:$C$46,C1265)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SUMIFS(RAB!$F$15:$F$46,RAB!$C$15:$C$46,C1266)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SUMIFS(RAB!$F$15:$F$46,RAB!$C$15:$C$46,C1267)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SUMIFS(RAB!$F$15:$F$46,RAB!$C$15:$C$46,C1268)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SUMIFS(RAB!$F$15:$F$46,RAB!$C$15:$C$46,C1269)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SUMIFS(RAB!$F$15:$F$46,RAB!$C$15:$C$46,C1270)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SUMIFS(RAB!$F$15:$F$46,RAB!$C$15:$C$46,C1271)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SUMIFS(RAB!$F$15:$F$46,RAB!$C$15:$C$46,C1272)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SUMIFS(RAB!$F$15:$F$46,RAB!$C$15:$C$46,C1273)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SUMIFS(RAB!$F$15:$F$46,RAB!$C$15:$C$46,C1274)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SUMIFS(RAB!$F$15:$F$46,RAB!$C$15:$C$46,C1275)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SUMIFS(RAB!$F$15:$F$46,RAB!$C$15:$C$46,C1276)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SUMIFS(RAB!$F$15:$F$46,RAB!$C$15:$C$46,C1277)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SUMIFS(RAB!$F$15:$F$46,RAB!$C$15:$C$46,C1278)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SUMIFS(RAB!$F$15:$F$46,RAB!$C$15:$C$46,C1279)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SUMIFS(RAB!$F$15:$F$46,RAB!$C$15:$C$46,C1280)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SUMIFS(RAB!$F$15:$F$46,RAB!$C$15:$C$46,C1281)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SUMIFS(RAB!$F$15:$F$46,RAB!$C$15:$C$46,C1282)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SUMIFS(RAB!$F$15:$F$46,RAB!$C$15:$C$46,C1283)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SUMIFS(RAB!$F$15:$F$46,RAB!$C$15:$C$46,C1284)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SUMIFS(RAB!$F$15:$F$46,RAB!$C$15:$C$46,C1285)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SUMIFS(RAB!$F$15:$F$46,RAB!$C$15:$C$46,C1286)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SUMIFS(RAB!$F$15:$F$46,RAB!$C$15:$C$46,C1287)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SUMIFS(RAB!$F$15:$F$46,RAB!$C$15:$C$46,C1288)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SUMIFS(RAB!$F$15:$F$46,RAB!$C$15:$C$46,C1289)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SUMIFS(RAB!$F$15:$F$46,RAB!$C$15:$C$46,C1290)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SUMIFS(RAB!$F$15:$F$46,RAB!$C$15:$C$46,C1291)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SUMIFS(RAB!$F$15:$F$46,RAB!$C$15:$C$46,C1292)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SUMIFS(RAB!$F$15:$F$46,RAB!$C$15:$C$46,C1293)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SUMIFS(RAB!$F$15:$F$46,RAB!$C$15:$C$46,C1294)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SUMIFS(RAB!$F$15:$F$46,RAB!$C$15:$C$46,C1295)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SUMIFS(RAB!$F$15:$F$46,RAB!$C$15:$C$46,C1296)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SUMIFS(RAB!$F$15:$F$46,RAB!$C$15:$C$46,C1297)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SUMIFS(RAB!$F$15:$F$46,RAB!$C$15:$C$46,C1298)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SUMIFS(RAB!$F$15:$F$46,RAB!$C$15:$C$46,C1299)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SUMIFS(RAB!$F$15:$F$46,RAB!$C$15:$C$46,C1300)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SUMIFS(RAB!$F$15:$F$46,RAB!$C$15:$C$46,C1301)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SUMIFS(RAB!$F$15:$F$46,RAB!$C$15:$C$46,C1302)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SUMIFS(RAB!$F$15:$F$46,RAB!$C$15:$C$46,C1303)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SUMIFS(RAB!$F$15:$F$46,RAB!$C$15:$C$46,C1304)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SUMIFS(RAB!$F$15:$F$46,RAB!$C$15:$C$46,C1305)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SUMIFS(RAB!$F$15:$F$46,RAB!$C$15:$C$46,C1306)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SUMIFS(RAB!$F$15:$F$46,RAB!$C$15:$C$46,C1307)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SUMIFS(RAB!$F$15:$F$46,RAB!$C$15:$C$46,C1308)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SUMIFS(RAB!$F$15:$F$46,RAB!$C$15:$C$46,C1309)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SUMIFS(RAB!$F$15:$F$46,RAB!$C$15:$C$46,C1310)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SUMIFS(RAB!$F$15:$F$46,RAB!$C$15:$C$46,C1311)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SUMIFS(RAB!$F$15:$F$46,RAB!$C$15:$C$46,C1312)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SUMIFS(RAB!$F$15:$F$46,RAB!$C$15:$C$46,C1313)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SUMIFS(RAB!$F$15:$F$46,RAB!$C$15:$C$46,C1314)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SUMIFS(RAB!$F$15:$F$46,RAB!$C$15:$C$46,C1315)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SUMIFS(RAB!$F$15:$F$46,RAB!$C$15:$C$46,C1316)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SUMIFS(RAB!$F$15:$F$46,RAB!$C$15:$C$46,C1317)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SUMIFS(RAB!$F$15:$F$46,RAB!$C$15:$C$46,C1318)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SUMIFS(RAB!$F$15:$F$46,RAB!$C$15:$C$46,C1319)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SUMIFS(RAB!$F$15:$F$46,RAB!$C$15:$C$46,C1320)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7" priority="5" operator="equal">
      <formula>0</formula>
    </cfRule>
  </conditionalFormatting>
  <conditionalFormatting sqref="A10:L65536">
    <cfRule type="cellIs" dxfId="46" priority="1" operator="equal">
      <formula>0</formula>
    </cfRule>
  </conditionalFormatting>
  <conditionalFormatting sqref="C12:C711">
    <cfRule type="cellIs" dxfId="45" priority="66" stopIfTrue="1" operator="equal">
      <formula>0</formula>
    </cfRule>
  </conditionalFormatting>
  <conditionalFormatting sqref="E712:E65536">
    <cfRule type="cellIs" dxfId="44" priority="16" stopIfTrue="1" operator="equal">
      <formula>0</formula>
    </cfRule>
  </conditionalFormatting>
  <conditionalFormatting sqref="G1:G11 E6:E11 E1:E3 H7 H10:H11 F10:F711 G712:G65536">
    <cfRule type="cellIs" dxfId="43" priority="69" stopIfTrue="1" operator="equal">
      <formula>0</formula>
    </cfRule>
  </conditionalFormatting>
  <conditionalFormatting sqref="G12:H711">
    <cfRule type="cellIs" dxfId="42" priority="12" stopIfTrue="1" operator="equal">
      <formula>0</formula>
    </cfRule>
  </conditionalFormatting>
  <conditionalFormatting sqref="I7:K7">
    <cfRule type="cellIs" dxfId="41" priority="4" stopIfTrue="1" operator="equal">
      <formula>0</formula>
    </cfRule>
  </conditionalFormatting>
  <conditionalFormatting sqref="I10:L711">
    <cfRule type="cellIs" dxfId="40" priority="2" stopIfTrue="1" operator="equal">
      <formula>0</formula>
    </cfRule>
  </conditionalFormatting>
  <conditionalFormatting sqref="L1:L6">
    <cfRule type="cellIs" dxfId="39" priority="10" operator="equal">
      <formula>0</formula>
    </cfRule>
  </conditionalFormatting>
  <conditionalFormatting sqref="M1:IV1048576 A8:G9">
    <cfRule type="cellIs" dxfId="38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4BAB-1E43-453B-8DF5-487AEC2BAA25}">
  <sheetPr>
    <tabColor rgb="FFFF0066"/>
  </sheetPr>
  <dimension ref="B1:AC54"/>
  <sheetViews>
    <sheetView showGridLines="0" topLeftCell="B1" zoomScale="130" zoomScaleNormal="130" zoomScaleSheetLayoutView="115" workbookViewId="0">
      <selection activeCell="N18" sqref="N18"/>
    </sheetView>
  </sheetViews>
  <sheetFormatPr defaultRowHeight="12"/>
  <cols>
    <col min="1" max="1" width="1.42578125" style="443" customWidth="1"/>
    <col min="2" max="22" width="5.7109375" style="443" customWidth="1"/>
    <col min="23" max="23" width="6.28515625" style="443" customWidth="1"/>
    <col min="24" max="117" width="5.7109375" style="443" customWidth="1"/>
    <col min="118" max="16384" width="9.140625" style="443"/>
  </cols>
  <sheetData>
    <row r="1" spans="2:29" ht="12.75" thickBot="1"/>
    <row r="2" spans="2:29" ht="12.75" customHeight="1">
      <c r="B2" s="444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677" t="str">
        <f>"PT. PLN (PERSERO) "&amp;'[88]DETAIL USULAN'!D5&amp;""</f>
        <v>PT. PLN (PERSERO) AREA DEMAK</v>
      </c>
      <c r="W2" s="678"/>
      <c r="X2" s="678"/>
      <c r="Y2" s="678"/>
      <c r="Z2" s="678"/>
      <c r="AA2" s="678"/>
      <c r="AB2" s="678"/>
      <c r="AC2" s="679"/>
    </row>
    <row r="3" spans="2:29">
      <c r="B3" s="446"/>
      <c r="V3" s="680"/>
      <c r="W3" s="681"/>
      <c r="X3" s="681"/>
      <c r="Y3" s="681"/>
      <c r="Z3" s="681"/>
      <c r="AA3" s="681"/>
      <c r="AB3" s="681"/>
      <c r="AC3" s="682"/>
    </row>
    <row r="4" spans="2:29">
      <c r="B4" s="446"/>
      <c r="V4" s="447" t="s">
        <v>986</v>
      </c>
      <c r="AC4" s="448"/>
    </row>
    <row r="5" spans="2:29" ht="12.75">
      <c r="B5" s="446"/>
      <c r="E5" s="449" t="str">
        <f>PETA!C6</f>
        <v>KOORDINAT :' -6.855637, 110.716601</v>
      </c>
      <c r="V5" s="450" t="s">
        <v>990</v>
      </c>
      <c r="W5" s="624" t="s">
        <v>989</v>
      </c>
      <c r="X5" s="624"/>
      <c r="Y5" s="624"/>
      <c r="Z5" s="624" t="s">
        <v>987</v>
      </c>
      <c r="AA5" s="624"/>
      <c r="AB5" s="624" t="s">
        <v>988</v>
      </c>
      <c r="AC5" s="625"/>
    </row>
    <row r="6" spans="2:29">
      <c r="B6" s="446"/>
      <c r="E6" s="452" t="s">
        <v>1622</v>
      </c>
      <c r="V6" s="450">
        <v>1</v>
      </c>
      <c r="W6" s="624" t="s">
        <v>992</v>
      </c>
      <c r="X6" s="624"/>
      <c r="Y6" s="624"/>
      <c r="Z6" s="624"/>
      <c r="AA6" s="624"/>
      <c r="AB6" s="624"/>
      <c r="AC6" s="625"/>
    </row>
    <row r="7" spans="2:29">
      <c r="B7" s="446"/>
      <c r="V7" s="450">
        <v>2</v>
      </c>
      <c r="W7" s="624" t="s">
        <v>993</v>
      </c>
      <c r="X7" s="624"/>
      <c r="Y7" s="624"/>
      <c r="Z7" s="624"/>
      <c r="AA7" s="624"/>
      <c r="AB7" s="624"/>
      <c r="AC7" s="625"/>
    </row>
    <row r="8" spans="2:29">
      <c r="B8" s="446"/>
      <c r="V8" s="450">
        <v>3</v>
      </c>
      <c r="W8" s="624" t="s">
        <v>994</v>
      </c>
      <c r="X8" s="624"/>
      <c r="Y8" s="624"/>
      <c r="Z8" s="624"/>
      <c r="AA8" s="624"/>
      <c r="AB8" s="624"/>
      <c r="AC8" s="625"/>
    </row>
    <row r="9" spans="2:29">
      <c r="B9" s="446"/>
      <c r="V9" s="450">
        <v>4</v>
      </c>
      <c r="W9" s="624" t="s">
        <v>995</v>
      </c>
      <c r="X9" s="624"/>
      <c r="Y9" s="624"/>
      <c r="Z9" s="624"/>
      <c r="AA9" s="624"/>
      <c r="AB9" s="624"/>
      <c r="AC9" s="625"/>
    </row>
    <row r="10" spans="2:29">
      <c r="B10" s="446"/>
      <c r="V10" s="450">
        <v>5</v>
      </c>
      <c r="W10" s="624" t="s">
        <v>996</v>
      </c>
      <c r="X10" s="624"/>
      <c r="Y10" s="624"/>
      <c r="Z10" s="624"/>
      <c r="AA10" s="624"/>
      <c r="AB10" s="624"/>
      <c r="AC10" s="625"/>
    </row>
    <row r="11" spans="2:29">
      <c r="B11" s="446"/>
      <c r="V11" s="450">
        <v>6</v>
      </c>
      <c r="W11" s="624" t="s">
        <v>997</v>
      </c>
      <c r="X11" s="624"/>
      <c r="Y11" s="624"/>
      <c r="Z11" s="624"/>
      <c r="AA11" s="624"/>
      <c r="AB11" s="624"/>
      <c r="AC11" s="625"/>
    </row>
    <row r="12" spans="2:29">
      <c r="B12" s="446"/>
      <c r="V12" s="450">
        <v>7</v>
      </c>
      <c r="W12" s="624" t="s">
        <v>998</v>
      </c>
      <c r="X12" s="624"/>
      <c r="Y12" s="624"/>
      <c r="Z12" s="624"/>
      <c r="AA12" s="624"/>
      <c r="AB12" s="624"/>
      <c r="AC12" s="625"/>
    </row>
    <row r="13" spans="2:29" ht="12.75" customHeight="1">
      <c r="B13" s="446"/>
      <c r="V13" s="450">
        <v>8</v>
      </c>
      <c r="W13" s="624" t="s">
        <v>999</v>
      </c>
      <c r="X13" s="624"/>
      <c r="Y13" s="624"/>
      <c r="Z13" s="624"/>
      <c r="AA13" s="624"/>
      <c r="AB13" s="624"/>
      <c r="AC13" s="625"/>
    </row>
    <row r="14" spans="2:29">
      <c r="B14" s="446"/>
      <c r="V14" s="450">
        <v>9</v>
      </c>
      <c r="W14" s="624" t="s">
        <v>1000</v>
      </c>
      <c r="X14" s="624"/>
      <c r="Y14" s="624"/>
      <c r="Z14" s="624"/>
      <c r="AA14" s="624"/>
      <c r="AB14" s="624"/>
      <c r="AC14" s="625"/>
    </row>
    <row r="15" spans="2:29">
      <c r="B15" s="446"/>
      <c r="V15" s="450">
        <v>10</v>
      </c>
      <c r="W15" s="624" t="s">
        <v>1009</v>
      </c>
      <c r="X15" s="624"/>
      <c r="Y15" s="624"/>
      <c r="Z15" s="624"/>
      <c r="AA15" s="624"/>
      <c r="AB15" s="624"/>
      <c r="AC15" s="625"/>
    </row>
    <row r="16" spans="2:29">
      <c r="B16" s="446"/>
      <c r="V16" s="450">
        <v>11</v>
      </c>
      <c r="W16" s="624" t="s">
        <v>1453</v>
      </c>
      <c r="X16" s="624"/>
      <c r="Y16" s="624"/>
      <c r="Z16" s="624"/>
      <c r="AA16" s="624"/>
      <c r="AB16" s="624"/>
      <c r="AC16" s="625"/>
    </row>
    <row r="17" spans="2:29">
      <c r="B17" s="446"/>
      <c r="V17" s="450">
        <v>12</v>
      </c>
      <c r="W17" s="624" t="s">
        <v>1010</v>
      </c>
      <c r="X17" s="624"/>
      <c r="Y17" s="624"/>
      <c r="Z17" s="624"/>
      <c r="AA17" s="624"/>
      <c r="AB17" s="624"/>
      <c r="AC17" s="625"/>
    </row>
    <row r="18" spans="2:29">
      <c r="B18" s="453"/>
      <c r="C18" s="454"/>
      <c r="D18" s="454"/>
      <c r="V18" s="450">
        <v>13</v>
      </c>
      <c r="W18" s="624"/>
      <c r="X18" s="624"/>
      <c r="Y18" s="624"/>
      <c r="Z18" s="624"/>
      <c r="AA18" s="624"/>
      <c r="AB18" s="624"/>
      <c r="AC18" s="625"/>
    </row>
    <row r="19" spans="2:29">
      <c r="B19" s="446"/>
      <c r="V19" s="455"/>
      <c r="W19" s="666"/>
      <c r="X19" s="666"/>
      <c r="Y19" s="666"/>
      <c r="Z19" s="666"/>
      <c r="AA19" s="666"/>
      <c r="AB19" s="666"/>
      <c r="AC19" s="667"/>
    </row>
    <row r="20" spans="2:29">
      <c r="B20" s="446"/>
      <c r="V20" s="668" t="s">
        <v>991</v>
      </c>
      <c r="W20" s="669"/>
      <c r="X20" s="669"/>
      <c r="Y20" s="669"/>
      <c r="Z20" s="669"/>
      <c r="AA20" s="669"/>
      <c r="AB20" s="669"/>
      <c r="AC20" s="670"/>
    </row>
    <row r="21" spans="2:29">
      <c r="B21" s="446"/>
      <c r="V21" s="671" t="s">
        <v>984</v>
      </c>
      <c r="W21" s="672"/>
      <c r="X21" s="672"/>
      <c r="Y21" s="673"/>
      <c r="Z21" s="674" t="s">
        <v>985</v>
      </c>
      <c r="AA21" s="675"/>
      <c r="AB21" s="675"/>
      <c r="AC21" s="676"/>
    </row>
    <row r="22" spans="2:29">
      <c r="B22" s="446"/>
      <c r="V22" s="656"/>
      <c r="W22" s="657"/>
      <c r="X22" s="456"/>
      <c r="Y22" s="457"/>
      <c r="Z22" s="658"/>
      <c r="AA22" s="659"/>
      <c r="AB22" s="458"/>
      <c r="AC22" s="459"/>
    </row>
    <row r="23" spans="2:29">
      <c r="B23" s="446"/>
      <c r="V23" s="660"/>
      <c r="W23" s="661"/>
      <c r="X23" s="456"/>
      <c r="Y23" s="457"/>
      <c r="Z23" s="647"/>
      <c r="AA23" s="648"/>
      <c r="AB23" s="458"/>
      <c r="AC23" s="459"/>
    </row>
    <row r="24" spans="2:29">
      <c r="B24" s="446"/>
      <c r="V24" s="662"/>
      <c r="W24" s="663"/>
      <c r="X24" s="456"/>
      <c r="Y24" s="457"/>
      <c r="Z24" s="664"/>
      <c r="AA24" s="665"/>
      <c r="AB24" s="458"/>
      <c r="AC24" s="459"/>
    </row>
    <row r="25" spans="2:29">
      <c r="B25" s="446"/>
      <c r="V25" s="654"/>
      <c r="W25" s="655"/>
      <c r="X25" s="456"/>
      <c r="Y25" s="457"/>
      <c r="Z25" s="647"/>
      <c r="AA25" s="648"/>
      <c r="AB25" s="458"/>
      <c r="AC25" s="459"/>
    </row>
    <row r="26" spans="2:29">
      <c r="B26" s="446"/>
      <c r="V26" s="654"/>
      <c r="W26" s="655"/>
      <c r="X26" s="456"/>
      <c r="Y26" s="457"/>
      <c r="Z26" s="647"/>
      <c r="AA26" s="648"/>
      <c r="AB26" s="458"/>
      <c r="AC26" s="459"/>
    </row>
    <row r="27" spans="2:29">
      <c r="B27" s="446"/>
      <c r="V27" s="654"/>
      <c r="W27" s="655"/>
      <c r="X27" s="456"/>
      <c r="Y27" s="457"/>
      <c r="Z27" s="647"/>
      <c r="AA27" s="648"/>
      <c r="AB27" s="458"/>
      <c r="AC27" s="459"/>
    </row>
    <row r="28" spans="2:29">
      <c r="B28" s="446"/>
      <c r="V28" s="652"/>
      <c r="W28" s="653"/>
      <c r="X28" s="456"/>
      <c r="Y28" s="457"/>
      <c r="Z28" s="647"/>
      <c r="AA28" s="648"/>
      <c r="AB28" s="458"/>
      <c r="AC28" s="459"/>
    </row>
    <row r="29" spans="2:29">
      <c r="B29" s="446"/>
      <c r="V29" s="654"/>
      <c r="W29" s="655"/>
      <c r="X29" s="456"/>
      <c r="Y29" s="457"/>
      <c r="Z29" s="647"/>
      <c r="AA29" s="648"/>
      <c r="AB29" s="458"/>
      <c r="AC29" s="459"/>
    </row>
    <row r="30" spans="2:29">
      <c r="B30" s="446"/>
      <c r="V30" s="654"/>
      <c r="W30" s="655"/>
      <c r="X30" s="456"/>
      <c r="Y30" s="457"/>
      <c r="Z30" s="647"/>
      <c r="AA30" s="648"/>
      <c r="AB30" s="458"/>
      <c r="AC30" s="459"/>
    </row>
    <row r="31" spans="2:29">
      <c r="B31" s="446"/>
      <c r="T31" s="460"/>
      <c r="V31" s="645"/>
      <c r="W31" s="646"/>
      <c r="X31" s="456"/>
      <c r="Y31" s="457"/>
      <c r="Z31" s="647"/>
      <c r="AA31" s="648"/>
      <c r="AB31" s="458"/>
      <c r="AC31" s="459"/>
    </row>
    <row r="32" spans="2:29">
      <c r="B32" s="446"/>
      <c r="T32" s="460"/>
      <c r="V32" s="645"/>
      <c r="W32" s="646"/>
      <c r="X32" s="456"/>
      <c r="Y32" s="457"/>
      <c r="Z32" s="647"/>
      <c r="AA32" s="648"/>
      <c r="AB32" s="458"/>
      <c r="AC32" s="459"/>
    </row>
    <row r="33" spans="2:29">
      <c r="B33" s="446"/>
      <c r="V33" s="645"/>
      <c r="W33" s="646"/>
      <c r="X33" s="456"/>
      <c r="Y33" s="457"/>
      <c r="Z33" s="647"/>
      <c r="AA33" s="648"/>
      <c r="AB33" s="458"/>
      <c r="AC33" s="459"/>
    </row>
    <row r="34" spans="2:29">
      <c r="B34" s="446"/>
      <c r="V34" s="645"/>
      <c r="W34" s="646"/>
      <c r="X34" s="456"/>
      <c r="Y34" s="457"/>
      <c r="Z34" s="647"/>
      <c r="AA34" s="648"/>
      <c r="AB34" s="458"/>
      <c r="AC34" s="459"/>
    </row>
    <row r="35" spans="2:29">
      <c r="B35" s="446"/>
      <c r="V35" s="645"/>
      <c r="W35" s="646"/>
      <c r="X35" s="456"/>
      <c r="Y35" s="457"/>
      <c r="Z35" s="647"/>
      <c r="AA35" s="648"/>
      <c r="AB35" s="458"/>
      <c r="AC35" s="459"/>
    </row>
    <row r="36" spans="2:29">
      <c r="B36" s="446"/>
      <c r="V36" s="649"/>
      <c r="W36" s="650"/>
      <c r="X36" s="456"/>
      <c r="Y36" s="461"/>
      <c r="Z36" s="651"/>
      <c r="AA36" s="648"/>
      <c r="AB36" s="458"/>
      <c r="AC36" s="459"/>
    </row>
    <row r="37" spans="2:29" ht="12.75" customHeight="1">
      <c r="B37" s="446"/>
      <c r="V37" s="639"/>
      <c r="W37" s="640"/>
      <c r="X37" s="456"/>
      <c r="Y37" s="461"/>
      <c r="Z37" s="641"/>
      <c r="AA37" s="642"/>
      <c r="AB37" s="464"/>
      <c r="AC37" s="465"/>
    </row>
    <row r="38" spans="2:29" ht="12.75" customHeight="1">
      <c r="B38" s="446"/>
      <c r="V38" s="643"/>
      <c r="W38" s="644"/>
      <c r="X38" s="466"/>
      <c r="Y38" s="461"/>
      <c r="Z38" s="462"/>
      <c r="AA38" s="463"/>
      <c r="AB38" s="464"/>
      <c r="AC38" s="465"/>
    </row>
    <row r="39" spans="2:29" ht="12" customHeight="1">
      <c r="B39" s="446"/>
      <c r="V39" s="643"/>
      <c r="W39" s="644"/>
      <c r="X39" s="466"/>
      <c r="Y39" s="467"/>
      <c r="Z39" s="635"/>
      <c r="AA39" s="636"/>
      <c r="AB39" s="464"/>
      <c r="AC39" s="465"/>
    </row>
    <row r="40" spans="2:29" ht="12" customHeight="1">
      <c r="B40" s="446"/>
      <c r="V40" s="643"/>
      <c r="W40" s="644"/>
      <c r="X40" s="466"/>
      <c r="Y40" s="467"/>
      <c r="Z40" s="468"/>
      <c r="AA40" s="469"/>
      <c r="AB40" s="464"/>
      <c r="AC40" s="465"/>
    </row>
    <row r="41" spans="2:29" ht="12" customHeight="1">
      <c r="B41" s="446"/>
      <c r="V41" s="633"/>
      <c r="W41" s="634"/>
      <c r="X41" s="470"/>
      <c r="Y41" s="471"/>
      <c r="Z41" s="635"/>
      <c r="AA41" s="636"/>
      <c r="AB41" s="464"/>
      <c r="AC41" s="465"/>
    </row>
    <row r="42" spans="2:29" ht="12" customHeight="1">
      <c r="B42" s="446"/>
      <c r="V42" s="637" t="s">
        <v>1454</v>
      </c>
      <c r="W42" s="638"/>
      <c r="X42" s="638"/>
      <c r="Y42" s="638"/>
      <c r="Z42" s="472"/>
      <c r="AA42" s="472"/>
      <c r="AB42" s="472"/>
      <c r="AC42" s="473"/>
    </row>
    <row r="43" spans="2:29" ht="12" customHeight="1">
      <c r="B43" s="446"/>
      <c r="U43" s="474"/>
      <c r="V43" s="475"/>
      <c r="W43" s="476"/>
      <c r="X43" s="476"/>
      <c r="Y43" s="476"/>
      <c r="Z43" s="476"/>
      <c r="AA43" s="476"/>
      <c r="AB43" s="476"/>
      <c r="AC43" s="477"/>
    </row>
    <row r="44" spans="2:29">
      <c r="B44" s="478"/>
      <c r="C44" s="479"/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79"/>
      <c r="P44" s="479"/>
      <c r="Q44" s="479"/>
      <c r="R44" s="479"/>
      <c r="S44" s="479"/>
      <c r="T44" s="479"/>
      <c r="U44" s="474"/>
      <c r="V44" s="622" t="s">
        <v>11</v>
      </c>
      <c r="W44" s="623"/>
      <c r="X44" s="624"/>
      <c r="Y44" s="624"/>
      <c r="Z44" s="624"/>
      <c r="AA44" s="624"/>
      <c r="AB44" s="624"/>
      <c r="AC44" s="625"/>
    </row>
    <row r="45" spans="2:29">
      <c r="B45" s="478"/>
      <c r="C45" s="479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79"/>
      <c r="S45" s="479"/>
      <c r="T45" s="479"/>
      <c r="U45" s="474"/>
      <c r="V45" s="622" t="s">
        <v>983</v>
      </c>
      <c r="W45" s="623"/>
      <c r="X45" s="624">
        <v>1</v>
      </c>
      <c r="Y45" s="624"/>
      <c r="Z45" s="624"/>
      <c r="AA45" s="624" t="s">
        <v>12</v>
      </c>
      <c r="AB45" s="624"/>
      <c r="AC45" s="451" t="s">
        <v>13</v>
      </c>
    </row>
    <row r="46" spans="2:29">
      <c r="B46" s="478"/>
      <c r="C46" s="479"/>
      <c r="D46" s="479"/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79"/>
      <c r="P46" s="479"/>
      <c r="Q46" s="479"/>
      <c r="R46" s="479"/>
      <c r="S46" s="479"/>
      <c r="T46" s="479"/>
      <c r="U46" s="474"/>
      <c r="V46" s="622" t="s">
        <v>15</v>
      </c>
      <c r="W46" s="623"/>
      <c r="X46" s="626"/>
      <c r="Y46" s="626"/>
      <c r="Z46" s="626"/>
      <c r="AA46" s="624" t="s">
        <v>16</v>
      </c>
      <c r="AB46" s="624"/>
      <c r="AC46" s="480"/>
    </row>
    <row r="47" spans="2:29">
      <c r="B47" s="478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4"/>
      <c r="V47" s="627" t="s">
        <v>17</v>
      </c>
      <c r="W47" s="627"/>
      <c r="X47" s="627"/>
      <c r="Y47" s="627"/>
      <c r="Z47" s="627"/>
      <c r="AA47" s="627"/>
      <c r="AB47" s="627"/>
      <c r="AC47" s="628"/>
    </row>
    <row r="48" spans="2:29" ht="12.75" customHeight="1">
      <c r="B48" s="478"/>
      <c r="C48" s="479"/>
      <c r="D48" s="479"/>
      <c r="E48" s="479"/>
      <c r="F48" s="479"/>
      <c r="G48" s="479"/>
      <c r="H48" s="479"/>
      <c r="I48" s="479"/>
      <c r="J48" s="479"/>
      <c r="K48" s="479"/>
      <c r="L48" s="479"/>
      <c r="M48" s="479"/>
      <c r="N48" s="479"/>
      <c r="O48" s="479"/>
      <c r="P48" s="479"/>
      <c r="Q48" s="479"/>
      <c r="R48" s="479"/>
      <c r="S48" s="479"/>
      <c r="T48" s="479"/>
      <c r="U48" s="474"/>
      <c r="V48" s="629" t="str">
        <f>[89]DATA!C8</f>
        <v>PT. DIMENSI PUTRA KARYA</v>
      </c>
      <c r="W48" s="629"/>
      <c r="X48" s="629"/>
      <c r="Y48" s="629"/>
      <c r="Z48" s="629"/>
      <c r="AA48" s="629"/>
      <c r="AB48" s="629"/>
      <c r="AC48" s="630"/>
    </row>
    <row r="49" spans="2:29">
      <c r="B49" s="478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81"/>
      <c r="V49" s="629"/>
      <c r="W49" s="629"/>
      <c r="X49" s="629"/>
      <c r="Y49" s="629"/>
      <c r="Z49" s="629"/>
      <c r="AA49" s="629"/>
      <c r="AB49" s="629"/>
      <c r="AC49" s="630"/>
    </row>
    <row r="50" spans="2:29">
      <c r="B50" s="478"/>
      <c r="C50" s="479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79"/>
      <c r="P50" s="479"/>
      <c r="Q50" s="479"/>
      <c r="R50" s="479"/>
      <c r="S50" s="479"/>
      <c r="T50" s="479"/>
      <c r="U50" s="481"/>
      <c r="V50" s="631"/>
      <c r="W50" s="631"/>
      <c r="X50" s="631"/>
      <c r="Y50" s="631"/>
      <c r="Z50" s="631"/>
      <c r="AA50" s="631"/>
      <c r="AB50" s="631"/>
      <c r="AC50" s="632"/>
    </row>
    <row r="51" spans="2:29">
      <c r="B51" s="478"/>
      <c r="C51" s="479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79"/>
      <c r="P51" s="479"/>
      <c r="Q51" s="479"/>
      <c r="R51" s="479"/>
      <c r="S51" s="479"/>
      <c r="T51" s="479"/>
      <c r="U51" s="474"/>
      <c r="V51" s="622" t="s">
        <v>18</v>
      </c>
      <c r="W51" s="623"/>
      <c r="X51" s="624" t="s">
        <v>1613</v>
      </c>
      <c r="Y51" s="624"/>
      <c r="Z51" s="624"/>
      <c r="AA51" s="624"/>
      <c r="AB51" s="624"/>
      <c r="AC51" s="625"/>
    </row>
    <row r="52" spans="2:29">
      <c r="B52" s="478"/>
      <c r="C52" s="479"/>
      <c r="D52" s="479"/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U52" s="474"/>
      <c r="V52" s="622" t="s">
        <v>19</v>
      </c>
      <c r="W52" s="623"/>
      <c r="X52" s="624" t="s">
        <v>1614</v>
      </c>
      <c r="Y52" s="624"/>
      <c r="Z52" s="624"/>
      <c r="AA52" s="624"/>
      <c r="AB52" s="624"/>
      <c r="AC52" s="625"/>
    </row>
    <row r="53" spans="2:29">
      <c r="B53" s="478"/>
      <c r="C53" s="479"/>
      <c r="D53" s="479"/>
      <c r="E53" s="479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U53" s="474"/>
      <c r="V53" s="622" t="s">
        <v>20</v>
      </c>
      <c r="W53" s="623"/>
      <c r="X53" s="624" t="s">
        <v>1614</v>
      </c>
      <c r="Y53" s="624"/>
      <c r="Z53" s="624"/>
      <c r="AA53" s="624"/>
      <c r="AB53" s="624"/>
      <c r="AC53" s="625"/>
    </row>
    <row r="54" spans="2:29" ht="12.75" thickBot="1">
      <c r="B54" s="482"/>
      <c r="C54" s="483"/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4"/>
      <c r="U54" s="485"/>
      <c r="V54" s="618" t="s">
        <v>21</v>
      </c>
      <c r="W54" s="619"/>
      <c r="X54" s="620" t="s">
        <v>1615</v>
      </c>
      <c r="Y54" s="620"/>
      <c r="Z54" s="620"/>
      <c r="AA54" s="620"/>
      <c r="AB54" s="620"/>
      <c r="AC54" s="621"/>
    </row>
  </sheetData>
  <mergeCells count="110">
    <mergeCell ref="W7:Y7"/>
    <mergeCell ref="Z7:AA7"/>
    <mergeCell ref="AB7:AC7"/>
    <mergeCell ref="W8:Y8"/>
    <mergeCell ref="Z8:AA8"/>
    <mergeCell ref="AB8:AC8"/>
    <mergeCell ref="V2:AC3"/>
    <mergeCell ref="W5:Y5"/>
    <mergeCell ref="Z5:AA5"/>
    <mergeCell ref="AB5:AC5"/>
    <mergeCell ref="W6:Y6"/>
    <mergeCell ref="Z6:AA6"/>
    <mergeCell ref="AB6:AC6"/>
    <mergeCell ref="W11:Y11"/>
    <mergeCell ref="Z11:AA11"/>
    <mergeCell ref="AB11:AC11"/>
    <mergeCell ref="W12:Y12"/>
    <mergeCell ref="Z12:AA12"/>
    <mergeCell ref="AB12:AC12"/>
    <mergeCell ref="W9:Y9"/>
    <mergeCell ref="Z9:AA9"/>
    <mergeCell ref="AB9:AC9"/>
    <mergeCell ref="W10:Y10"/>
    <mergeCell ref="Z10:AA10"/>
    <mergeCell ref="AB10:AC10"/>
    <mergeCell ref="W15:Y15"/>
    <mergeCell ref="Z15:AA15"/>
    <mergeCell ref="AB15:AC15"/>
    <mergeCell ref="W16:Y16"/>
    <mergeCell ref="Z16:AA16"/>
    <mergeCell ref="AB16:AC16"/>
    <mergeCell ref="W13:Y13"/>
    <mergeCell ref="Z13:AA13"/>
    <mergeCell ref="AB13:AC13"/>
    <mergeCell ref="W14:Y14"/>
    <mergeCell ref="Z14:AA14"/>
    <mergeCell ref="AB14:AC14"/>
    <mergeCell ref="W19:Y19"/>
    <mergeCell ref="Z19:AA19"/>
    <mergeCell ref="AB19:AC19"/>
    <mergeCell ref="V20:AC20"/>
    <mergeCell ref="V21:Y21"/>
    <mergeCell ref="Z21:AC21"/>
    <mergeCell ref="W17:Y17"/>
    <mergeCell ref="Z17:AA17"/>
    <mergeCell ref="AB17:AC17"/>
    <mergeCell ref="W18:Y18"/>
    <mergeCell ref="Z18:AA18"/>
    <mergeCell ref="AB18:AC18"/>
    <mergeCell ref="V25:W25"/>
    <mergeCell ref="Z25:AA25"/>
    <mergeCell ref="V26:W26"/>
    <mergeCell ref="Z26:AA26"/>
    <mergeCell ref="V27:W27"/>
    <mergeCell ref="Z27:AA27"/>
    <mergeCell ref="V22:W22"/>
    <mergeCell ref="Z22:AA22"/>
    <mergeCell ref="V23:W23"/>
    <mergeCell ref="Z23:AA23"/>
    <mergeCell ref="V24:W24"/>
    <mergeCell ref="Z24:AA24"/>
    <mergeCell ref="V31:W31"/>
    <mergeCell ref="Z31:AA31"/>
    <mergeCell ref="V32:W32"/>
    <mergeCell ref="Z32:AA32"/>
    <mergeCell ref="V33:W33"/>
    <mergeCell ref="Z33:AA33"/>
    <mergeCell ref="V28:W28"/>
    <mergeCell ref="Z28:AA28"/>
    <mergeCell ref="V29:W29"/>
    <mergeCell ref="Z29:AA29"/>
    <mergeCell ref="V30:W30"/>
    <mergeCell ref="Z30:AA30"/>
    <mergeCell ref="V37:W37"/>
    <mergeCell ref="Z37:AA37"/>
    <mergeCell ref="V38:W38"/>
    <mergeCell ref="V39:W39"/>
    <mergeCell ref="Z39:AA39"/>
    <mergeCell ref="V40:W40"/>
    <mergeCell ref="V34:W34"/>
    <mergeCell ref="Z34:AA34"/>
    <mergeCell ref="V35:W35"/>
    <mergeCell ref="Z35:AA35"/>
    <mergeCell ref="V36:W36"/>
    <mergeCell ref="Z36:AA36"/>
    <mergeCell ref="V46:W46"/>
    <mergeCell ref="X46:Z46"/>
    <mergeCell ref="AA46:AB46"/>
    <mergeCell ref="V47:AC47"/>
    <mergeCell ref="V48:AC50"/>
    <mergeCell ref="V51:W51"/>
    <mergeCell ref="X51:Z51"/>
    <mergeCell ref="AA51:AC51"/>
    <mergeCell ref="V41:W41"/>
    <mergeCell ref="Z41:AA41"/>
    <mergeCell ref="V42:Y42"/>
    <mergeCell ref="V44:W44"/>
    <mergeCell ref="X44:AC44"/>
    <mergeCell ref="V45:W45"/>
    <mergeCell ref="X45:Z45"/>
    <mergeCell ref="AA45:AB45"/>
    <mergeCell ref="V54:W54"/>
    <mergeCell ref="X54:Z54"/>
    <mergeCell ref="AA54:AC54"/>
    <mergeCell ref="V52:W52"/>
    <mergeCell ref="X52:Z52"/>
    <mergeCell ref="AA52:AC52"/>
    <mergeCell ref="V53:W53"/>
    <mergeCell ref="X53:Z53"/>
    <mergeCell ref="AA53:AC53"/>
  </mergeCells>
  <printOptions horizontalCentered="1" verticalCentered="1"/>
  <pageMargins left="0.5" right="0.25" top="0.25" bottom="0.25" header="0" footer="0"/>
  <pageSetup paperSize="9" scale="85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55" zoomScaleNormal="55" zoomScaleSheetLayoutView="55" workbookViewId="0">
      <selection activeCell="T33" sqref="T33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83" t="s">
        <v>1526</v>
      </c>
      <c r="E4" s="684"/>
      <c r="F4" s="684"/>
      <c r="G4" s="684"/>
      <c r="H4" s="684"/>
      <c r="I4" s="684"/>
      <c r="J4" s="684"/>
      <c r="K4" s="684"/>
      <c r="L4" s="684"/>
      <c r="M4" s="684"/>
      <c r="N4" s="684"/>
      <c r="O4" s="684"/>
      <c r="P4" s="684"/>
      <c r="Q4" s="684"/>
      <c r="R4" s="684"/>
      <c r="S4" s="684"/>
      <c r="T4" s="684"/>
      <c r="U4" s="684"/>
      <c r="V4" s="684"/>
      <c r="W4" s="684"/>
      <c r="X4" s="684"/>
      <c r="Y4" s="684"/>
      <c r="Z4" s="684"/>
      <c r="AA4" s="684"/>
      <c r="AB4" s="684"/>
      <c r="AC4" s="685"/>
      <c r="AD4" s="217"/>
      <c r="AE4" s="216"/>
      <c r="AF4" s="216"/>
    </row>
    <row r="5" spans="2:32" ht="13.5" customHeight="1">
      <c r="B5" s="215"/>
      <c r="C5" s="215"/>
      <c r="D5" s="686"/>
      <c r="E5" s="687"/>
      <c r="F5" s="687"/>
      <c r="G5" s="687"/>
      <c r="H5" s="687"/>
      <c r="I5" s="687"/>
      <c r="J5" s="687"/>
      <c r="K5" s="687"/>
      <c r="L5" s="687"/>
      <c r="M5" s="687"/>
      <c r="N5" s="687"/>
      <c r="O5" s="687"/>
      <c r="P5" s="687"/>
      <c r="Q5" s="687"/>
      <c r="R5" s="687"/>
      <c r="S5" s="687"/>
      <c r="T5" s="687"/>
      <c r="U5" s="687"/>
      <c r="V5" s="687"/>
      <c r="W5" s="687"/>
      <c r="X5" s="687"/>
      <c r="Y5" s="687"/>
      <c r="Z5" s="687"/>
      <c r="AA5" s="687"/>
      <c r="AB5" s="687"/>
      <c r="AC5" s="688"/>
      <c r="AD5" s="217"/>
      <c r="AE5" s="216"/>
      <c r="AF5" s="216"/>
    </row>
    <row r="6" spans="2:32" ht="12.75" customHeight="1">
      <c r="B6" s="215"/>
      <c r="C6" s="215"/>
      <c r="D6" s="686"/>
      <c r="E6" s="687"/>
      <c r="F6" s="687"/>
      <c r="G6" s="687"/>
      <c r="H6" s="687"/>
      <c r="I6" s="687"/>
      <c r="J6" s="687"/>
      <c r="K6" s="687"/>
      <c r="L6" s="687"/>
      <c r="M6" s="687"/>
      <c r="N6" s="687"/>
      <c r="O6" s="687"/>
      <c r="P6" s="687"/>
      <c r="Q6" s="687"/>
      <c r="R6" s="687"/>
      <c r="S6" s="687"/>
      <c r="T6" s="687"/>
      <c r="U6" s="687"/>
      <c r="V6" s="687"/>
      <c r="W6" s="687"/>
      <c r="X6" s="687"/>
      <c r="Y6" s="687"/>
      <c r="Z6" s="687"/>
      <c r="AA6" s="687"/>
      <c r="AB6" s="687"/>
      <c r="AC6" s="688"/>
      <c r="AE6" s="216"/>
      <c r="AF6" s="216"/>
    </row>
    <row r="7" spans="2:32" ht="12.75" customHeight="1" thickBot="1">
      <c r="B7" s="215"/>
      <c r="C7" s="215"/>
      <c r="D7" s="689"/>
      <c r="E7" s="690"/>
      <c r="F7" s="690"/>
      <c r="G7" s="690"/>
      <c r="H7" s="690"/>
      <c r="I7" s="690"/>
      <c r="J7" s="690"/>
      <c r="K7" s="690"/>
      <c r="L7" s="690"/>
      <c r="M7" s="690"/>
      <c r="N7" s="690"/>
      <c r="O7" s="690"/>
      <c r="P7" s="690"/>
      <c r="Q7" s="690"/>
      <c r="R7" s="690"/>
      <c r="S7" s="690"/>
      <c r="T7" s="690"/>
      <c r="U7" s="690"/>
      <c r="V7" s="690"/>
      <c r="W7" s="690"/>
      <c r="X7" s="690"/>
      <c r="Y7" s="690"/>
      <c r="Z7" s="690"/>
      <c r="AA7" s="690"/>
      <c r="AB7" s="690"/>
      <c r="AC7" s="691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topLeftCell="A3" zoomScale="85" zoomScaleNormal="40" zoomScaleSheetLayoutView="85" workbookViewId="0">
      <selection activeCell="N12" sqref="N12"/>
    </sheetView>
  </sheetViews>
  <sheetFormatPr defaultRowHeight="12.75"/>
  <cols>
    <col min="1" max="1" width="1.7109375" style="371" customWidth="1"/>
    <col min="2" max="2" width="10.7109375" style="371" customWidth="1"/>
    <col min="3" max="3" width="2.5703125" style="371" customWidth="1"/>
    <col min="4" max="20" width="9.140625" style="371"/>
    <col min="21" max="21" width="14.5703125" style="371" customWidth="1"/>
    <col min="22" max="22" width="3.140625" style="371" customWidth="1"/>
    <col min="23" max="26" width="9.140625" style="371"/>
    <col min="27" max="27" width="2.85546875" style="371" customWidth="1"/>
    <col min="28" max="30" width="4.7109375" style="371" customWidth="1"/>
    <col min="31" max="31" width="1.7109375" style="371" customWidth="1"/>
    <col min="32" max="16384" width="9.140625" style="371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687" t="s">
        <v>1525</v>
      </c>
      <c r="D3" s="687"/>
      <c r="E3" s="687"/>
      <c r="F3" s="687"/>
      <c r="G3" s="687"/>
      <c r="H3" s="687"/>
      <c r="I3" s="687"/>
      <c r="J3" s="687"/>
      <c r="K3" s="687"/>
      <c r="L3" s="687"/>
      <c r="M3" s="687"/>
      <c r="N3" s="687"/>
      <c r="O3" s="687"/>
      <c r="P3" s="687"/>
      <c r="Q3" s="687"/>
      <c r="R3" s="687"/>
      <c r="S3" s="687"/>
      <c r="T3" s="687"/>
      <c r="U3" s="687"/>
      <c r="V3" s="687"/>
      <c r="W3" s="182"/>
      <c r="X3" s="382"/>
      <c r="Y3" s="382"/>
      <c r="Z3" s="382"/>
      <c r="AA3" s="382"/>
      <c r="AB3" s="382"/>
      <c r="AC3" s="372"/>
    </row>
    <row r="4" spans="1:29" ht="18.75" customHeight="1">
      <c r="A4" s="181"/>
      <c r="C4" s="687"/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687"/>
      <c r="P4" s="687"/>
      <c r="Q4" s="687"/>
      <c r="R4" s="687"/>
      <c r="S4" s="687"/>
      <c r="T4" s="687"/>
      <c r="U4" s="687"/>
      <c r="V4" s="687"/>
      <c r="W4" s="182"/>
      <c r="X4" s="382"/>
      <c r="Y4" s="382"/>
      <c r="Z4" s="382"/>
      <c r="AA4" s="382"/>
      <c r="AB4" s="382"/>
      <c r="AC4" s="372"/>
    </row>
    <row r="5" spans="1:29" ht="12.75" customHeight="1">
      <c r="A5" s="181"/>
      <c r="C5" s="373"/>
      <c r="W5" s="182"/>
    </row>
    <row r="6" spans="1:29" ht="12.75" customHeight="1">
      <c r="A6" s="181"/>
      <c r="C6" s="692" t="s">
        <v>1621</v>
      </c>
      <c r="D6" s="692"/>
      <c r="E6" s="692"/>
      <c r="F6" s="692"/>
      <c r="G6" s="692"/>
      <c r="H6" s="692"/>
      <c r="I6" s="692"/>
      <c r="J6" s="692"/>
      <c r="K6" s="692"/>
      <c r="L6" s="692"/>
      <c r="M6" s="692"/>
      <c r="W6" s="182"/>
      <c r="Y6" s="374"/>
      <c r="Z6" s="374"/>
      <c r="AA6" s="374"/>
      <c r="AB6" s="375"/>
      <c r="AC6" s="375"/>
    </row>
    <row r="7" spans="1:29" ht="18" customHeight="1">
      <c r="A7" s="181"/>
      <c r="C7" s="692"/>
      <c r="D7" s="692"/>
      <c r="E7" s="692"/>
      <c r="F7" s="692"/>
      <c r="G7" s="692"/>
      <c r="H7" s="692"/>
      <c r="I7" s="692"/>
      <c r="J7" s="692"/>
      <c r="K7" s="692"/>
      <c r="L7" s="692"/>
      <c r="M7" s="692"/>
      <c r="W7" s="182"/>
      <c r="Y7" s="374"/>
      <c r="Z7" s="374"/>
      <c r="AA7" s="374"/>
      <c r="AB7" s="375"/>
      <c r="AC7" s="375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376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377"/>
      <c r="S54" s="377"/>
      <c r="T54" s="377"/>
      <c r="U54" s="378"/>
      <c r="V54" s="378"/>
      <c r="W54" s="183"/>
      <c r="X54" s="378"/>
      <c r="Y54" s="378"/>
      <c r="Z54" s="378"/>
      <c r="AA54" s="378"/>
      <c r="AB54" s="378"/>
      <c r="AC54" s="378"/>
      <c r="AD54" s="378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383"/>
      <c r="S55" s="384"/>
      <c r="T55" s="384"/>
      <c r="U55" s="186"/>
      <c r="V55" s="187"/>
      <c r="W55" s="188"/>
      <c r="X55" s="378"/>
      <c r="Y55" s="378"/>
      <c r="Z55" s="378"/>
      <c r="AA55" s="379"/>
      <c r="AB55" s="379"/>
      <c r="AC55" s="379"/>
      <c r="AD55" s="379"/>
    </row>
    <row r="56" spans="1:30">
      <c r="U56" s="378"/>
      <c r="V56" s="379"/>
      <c r="W56" s="378"/>
      <c r="X56" s="378"/>
      <c r="Y56" s="378"/>
      <c r="Z56" s="378"/>
      <c r="AA56" s="379"/>
      <c r="AB56" s="378"/>
      <c r="AC56" s="378"/>
      <c r="AD56" s="378"/>
    </row>
    <row r="57" spans="1:30">
      <c r="U57" s="378"/>
      <c r="V57" s="379"/>
      <c r="W57" s="378"/>
      <c r="X57" s="378"/>
      <c r="Y57" s="378"/>
      <c r="Z57" s="378"/>
      <c r="AA57" s="378"/>
      <c r="AB57" s="378"/>
      <c r="AC57" s="378"/>
      <c r="AD57" s="378"/>
    </row>
    <row r="58" spans="1:30">
      <c r="U58" s="378"/>
      <c r="V58" s="379"/>
      <c r="W58" s="378"/>
      <c r="X58" s="378"/>
      <c r="Y58" s="378"/>
      <c r="Z58" s="378"/>
      <c r="AA58" s="378"/>
      <c r="AB58" s="378"/>
      <c r="AC58" s="378"/>
      <c r="AD58" s="378"/>
    </row>
    <row r="59" spans="1:30">
      <c r="U59" s="378"/>
      <c r="V59" s="379"/>
      <c r="W59" s="378"/>
      <c r="X59" s="378"/>
      <c r="Y59" s="378"/>
      <c r="Z59" s="378"/>
      <c r="AA59" s="378"/>
      <c r="AB59" s="378"/>
      <c r="AC59" s="378"/>
      <c r="AD59" s="378"/>
    </row>
    <row r="60" spans="1:30">
      <c r="U60" s="378"/>
      <c r="V60" s="379"/>
      <c r="W60" s="378"/>
      <c r="X60" s="378"/>
      <c r="Y60" s="378"/>
      <c r="Z60" s="378"/>
      <c r="AA60" s="379"/>
      <c r="AB60" s="378"/>
      <c r="AC60" s="378"/>
      <c r="AD60" s="378"/>
    </row>
    <row r="61" spans="1:30">
      <c r="U61" s="378"/>
      <c r="V61" s="379"/>
      <c r="W61" s="378"/>
      <c r="X61" s="378"/>
      <c r="Y61" s="378"/>
      <c r="Z61" s="378"/>
      <c r="AA61" s="378"/>
      <c r="AB61" s="378"/>
      <c r="AC61" s="378"/>
      <c r="AD61" s="378"/>
    </row>
    <row r="62" spans="1:30">
      <c r="U62" s="378"/>
      <c r="V62" s="379"/>
      <c r="W62" s="378"/>
      <c r="X62" s="378"/>
      <c r="Y62" s="378"/>
      <c r="Z62" s="378"/>
      <c r="AA62" s="378"/>
      <c r="AB62" s="378"/>
      <c r="AC62" s="378"/>
      <c r="AD62" s="378"/>
    </row>
    <row r="63" spans="1:30">
      <c r="U63" s="378"/>
      <c r="V63" s="379"/>
      <c r="W63" s="378"/>
      <c r="X63" s="378"/>
      <c r="Y63" s="378"/>
      <c r="Z63" s="378"/>
      <c r="AA63" s="378"/>
      <c r="AB63" s="378"/>
      <c r="AC63" s="378"/>
      <c r="AD63" s="378"/>
    </row>
    <row r="64" spans="1:30">
      <c r="U64" s="378"/>
      <c r="V64" s="379"/>
      <c r="W64" s="378"/>
      <c r="X64" s="378"/>
      <c r="Y64" s="378"/>
      <c r="Z64" s="378"/>
      <c r="AA64" s="378"/>
      <c r="AB64" s="378"/>
      <c r="AC64" s="378"/>
      <c r="AD64" s="378"/>
    </row>
    <row r="65" spans="5:30">
      <c r="U65" s="378"/>
      <c r="V65" s="379"/>
      <c r="W65" s="378"/>
      <c r="X65" s="378"/>
      <c r="Y65" s="378"/>
      <c r="Z65" s="378"/>
      <c r="AA65" s="378"/>
      <c r="AB65" s="378"/>
      <c r="AC65" s="378"/>
      <c r="AD65" s="378"/>
    </row>
    <row r="66" spans="5:30" ht="6" customHeight="1"/>
    <row r="73" spans="5:30">
      <c r="M73" s="380"/>
    </row>
    <row r="74" spans="5:30" ht="15" customHeight="1">
      <c r="E74" s="381"/>
      <c r="M74" s="380"/>
    </row>
    <row r="75" spans="5:30" ht="15" customHeight="1">
      <c r="E75" s="381"/>
      <c r="M75" s="380"/>
    </row>
    <row r="76" spans="5:30" ht="15" customHeight="1">
      <c r="E76" s="381"/>
      <c r="M76" s="380"/>
    </row>
    <row r="77" spans="5:30" ht="15" customHeight="1">
      <c r="E77" s="381"/>
      <c r="M77" s="380"/>
    </row>
    <row r="78" spans="5:30" ht="15" customHeight="1">
      <c r="E78" s="381"/>
      <c r="M78" s="380"/>
    </row>
    <row r="79" spans="5:30" ht="15" customHeight="1">
      <c r="E79" s="381"/>
      <c r="M79" s="380"/>
    </row>
    <row r="80" spans="5:30" ht="15" customHeight="1">
      <c r="E80" s="381"/>
      <c r="M80" s="380"/>
    </row>
    <row r="81" spans="5:13" ht="15" customHeight="1">
      <c r="E81" s="381"/>
      <c r="M81" s="380"/>
    </row>
    <row r="82" spans="5:13" ht="15" customHeight="1">
      <c r="E82" s="381"/>
      <c r="M82" s="380"/>
    </row>
    <row r="83" spans="5:13" ht="15" customHeight="1">
      <c r="E83" s="381"/>
      <c r="M83" s="380"/>
    </row>
    <row r="84" spans="5:13" ht="15" customHeight="1">
      <c r="E84" s="381"/>
      <c r="M84" s="380"/>
    </row>
    <row r="85" spans="5:13" ht="15" customHeight="1">
      <c r="E85" s="381"/>
      <c r="M85" s="380"/>
    </row>
    <row r="86" spans="5:13" ht="15" customHeight="1">
      <c r="E86" s="381"/>
      <c r="M86" s="380"/>
    </row>
    <row r="87" spans="5:13" ht="15" customHeight="1">
      <c r="E87" s="381"/>
      <c r="M87" s="380"/>
    </row>
    <row r="88" spans="5:13" ht="15" customHeight="1">
      <c r="E88" s="381"/>
      <c r="M88" s="380"/>
    </row>
    <row r="89" spans="5:13" ht="15" customHeight="1">
      <c r="E89" s="381"/>
      <c r="M89" s="380"/>
    </row>
    <row r="90" spans="5:13" ht="15" customHeight="1">
      <c r="E90" s="381"/>
      <c r="M90" s="380"/>
    </row>
    <row r="91" spans="5:13" ht="15" customHeight="1">
      <c r="E91" s="381"/>
      <c r="M91" s="380"/>
    </row>
    <row r="92" spans="5:13" ht="15" customHeight="1">
      <c r="E92" s="381"/>
      <c r="M92" s="380"/>
    </row>
    <row r="93" spans="5:13" ht="15" customHeight="1">
      <c r="E93" s="381"/>
      <c r="M93" s="380"/>
    </row>
    <row r="94" spans="5:13" ht="15" customHeight="1">
      <c r="E94" s="381"/>
      <c r="M94" s="380"/>
    </row>
    <row r="95" spans="5:13" ht="15" customHeight="1">
      <c r="E95" s="381"/>
      <c r="M95" s="380"/>
    </row>
    <row r="96" spans="5:13" ht="15" customHeight="1">
      <c r="E96" s="381"/>
    </row>
    <row r="97" spans="5:5" ht="15" customHeight="1">
      <c r="E97" s="381"/>
    </row>
    <row r="98" spans="5:5" ht="15" customHeight="1">
      <c r="E98" s="381"/>
    </row>
    <row r="99" spans="5:5" ht="15" customHeight="1">
      <c r="E99" s="381"/>
    </row>
    <row r="100" spans="5:5" ht="15" customHeight="1">
      <c r="E100" s="381"/>
    </row>
    <row r="101" spans="5:5" ht="15" customHeight="1">
      <c r="E101" s="381"/>
    </row>
    <row r="102" spans="5:5" ht="15" customHeight="1">
      <c r="E102" s="381"/>
    </row>
    <row r="103" spans="5:5" ht="15" customHeight="1">
      <c r="E103" s="381"/>
    </row>
    <row r="104" spans="5:5" ht="15" customHeight="1">
      <c r="E104" s="381"/>
    </row>
    <row r="105" spans="5:5" ht="15" customHeight="1">
      <c r="E105" s="381"/>
    </row>
    <row r="106" spans="5:5" ht="15" customHeight="1">
      <c r="E106" s="381"/>
    </row>
    <row r="107" spans="5:5" ht="15" customHeight="1">
      <c r="E107" s="381"/>
    </row>
    <row r="108" spans="5:5" ht="15" customHeight="1">
      <c r="E108" s="381"/>
    </row>
    <row r="109" spans="5:5" ht="15" customHeight="1">
      <c r="E109" s="381"/>
    </row>
    <row r="110" spans="5:5" ht="15" customHeight="1">
      <c r="E110" s="381"/>
    </row>
    <row r="111" spans="5:5" ht="15" customHeight="1">
      <c r="E111" s="381"/>
    </row>
    <row r="112" spans="5:5" ht="15" customHeight="1">
      <c r="E112" s="381"/>
    </row>
    <row r="113" spans="5:5" ht="15" customHeight="1">
      <c r="E113" s="381"/>
    </row>
    <row r="114" spans="5:5" ht="15" customHeight="1">
      <c r="E114" s="381"/>
    </row>
    <row r="115" spans="5:5" ht="15" customHeight="1">
      <c r="E115" s="381"/>
    </row>
    <row r="116" spans="5:5" ht="15" customHeight="1">
      <c r="E116" s="381"/>
    </row>
    <row r="117" spans="5:5" ht="15" customHeight="1">
      <c r="E117" s="381"/>
    </row>
    <row r="118" spans="5:5" ht="15" customHeight="1">
      <c r="E118" s="381"/>
    </row>
    <row r="119" spans="5:5" ht="15" customHeight="1">
      <c r="E119" s="381"/>
    </row>
    <row r="120" spans="5:5">
      <c r="E120" s="381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zoomScale="70" zoomScaleNormal="7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03">
        <v>1</v>
      </c>
    </row>
    <row r="2" spans="1:11" ht="48" customHeight="1">
      <c r="A2" s="403">
        <v>3</v>
      </c>
    </row>
    <row r="4" spans="1:11" ht="48" customHeight="1">
      <c r="C4" s="403">
        <v>1</v>
      </c>
    </row>
    <row r="5" spans="1:11" ht="48" customHeight="1">
      <c r="C5" s="403">
        <v>3</v>
      </c>
    </row>
    <row r="7" spans="1:11" ht="48" customHeight="1">
      <c r="E7" s="403">
        <v>1</v>
      </c>
    </row>
    <row r="8" spans="1:11" ht="48" customHeight="1">
      <c r="E8" s="403">
        <v>3</v>
      </c>
    </row>
    <row r="10" spans="1:11" ht="48" customHeight="1">
      <c r="G10" s="403">
        <v>3</v>
      </c>
    </row>
    <row r="11" spans="1:11" ht="48" customHeight="1">
      <c r="G11" s="403">
        <v>1</v>
      </c>
    </row>
    <row r="13" spans="1:11" ht="48" customHeight="1">
      <c r="I13" s="403">
        <v>3</v>
      </c>
    </row>
    <row r="14" spans="1:11" ht="48" customHeight="1">
      <c r="I14" s="403">
        <v>1</v>
      </c>
    </row>
    <row r="16" spans="1:11" ht="48" customHeight="1">
      <c r="K16" s="403">
        <v>3</v>
      </c>
    </row>
    <row r="17" spans="11:21" ht="48" customHeight="1">
      <c r="K17" s="403">
        <v>1</v>
      </c>
    </row>
    <row r="19" spans="11:21" ht="48" customHeight="1">
      <c r="M19" s="403">
        <v>3</v>
      </c>
    </row>
    <row r="20" spans="11:21" ht="48" customHeight="1">
      <c r="M20" s="403">
        <v>1</v>
      </c>
    </row>
    <row r="22" spans="11:21" ht="48" customHeight="1">
      <c r="O22" s="403">
        <v>3</v>
      </c>
    </row>
    <row r="23" spans="11:21" ht="48" customHeight="1">
      <c r="O23" s="403">
        <v>1</v>
      </c>
    </row>
    <row r="25" spans="11:21" ht="57" customHeight="1">
      <c r="Q25" s="403">
        <v>3</v>
      </c>
    </row>
    <row r="26" spans="11:21" ht="57" customHeight="1">
      <c r="Q26" s="403">
        <v>1</v>
      </c>
    </row>
    <row r="28" spans="11:21" ht="57" customHeight="1">
      <c r="S28" s="403">
        <v>3</v>
      </c>
    </row>
    <row r="29" spans="11:21" ht="57" customHeight="1">
      <c r="S29" s="403">
        <v>1</v>
      </c>
    </row>
    <row r="31" spans="11:21" ht="57" customHeight="1">
      <c r="U31" s="403">
        <v>3</v>
      </c>
    </row>
    <row r="32" spans="11:21" ht="57" customHeight="1">
      <c r="U32" s="4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C28" sqref="C28"/>
      <selection pane="topRight" activeCell="C28" sqref="C28"/>
      <selection pane="bottomLeft" activeCell="C28" sqref="C28"/>
      <selection pane="bottomRight" activeCell="C28" sqref="C28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18" t="s">
        <v>1126</v>
      </c>
      <c r="C4" s="518"/>
      <c r="D4" s="518"/>
      <c r="E4" s="518"/>
      <c r="F4" s="518"/>
      <c r="G4" s="518"/>
      <c r="H4" s="518"/>
      <c r="I4" s="518"/>
      <c r="J4" s="518"/>
      <c r="K4" s="51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1036</v>
      </c>
      <c r="F6" s="144" t="s">
        <v>9</v>
      </c>
      <c r="G6" s="511" t="str">
        <f>RAB!G6</f>
        <v>MIGRASI SUGIYANTO</v>
      </c>
      <c r="H6" s="511"/>
      <c r="I6" s="511"/>
      <c r="J6" s="511"/>
      <c r="K6" s="511"/>
      <c r="S6" s="73"/>
      <c r="T6" s="82"/>
      <c r="U6" s="73"/>
    </row>
    <row r="7" spans="1:21">
      <c r="C7" s="31"/>
      <c r="D7" s="25"/>
      <c r="E7" s="106" t="s">
        <v>1037</v>
      </c>
      <c r="F7" s="144" t="s">
        <v>9</v>
      </c>
      <c r="G7" s="106" t="str">
        <f>RAB!G7</f>
        <v>Geneng, Kec. Mijen, Kabupaten Demak</v>
      </c>
      <c r="H7" s="107"/>
      <c r="S7" s="73"/>
      <c r="T7" s="82"/>
      <c r="U7" s="73"/>
    </row>
    <row r="8" spans="1:21">
      <c r="C8" s="31"/>
      <c r="D8" s="25"/>
      <c r="E8" s="106" t="s">
        <v>1038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1039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19" t="s">
        <v>0</v>
      </c>
      <c r="C11" s="521" t="s">
        <v>1</v>
      </c>
      <c r="D11" s="524" t="s">
        <v>42</v>
      </c>
      <c r="E11" s="524" t="s">
        <v>43</v>
      </c>
      <c r="F11" s="524" t="s">
        <v>2</v>
      </c>
      <c r="G11" s="525" t="s">
        <v>41</v>
      </c>
      <c r="H11" s="524" t="s">
        <v>3</v>
      </c>
      <c r="I11" s="524"/>
      <c r="J11" s="524"/>
      <c r="K11" s="528"/>
      <c r="M11" s="33"/>
      <c r="N11" s="33"/>
      <c r="O11" s="33"/>
      <c r="P11" s="33"/>
      <c r="R11" s="34"/>
      <c r="S11" s="74"/>
      <c r="T11" s="74"/>
    </row>
    <row r="12" spans="1:21" ht="15" customHeight="1">
      <c r="B12" s="520"/>
      <c r="C12" s="522"/>
      <c r="D12" s="514"/>
      <c r="E12" s="514"/>
      <c r="F12" s="514"/>
      <c r="G12" s="526"/>
      <c r="H12" s="516" t="s">
        <v>46</v>
      </c>
      <c r="I12" s="516" t="s">
        <v>5</v>
      </c>
      <c r="J12" s="514" t="s">
        <v>47</v>
      </c>
      <c r="K12" s="515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0"/>
      <c r="C13" s="523"/>
      <c r="D13" s="514"/>
      <c r="E13" s="514"/>
      <c r="F13" s="514"/>
      <c r="G13" s="527"/>
      <c r="H13" s="517"/>
      <c r="I13" s="517"/>
      <c r="J13" s="514"/>
      <c r="K13" s="515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1034</v>
      </c>
      <c r="C15" s="76" t="s">
        <v>1127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12" t="s">
        <v>1007</v>
      </c>
      <c r="D38" s="512"/>
      <c r="E38" s="512"/>
      <c r="F38" s="512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13" t="s">
        <v>462</v>
      </c>
      <c r="D39" s="513"/>
      <c r="E39" s="513"/>
      <c r="F39" s="513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02" t="s">
        <v>463</v>
      </c>
      <c r="D40" s="502"/>
      <c r="E40" s="502"/>
      <c r="F40" s="502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05" t="e">
        <f ca="1">"Terbilang : ( "&amp;L42&amp;" Rupiah )"</f>
        <v>#NAME?</v>
      </c>
      <c r="C41" s="506"/>
      <c r="D41" s="506"/>
      <c r="E41" s="506"/>
      <c r="F41" s="506"/>
      <c r="G41" s="506"/>
      <c r="H41" s="506"/>
      <c r="I41" s="506"/>
      <c r="J41" s="506"/>
      <c r="K41" s="507"/>
      <c r="L41" s="44"/>
      <c r="R41" s="58"/>
      <c r="S41" s="58"/>
      <c r="T41" s="58"/>
    </row>
    <row r="42" spans="1:20" s="36" customFormat="1">
      <c r="A42" s="30"/>
      <c r="B42" s="508"/>
      <c r="C42" s="509"/>
      <c r="D42" s="509"/>
      <c r="E42" s="509"/>
      <c r="F42" s="509"/>
      <c r="G42" s="509"/>
      <c r="H42" s="509"/>
      <c r="I42" s="509"/>
      <c r="J42" s="509"/>
      <c r="K42" s="510"/>
      <c r="L42" s="62" t="e">
        <f ca="1">PROPER([85]!terbilang(K40))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03"/>
      <c r="I45" s="503"/>
      <c r="J45" s="504"/>
      <c r="K45" s="504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03"/>
      <c r="I46" s="503"/>
      <c r="J46" s="504"/>
      <c r="K46" s="504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03"/>
      <c r="I47" s="503"/>
      <c r="J47" s="504"/>
      <c r="K47" s="504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03"/>
      <c r="I52" s="503"/>
      <c r="J52" s="504"/>
      <c r="K52" s="504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SUMIFS(RAB!$F$15:$F$46,RAB!$C$15:$C$46,'REKAP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SUMIFS(RAB!$F$15:$F$46,RAB!$C$15:$C$46,'REKAP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SUMIFS(RAB!$F$15:$F$46,RAB!$C$15:$C$46,'REKAP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SUMIFS(RAB!$F$15:$F$46,RAB!$C$15:$C$46,'REKAP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SUMIFS(RAB!$F$15:$F$46,RAB!$C$15:$C$46,'REKAP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SUMIFS(RAB!$F$15:$F$46,RAB!$C$15:$C$46,'REKAP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SUMIFS(RAB!$F$15:$F$46,RAB!$C$15:$C$46,'REKAP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SUMIFS(RAB!$F$15:$F$46,RAB!$C$15:$C$46,'REKAP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SUMIFS(RAB!$F$15:$F$46,RAB!$C$15:$C$46,'REKAP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SUMIFS(RAB!$F$15:$F$46,RAB!$C$15:$C$46,'REKAP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SUMIFS(RAB!$F$15:$F$46,RAB!$C$15:$C$46,'REKAP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SUMIFS(RAB!$F$15:$F$46,RAB!$C$15:$C$46,'REKAP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SUMIFS(RAB!$F$15:$F$46,RAB!$C$15:$C$46,'REKAP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SUMIFS(RAB!$F$15:$F$46,RAB!$C$15:$C$46,'REKAP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SUMIFS(RAB!$F$15:$F$46,RAB!$C$15:$C$46,'REKAP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SUMIFS(RAB!$F$15:$F$46,RAB!$C$15:$C$46,'REKAP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SUMIFS(RAB!$F$15:$F$46,RAB!$C$15:$C$46,'REKAP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SUMIFS(RAB!$F$15:$F$46,RAB!$C$15:$C$46,'REKAP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SUMIFS(RAB!$F$15:$F$46,RAB!$C$15:$C$46,'REKAP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SUMIFS(RAB!$F$15:$F$46,RAB!$C$15:$C$46,'REKAP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37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6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C28" sqref="C28"/>
      <selection pane="topRight" activeCell="C28" sqref="C28"/>
      <selection pane="bottomLeft" activeCell="C28" sqref="C28"/>
      <selection pane="bottomRight" activeCell="C28" sqref="C28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18" t="s">
        <v>1033</v>
      </c>
      <c r="C4" s="518"/>
      <c r="D4" s="518"/>
      <c r="E4" s="518"/>
      <c r="F4" s="518"/>
      <c r="G4" s="518"/>
      <c r="H4" s="518"/>
      <c r="I4" s="518"/>
      <c r="J4" s="518"/>
      <c r="K4" s="51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1036</v>
      </c>
      <c r="F6" s="144" t="s">
        <v>9</v>
      </c>
      <c r="G6" s="511" t="str">
        <f>RAB!G6</f>
        <v>MIGRASI SUGIYANTO</v>
      </c>
      <c r="H6" s="511"/>
      <c r="I6" s="511"/>
      <c r="J6" s="511"/>
      <c r="K6" s="511"/>
      <c r="S6" s="73"/>
      <c r="T6" s="82"/>
      <c r="U6" s="73"/>
    </row>
    <row r="7" spans="1:21">
      <c r="C7" s="31"/>
      <c r="D7" s="25"/>
      <c r="E7" s="106" t="s">
        <v>1037</v>
      </c>
      <c r="F7" s="144" t="s">
        <v>9</v>
      </c>
      <c r="G7" s="106" t="str">
        <f>RAB!G7</f>
        <v>Geneng, Kec. Mijen, Kabupaten Demak</v>
      </c>
      <c r="H7" s="107"/>
      <c r="S7" s="73"/>
      <c r="T7" s="82"/>
      <c r="U7" s="73"/>
    </row>
    <row r="8" spans="1:21">
      <c r="C8" s="31"/>
      <c r="D8" s="25"/>
      <c r="E8" s="106" t="s">
        <v>1038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1039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19" t="s">
        <v>0</v>
      </c>
      <c r="C11" s="521" t="s">
        <v>1</v>
      </c>
      <c r="D11" s="524" t="s">
        <v>42</v>
      </c>
      <c r="E11" s="524" t="s">
        <v>43</v>
      </c>
      <c r="F11" s="524" t="s">
        <v>2</v>
      </c>
      <c r="G11" s="525" t="s">
        <v>41</v>
      </c>
      <c r="H11" s="524" t="s">
        <v>3</v>
      </c>
      <c r="I11" s="524"/>
      <c r="J11" s="524"/>
      <c r="K11" s="528"/>
      <c r="M11" s="33"/>
      <c r="N11" s="33"/>
      <c r="O11" s="33"/>
      <c r="P11" s="33"/>
      <c r="R11" s="34"/>
      <c r="S11" s="74"/>
      <c r="T11" s="74"/>
    </row>
    <row r="12" spans="1:21" ht="15" customHeight="1">
      <c r="B12" s="520"/>
      <c r="C12" s="522"/>
      <c r="D12" s="514"/>
      <c r="E12" s="514"/>
      <c r="F12" s="514"/>
      <c r="G12" s="526"/>
      <c r="H12" s="516" t="s">
        <v>46</v>
      </c>
      <c r="I12" s="516" t="s">
        <v>5</v>
      </c>
      <c r="J12" s="514" t="s">
        <v>47</v>
      </c>
      <c r="K12" s="515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0"/>
      <c r="C13" s="523"/>
      <c r="D13" s="514"/>
      <c r="E13" s="514"/>
      <c r="F13" s="514"/>
      <c r="G13" s="527"/>
      <c r="H13" s="517"/>
      <c r="I13" s="517"/>
      <c r="J13" s="514"/>
      <c r="K13" s="515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1034</v>
      </c>
      <c r="C15" s="76" t="s">
        <v>1033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MCB 3 Fasa 35 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172800</v>
      </c>
      <c r="H16" s="42">
        <f t="shared" ca="1" si="1"/>
        <v>172800</v>
      </c>
      <c r="I16" s="42">
        <f t="shared" ca="1" si="2"/>
        <v>0</v>
      </c>
      <c r="J16" s="42">
        <f t="shared" ca="1" si="3"/>
        <v>0</v>
      </c>
      <c r="K16" s="43">
        <f t="shared" ca="1" si="0"/>
        <v>172800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NFA2X-T 3x35+1x35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01">
        <f t="shared" ref="F17:F80" ca="1" si="6">IF(ISERROR(OFFSET($D$223,MATCH(A17,$F$224:$F$373,0),0)),"",OFFSET($D$223,MATCH(A17,$F$224:$F$373,0),0))</f>
        <v>44</v>
      </c>
      <c r="G17" s="41">
        <f ca="1">IF(ISERROR(OFFSET('HARGA SATUAN'!$I$6,MATCH(C17,'HARGA SATUAN'!$C$7:$C$1492,0),0)),"",OFFSET('HARGA SATUAN'!$I$6,MATCH(C17,'HARGA SATUAN'!$C$7:$C$1492,0),0))</f>
        <v>30400</v>
      </c>
      <c r="H17" s="42">
        <f t="shared" ca="1" si="1"/>
        <v>1337600</v>
      </c>
      <c r="I17" s="42">
        <f t="shared" ca="1" si="2"/>
        <v>0</v>
      </c>
      <c r="J17" s="42">
        <f t="shared" ca="1" si="3"/>
        <v>0</v>
      </c>
      <c r="K17" s="43">
        <f t="shared" ca="1" si="0"/>
        <v>1337600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4"/>
        <v/>
      </c>
      <c r="C18" s="109" t="str">
        <f t="shared" ca="1" si="5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6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4"/>
        <v/>
      </c>
      <c r="C19" s="109" t="str">
        <f t="shared" ca="1" si="5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6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12" t="s">
        <v>1007</v>
      </c>
      <c r="D168" s="512"/>
      <c r="E168" s="512"/>
      <c r="F168" s="512"/>
      <c r="G168" s="77" t="s">
        <v>9</v>
      </c>
      <c r="H168" s="55">
        <f ca="1">SUM(H14:H167)</f>
        <v>1510400</v>
      </c>
      <c r="I168" s="55">
        <f ca="1">SUM(I14:I167)</f>
        <v>0</v>
      </c>
      <c r="J168" s="55">
        <f ca="1">SUM(J14:J167)</f>
        <v>0</v>
      </c>
      <c r="K168" s="55">
        <f ca="1">SUM(K14:K167)</f>
        <v>1510400</v>
      </c>
      <c r="L168" s="44"/>
      <c r="R168" s="99"/>
      <c r="S168" s="99"/>
      <c r="T168" s="99"/>
    </row>
    <row r="169" spans="1:20" s="36" customFormat="1">
      <c r="A169" s="30"/>
      <c r="B169" s="56"/>
      <c r="C169" s="513" t="s">
        <v>462</v>
      </c>
      <c r="D169" s="513"/>
      <c r="E169" s="513"/>
      <c r="F169" s="513"/>
      <c r="G169" s="59" t="s">
        <v>9</v>
      </c>
      <c r="H169" s="60">
        <f ca="1">H168*0.1</f>
        <v>151040</v>
      </c>
      <c r="I169" s="60">
        <f ca="1">I168*0.1</f>
        <v>0</v>
      </c>
      <c r="J169" s="60">
        <f ca="1">J168*0.1</f>
        <v>0</v>
      </c>
      <c r="K169" s="60">
        <f ca="1">K168*0.1</f>
        <v>151040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02" t="s">
        <v>463</v>
      </c>
      <c r="D170" s="502"/>
      <c r="E170" s="502"/>
      <c r="F170" s="502"/>
      <c r="G170" s="61" t="s">
        <v>9</v>
      </c>
      <c r="H170" s="78">
        <f ca="1">SUM(H168:H169)</f>
        <v>1661440</v>
      </c>
      <c r="I170" s="78">
        <f ca="1">SUM(I168:I169)</f>
        <v>0</v>
      </c>
      <c r="J170" s="61">
        <f ca="1">SUM(J168:J169)</f>
        <v>0</v>
      </c>
      <c r="K170" s="61">
        <f ca="1">SUM(K168:K169)</f>
        <v>1661440</v>
      </c>
      <c r="L170" s="44"/>
      <c r="R170" s="99"/>
      <c r="S170" s="99"/>
      <c r="T170" s="99"/>
    </row>
    <row r="171" spans="1:20" s="36" customFormat="1">
      <c r="A171" s="30"/>
      <c r="B171" s="505" t="e">
        <f ca="1">"Terbilang : ( "&amp;L172&amp;" Rupiah )"</f>
        <v>#NAME?</v>
      </c>
      <c r="C171" s="506"/>
      <c r="D171" s="506"/>
      <c r="E171" s="506"/>
      <c r="F171" s="506"/>
      <c r="G171" s="506"/>
      <c r="H171" s="506"/>
      <c r="I171" s="506"/>
      <c r="J171" s="506"/>
      <c r="K171" s="507"/>
      <c r="L171" s="44"/>
      <c r="R171" s="58"/>
      <c r="S171" s="58"/>
      <c r="T171" s="58"/>
    </row>
    <row r="172" spans="1:20" s="36" customFormat="1">
      <c r="A172" s="30"/>
      <c r="B172" s="508"/>
      <c r="C172" s="509"/>
      <c r="D172" s="509"/>
      <c r="E172" s="509"/>
      <c r="F172" s="509"/>
      <c r="G172" s="509"/>
      <c r="H172" s="509"/>
      <c r="I172" s="509"/>
      <c r="J172" s="509"/>
      <c r="K172" s="510"/>
      <c r="L172" s="62" t="e">
        <f ca="1">PROPER([85]!terbilang(K170))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03"/>
      <c r="I175" s="503"/>
      <c r="J175" s="504"/>
      <c r="K175" s="504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03"/>
      <c r="I176" s="503"/>
      <c r="J176" s="504"/>
      <c r="K176" s="504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03"/>
      <c r="I177" s="503"/>
      <c r="J177" s="504"/>
      <c r="K177" s="504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03"/>
      <c r="I182" s="503"/>
      <c r="J182" s="504"/>
      <c r="K182" s="504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SUMIFS(RAB!$F$15:$F$46,RAB!$C$15:$C$46,C224)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SUMIFS(RAB!$F$15:$F$46,RAB!$C$15:$C$46,C225)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SUMIFS(RAB!$F$15:$F$46,RAB!$C$15:$C$46,C226)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SUMIFS(RAB!$F$15:$F$46,RAB!$C$15:$C$46,C227)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SUMIFS(RAB!$F$15:$F$46,RAB!$C$15:$C$46,C228)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SUMIFS(RAB!$F$15:$F$46,RAB!$C$15:$C$46,C229)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SUMIFS(RAB!$F$15:$F$46,RAB!$C$15:$C$46,C230)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SUMIFS(RAB!$F$15:$F$46,RAB!$C$15:$C$46,C231)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SUMIFS(RAB!$F$15:$F$46,RAB!$C$15:$C$46,C232)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SUMIFS(RAB!$F$15:$F$46,RAB!$C$15:$C$46,C233)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SUMIFS(RAB!$F$15:$F$46,RAB!$C$15:$C$46,C234)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SUMIFS(RAB!$F$15:$F$46,RAB!$C$15:$C$46,C235)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SUMIFS(RAB!$F$15:$F$46,RAB!$C$15:$C$46,C236)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SUMIFS(RAB!$F$15:$F$46,RAB!$C$15:$C$46,C237)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SUMIFS(RAB!$F$15:$F$46,RAB!$C$15:$C$46,C238)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SUMIFS(RAB!$F$15:$F$46,RAB!$C$15:$C$46,C239)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SUMIFS(RAB!$F$15:$F$46,RAB!$C$15:$C$46,C240)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SUMIFS(RAB!$F$15:$F$46,RAB!$C$15:$C$46,C241)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SUMIFS(RAB!$F$15:$F$46,RAB!$C$15:$C$46,C242)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SUMIFS(RAB!$F$15:$F$46,RAB!$C$15:$C$46,C243)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SUMIFS(RAB!$F$15:$F$46,RAB!$C$15:$C$46,C244)</f>
        <v>1</v>
      </c>
      <c r="E244" s="24">
        <f t="shared" ca="1" si="21"/>
        <v>1</v>
      </c>
      <c r="F244" s="24">
        <f ca="1">IF(D244=0,0,SUM($E$223:E244))</f>
        <v>1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SUMIFS(RAB!$F$15:$F$46,RAB!$C$15:$C$46,C245)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SUMIFS(RAB!$F$15:$F$46,RAB!$C$15:$C$46,C246)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SUMIFS(RAB!$F$15:$F$46,RAB!$C$15:$C$46,C247)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SUMIFS(RAB!$F$15:$F$46,RAB!$C$15:$C$46,C248)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SUMIFS(RAB!$F$15:$F$46,RAB!$C$15:$C$46,C249)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SUMIFS(RAB!$F$15:$F$46,RAB!$C$15:$C$46,C250)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SUMIFS(RAB!$F$15:$F$46,RAB!$C$15:$C$46,C251)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SUMIFS(RAB!$F$15:$F$46,RAB!$C$15:$C$46,C252)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SUMIFS(RAB!$F$15:$F$46,RAB!$C$15:$C$46,C253)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SUMIFS(RAB!$F$15:$F$46,RAB!$C$15:$C$46,C254)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SUMIFS(RAB!$F$15:$F$46,RAB!$C$15:$C$46,C255)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SUMIFS(RAB!$F$15:$F$46,RAB!$C$15:$C$46,C256)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SUMIFS(RAB!$F$15:$F$46,RAB!$C$15:$C$46,C257)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SUMIFS(RAB!$F$15:$F$46,RAB!$C$15:$C$46,C258)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SUMIFS(RAB!$F$15:$F$46,RAB!$C$15:$C$46,C259)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SUMIFS(RAB!$F$15:$F$46,RAB!$C$15:$C$46,C260)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SUMIFS(RAB!$F$15:$F$46,RAB!$C$15:$C$46,C261)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SUMIFS(RAB!$F$15:$F$46,RAB!$C$15:$C$46,C262)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SUMIFS(RAB!$F$15:$F$46,RAB!$C$15:$C$46,C263)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SUMIFS(RAB!$F$15:$F$46,RAB!$C$15:$C$46,C264)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SUMIFS(RAB!$F$15:$F$46,RAB!$C$15:$C$46,C265)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SUMIFS(RAB!$F$15:$F$46,RAB!$C$15:$C$46,C266)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SUMIFS(RAB!$F$15:$F$46,RAB!$C$15:$C$46,C267)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SUMIFS(RAB!$F$15:$F$46,RAB!$C$15:$C$46,C268)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SUMIFS(RAB!$F$15:$F$46,RAB!$C$15:$C$46,C269)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SUMIFS(RAB!$F$15:$F$46,RAB!$C$15:$C$46,C270)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SUMIFS(RAB!$F$15:$F$46,RAB!$C$15:$C$46,C271)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SUMIFS(RAB!$F$15:$F$46,RAB!$C$15:$C$46,C272)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SUMIFS(RAB!$F$15:$F$46,RAB!$C$15:$C$46,C273)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SUMIFS(RAB!$F$15:$F$46,RAB!$C$15:$C$46,C274)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SUMIFS(RAB!$F$15:$F$46,RAB!$C$15:$C$46,C275)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SUMIFS(RAB!$F$15:$F$46,RAB!$C$15:$C$46,C276)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SUMIFS(RAB!$F$15:$F$46,RAB!$C$15:$C$46,C277)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SUMIFS(RAB!$F$15:$F$46,RAB!$C$15:$C$46,C278)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SUMIFS(RAB!$F$15:$F$46,RAB!$C$15:$C$46,C279)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SUMIFS(RAB!$F$15:$F$46,RAB!$C$15:$C$46,C280)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SUMIFS(RAB!$F$15:$F$46,RAB!$C$15:$C$46,C281)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SUMIFS(RAB!$F$15:$F$46,RAB!$C$15:$C$46,C282)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SUMIFS(RAB!$F$15:$F$46,RAB!$C$15:$C$46,C283)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SUMIFS(RAB!$F$15:$F$46,RAB!$C$15:$C$46,C284)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SUMIFS(RAB!$F$15:$F$46,RAB!$C$15:$C$46,C285)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SUMIFS(RAB!$F$15:$F$46,RAB!$C$15:$C$46,C286)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SUMIFS(RAB!$F$15:$F$46,RAB!$C$15:$C$46,C287)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SUMIFS(RAB!$F$15:$F$46,RAB!$C$15:$C$46,C288)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SUMIFS(RAB!$F$15:$F$46,RAB!$C$15:$C$46,C289)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SUMIFS(RAB!$F$15:$F$46,RAB!$C$15:$C$46,C290)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SUMIFS(RAB!$F$15:$F$46,RAB!$C$15:$C$46,C291)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SUMIFS(RAB!$F$15:$F$46,RAB!$C$15:$C$46,C292)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SUMIFS(RAB!$F$15:$F$46,RAB!$C$15:$C$46,C293)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SUMIFS(RAB!$F$15:$F$46,RAB!$C$15:$C$46,C294)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SUMIFS(RAB!$F$15:$F$46,RAB!$C$15:$C$46,C295)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SUMIFS(RAB!$F$15:$F$46,RAB!$C$15:$C$46,C296)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SUMIFS(RAB!$F$15:$F$46,RAB!$C$15:$C$46,C297)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SUMIFS(RAB!$F$15:$F$46,RAB!$C$15:$C$46,C298)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SUMIFS(RAB!$F$15:$F$46,RAB!$C$15:$C$46,C299)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SUMIFS(RAB!$F$15:$F$46,RAB!$C$15:$C$46,C300)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SUMIFS(RAB!$F$15:$F$46,RAB!$C$15:$C$46,C301)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SUMIFS(RAB!$F$15:$F$46,RAB!$C$15:$C$46,C302)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SUMIFS(RAB!$F$15:$F$46,RAB!$C$15:$C$46,C303)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SUMIFS(RAB!$F$15:$F$46,RAB!$C$15:$C$46,C304)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SUMIFS(RAB!$F$15:$F$46,RAB!$C$15:$C$46,C305)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SUMIFS(RAB!$F$15:$F$46,RAB!$C$15:$C$46,C306)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SUMIFS(RAB!$F$15:$F$46,RAB!$C$15:$C$46,C307)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SUMIFS(RAB!$F$15:$F$46,RAB!$C$15:$C$46,C308)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SUMIFS(RAB!$F$15:$F$46,RAB!$C$15:$C$46,C309)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SUMIFS(RAB!$F$15:$F$46,RAB!$C$15:$C$46,C310)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SUMIFS(RAB!$F$15:$F$46,RAB!$C$15:$C$46,C311)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SUMIFS(RAB!$F$15:$F$46,RAB!$C$15:$C$46,C312)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SUMIFS(RAB!$F$15:$F$46,RAB!$C$15:$C$46,C313)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SUMIFS(RAB!$F$15:$F$46,RAB!$C$15:$C$46,C314)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SUMIFS(RAB!$F$15:$F$46,RAB!$C$15:$C$46,C315)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SUMIFS(RAB!$F$15:$F$46,RAB!$C$15:$C$46,C316)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SUMIFS(RAB!$F$15:$F$46,RAB!$C$15:$C$46,C317)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SUMIFS(RAB!$F$15:$F$46,RAB!$C$15:$C$46,C318)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SUMIFS(RAB!$F$15:$F$46,RAB!$C$15:$C$46,C319)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SUMIFS(RAB!$F$15:$F$46,RAB!$C$15:$C$46,C320)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SUMIFS(RAB!$F$15:$F$46,RAB!$C$15:$C$46,C321)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SUMIFS(RAB!$F$15:$F$46,RAB!$C$15:$C$46,C322)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SUMIFS(RAB!$F$15:$F$46,RAB!$C$15:$C$46,C323)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SUMIFS(RAB!$F$15:$F$46,RAB!$C$15:$C$46,C324)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SUMIFS(RAB!$F$15:$F$46,RAB!$C$15:$C$46,C325)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SUMIFS(RAB!$F$15:$F$46,RAB!$C$15:$C$46,C326)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SUMIFS(RAB!$F$15:$F$46,RAB!$C$15:$C$46,C327)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SUMIFS(RAB!$F$15:$F$46,RAB!$C$15:$C$46,C328)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SUMIFS(RAB!$F$15:$F$46,RAB!$C$15:$C$46,C329)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SUMIFS(RAB!$F$15:$F$46,RAB!$C$15:$C$46,C330)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SUMIFS(RAB!$F$15:$F$46,RAB!$C$15:$C$46,C331)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SUMIFS(RAB!$F$15:$F$46,RAB!$C$15:$C$46,C332)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SUMIFS(RAB!$F$15:$F$46,RAB!$C$15:$C$46,C333)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SUMIFS(RAB!$F$15:$F$46,RAB!$C$15:$C$46,C334)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SUMIFS(RAB!$F$15:$F$46,RAB!$C$15:$C$46,C335)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SUMIFS(RAB!$F$15:$F$46,RAB!$C$15:$C$46,C336)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SUMIFS(RAB!$F$15:$F$46,RAB!$C$15:$C$46,C337)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SUMIFS(RAB!$F$15:$F$46,RAB!$C$15:$C$46,C338)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SUMIFS(RAB!$F$15:$F$46,RAB!$C$15:$C$46,C339)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SUMIFS(RAB!$F$15:$F$46,RAB!$C$15:$C$46,C340)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SUMIFS(RAB!$F$15:$F$46,RAB!$C$15:$C$46,C341)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SUMIFS(RAB!$F$15:$F$46,RAB!$C$15:$C$46,C342)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SUMIFS(RAB!$F$15:$F$46,RAB!$C$15:$C$46,C343)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SUMIFS(RAB!$F$15:$F$46,RAB!$C$15:$C$46,C344)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SUMIFS(RAB!$F$15:$F$46,RAB!$C$15:$C$46,C345)</f>
        <v>44</v>
      </c>
      <c r="E345" s="24">
        <f t="shared" ca="1" si="22"/>
        <v>1</v>
      </c>
      <c r="F345" s="24">
        <f ca="1">IF(D345=0,0,SUM($E$223:E345))</f>
        <v>2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SUMIFS(RAB!$F$15:$F$46,RAB!$C$15:$C$46,C346)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SUMIFS(RAB!$F$15:$F$46,RAB!$C$15:$C$46,C347)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SUMIFS(RAB!$F$15:$F$46,RAB!$C$15:$C$46,C348)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SUMIFS(RAB!$F$15:$F$46,RAB!$C$15:$C$46,C349)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SUMIFS(RAB!$F$15:$F$46,RAB!$C$15:$C$46,C350)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SUMIFS(RAB!$F$15:$F$46,RAB!$C$15:$C$46,C351)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SUMIFS(RAB!$F$15:$F$46,RAB!$C$15:$C$46,C352)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SUMIFS(RAB!$F$15:$F$46,RAB!$C$15:$C$46,C353)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SUMIFS(RAB!$F$15:$F$46,RAB!$C$15:$C$46,C354)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SUMIFS(RAB!$F$15:$F$46,RAB!$C$15:$C$46,C355)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SUMIFS(RAB!$F$15:$F$46,RAB!$C$15:$C$46,C356)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SUMIFS(RAB!$F$15:$F$46,RAB!$C$15:$C$46,C357)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SUMIFS(RAB!$F$15:$F$46,RAB!$C$15:$C$46,C358)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SUMIFS(RAB!$F$15:$F$46,RAB!$C$15:$C$46,C359)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SUMIFS(RAB!$F$15:$F$46,RAB!$C$15:$C$46,C360)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SUMIFS(RAB!$F$15:$F$46,RAB!$C$15:$C$46,C361)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SUMIFS(RAB!$F$15:$F$46,RAB!$C$15:$C$46,C362)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SUMIFS(RAB!$F$15:$F$46,RAB!$C$15:$C$46,C363)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SUMIFS(RAB!$F$15:$F$46,RAB!$C$15:$C$46,C364)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SUMIFS(RAB!$F$15:$F$46,RAB!$C$15:$C$46,C365)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SUMIFS(RAB!$F$15:$F$46,RAB!$C$15:$C$46,C366)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SUMIFS(RAB!$F$15:$F$46,RAB!$C$15:$C$46,C367)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SUMIFS(RAB!$F$15:$F$46,RAB!$C$15:$C$46,C368)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SUMIFS(RAB!$F$15:$F$46,RAB!$C$15:$C$46,C369)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SUMIFS(RAB!$F$15:$F$46,RAB!$C$15:$C$46,C370)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SUMIFS(RAB!$F$15:$F$46,RAB!$C$15:$C$46,C371)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SUMIFS(RAB!$F$15:$F$46,RAB!$C$15:$C$46,C372)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SUMIFS(RAB!$F$15:$F$46,RAB!$C$15:$C$46,C373)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5" priority="5" operator="equal">
      <formula>0</formula>
    </cfRule>
  </conditionalFormatting>
  <conditionalFormatting sqref="C16:C165">
    <cfRule type="cellIs" dxfId="34" priority="4" stopIfTrue="1" operator="equal">
      <formula>0</formula>
    </cfRule>
  </conditionalFormatting>
  <conditionalFormatting sqref="C16:E165">
    <cfRule type="cellIs" dxfId="33" priority="1" operator="equal">
      <formula>0</formula>
    </cfRule>
  </conditionalFormatting>
  <conditionalFormatting sqref="D224:F373">
    <cfRule type="cellIs" dxfId="32" priority="8" operator="equal">
      <formula>0</formula>
    </cfRule>
  </conditionalFormatting>
  <conditionalFormatting sqref="E1:E3 G1:G115 E6:E15 H12:I12 N13 F14:F15 H14:K115 E166:K166 G166:G223 E167:F167 H167:K167">
    <cfRule type="cellIs" dxfId="31" priority="43" stopIfTrue="1" operator="equal">
      <formula>0</formula>
    </cfRule>
  </conditionalFormatting>
  <conditionalFormatting sqref="E171:E65536">
    <cfRule type="cellIs" dxfId="30" priority="9" stopIfTrue="1" operator="equal">
      <formula>0</formula>
    </cfRule>
  </conditionalFormatting>
  <conditionalFormatting sqref="G224">
    <cfRule type="cellIs" dxfId="29" priority="10" operator="equal">
      <formula>0</formula>
    </cfRule>
  </conditionalFormatting>
  <conditionalFormatting sqref="G225:G65536">
    <cfRule type="cellIs" dxfId="28" priority="14" stopIfTrue="1" operator="equal">
      <formula>0</formula>
    </cfRule>
  </conditionalFormatting>
  <conditionalFormatting sqref="R14:T166 G116:K165">
    <cfRule type="cellIs" dxfId="27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06"/>
    </row>
    <row r="4" spans="4:4" ht="57" customHeight="1">
      <c r="D4" s="406">
        <v>3</v>
      </c>
    </row>
    <row r="5" spans="4:4" ht="57" customHeight="1">
      <c r="D5" s="40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9" activePane="bottomRight" state="frozen"/>
      <selection activeCell="C28" sqref="C28"/>
      <selection pane="topRight" activeCell="C28" sqref="C28"/>
      <selection pane="bottomLeft" activeCell="C28" sqref="C28"/>
      <selection pane="bottomRight" activeCell="C31" sqref="C3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30" t="s">
        <v>41</v>
      </c>
      <c r="C2" s="530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31" t="s">
        <v>23</v>
      </c>
      <c r="C4" s="532" t="s">
        <v>1011</v>
      </c>
      <c r="D4" s="532" t="s">
        <v>42</v>
      </c>
      <c r="E4" s="531" t="s">
        <v>43</v>
      </c>
      <c r="F4" s="108" t="s">
        <v>1604</v>
      </c>
      <c r="G4" s="108" t="s">
        <v>1603</v>
      </c>
      <c r="H4" s="529" t="s">
        <v>1024</v>
      </c>
      <c r="I4" s="193" t="s">
        <v>478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31"/>
      <c r="C5" s="532"/>
      <c r="D5" s="532"/>
      <c r="E5" s="531"/>
      <c r="F5" s="93"/>
      <c r="G5" s="93"/>
      <c r="H5" s="529"/>
      <c r="I5" s="193" t="s">
        <v>1603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479</v>
      </c>
      <c r="C8" s="109" t="s">
        <v>480</v>
      </c>
      <c r="D8" s="237"/>
      <c r="E8" s="238"/>
      <c r="F8" s="176">
        <f>(IF(D8="JASA",G8*'[86]DETAIL USULAN'!$K$58,0))+(IF(D8="HDW",G8*'[86]DETAIL USULAN'!$J$58,0))+(IF(D8="MDU",G8*'[86]DETAIL USULAN'!$I$58,0))+(IF(D8="MDU-KD",G8*'[86]DETAIL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481</v>
      </c>
      <c r="D9" s="237" t="s">
        <v>44</v>
      </c>
      <c r="E9" s="238" t="s">
        <v>8</v>
      </c>
      <c r="F9" s="239">
        <v>294100</v>
      </c>
      <c r="G9" s="239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482</v>
      </c>
      <c r="D10" s="237" t="s">
        <v>45</v>
      </c>
      <c r="E10" s="238" t="s">
        <v>8</v>
      </c>
      <c r="F10" s="239">
        <v>1719200</v>
      </c>
      <c r="G10" s="239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483</v>
      </c>
      <c r="D11" s="237" t="s">
        <v>44</v>
      </c>
      <c r="E11" s="238" t="s">
        <v>8</v>
      </c>
      <c r="F11" s="239">
        <v>151000</v>
      </c>
      <c r="G11" s="239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1140</v>
      </c>
      <c r="D12" s="237" t="s">
        <v>44</v>
      </c>
      <c r="E12" s="238" t="s">
        <v>8</v>
      </c>
      <c r="F12" s="239">
        <v>1430000</v>
      </c>
      <c r="G12" s="239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1139</v>
      </c>
      <c r="D13" s="237" t="s">
        <v>44</v>
      </c>
      <c r="E13" s="238" t="s">
        <v>8</v>
      </c>
      <c r="F13" s="239">
        <v>16495000</v>
      </c>
      <c r="G13" s="239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1196</v>
      </c>
      <c r="D14" s="237" t="s">
        <v>44</v>
      </c>
      <c r="E14" s="238" t="s">
        <v>8</v>
      </c>
      <c r="F14" s="239">
        <v>1281430</v>
      </c>
      <c r="G14" s="239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1197</v>
      </c>
      <c r="D15" s="237" t="s">
        <v>44</v>
      </c>
      <c r="E15" s="238" t="s">
        <v>8</v>
      </c>
      <c r="F15" s="239">
        <v>1344430</v>
      </c>
      <c r="G15" s="239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1195</v>
      </c>
      <c r="D16" s="237" t="s">
        <v>44</v>
      </c>
      <c r="E16" s="238" t="s">
        <v>8</v>
      </c>
      <c r="F16" s="239">
        <v>1350430</v>
      </c>
      <c r="G16" s="239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1141</v>
      </c>
      <c r="D17" s="237" t="s">
        <v>45</v>
      </c>
      <c r="E17" s="238" t="s">
        <v>14</v>
      </c>
      <c r="F17" s="239">
        <v>1000000</v>
      </c>
      <c r="G17" s="239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484</v>
      </c>
      <c r="D18" s="237" t="s">
        <v>44</v>
      </c>
      <c r="E18" s="238" t="s">
        <v>8</v>
      </c>
      <c r="F18" s="239">
        <v>35000</v>
      </c>
      <c r="G18" s="239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485</v>
      </c>
      <c r="D19" s="237" t="s">
        <v>44</v>
      </c>
      <c r="E19" s="238" t="s">
        <v>8</v>
      </c>
      <c r="F19" s="239">
        <v>35000</v>
      </c>
      <c r="G19" s="239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486</v>
      </c>
      <c r="D20" s="237" t="s">
        <v>44</v>
      </c>
      <c r="E20" s="238" t="s">
        <v>8</v>
      </c>
      <c r="F20" s="239">
        <v>35000</v>
      </c>
      <c r="G20" s="239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487</v>
      </c>
      <c r="D21" s="237" t="s">
        <v>44</v>
      </c>
      <c r="E21" s="238" t="s">
        <v>8</v>
      </c>
      <c r="F21" s="239">
        <v>35000</v>
      </c>
      <c r="G21" s="239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488</v>
      </c>
      <c r="D22" s="237" t="s">
        <v>44</v>
      </c>
      <c r="E22" s="238" t="s">
        <v>8</v>
      </c>
      <c r="F22" s="239">
        <v>35000</v>
      </c>
      <c r="G22" s="239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489</v>
      </c>
      <c r="D23" s="237" t="s">
        <v>44</v>
      </c>
      <c r="E23" s="238" t="s">
        <v>8</v>
      </c>
      <c r="F23" s="239">
        <v>35000</v>
      </c>
      <c r="G23" s="239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490</v>
      </c>
      <c r="D24" s="237" t="s">
        <v>44</v>
      </c>
      <c r="E24" s="238" t="s">
        <v>8</v>
      </c>
      <c r="F24" s="239">
        <v>35000</v>
      </c>
      <c r="G24" s="239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491</v>
      </c>
      <c r="D25" s="237" t="s">
        <v>44</v>
      </c>
      <c r="E25" s="238" t="s">
        <v>8</v>
      </c>
      <c r="F25" s="239">
        <v>35000</v>
      </c>
      <c r="G25" s="239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492</v>
      </c>
      <c r="D26" s="237" t="s">
        <v>44</v>
      </c>
      <c r="E26" s="238" t="s">
        <v>8</v>
      </c>
      <c r="F26" s="239">
        <v>35000</v>
      </c>
      <c r="G26" s="239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493</v>
      </c>
      <c r="D27" s="237" t="s">
        <v>44</v>
      </c>
      <c r="E27" s="238" t="s">
        <v>8</v>
      </c>
      <c r="F27" s="239">
        <v>155100</v>
      </c>
      <c r="G27" s="239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494</v>
      </c>
      <c r="D28" s="237" t="s">
        <v>44</v>
      </c>
      <c r="E28" s="238" t="s">
        <v>8</v>
      </c>
      <c r="F28" s="239">
        <v>155100</v>
      </c>
      <c r="G28" s="239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495</v>
      </c>
      <c r="D29" s="237" t="s">
        <v>44</v>
      </c>
      <c r="E29" s="238" t="s">
        <v>8</v>
      </c>
      <c r="F29" s="239">
        <v>155100</v>
      </c>
      <c r="G29" s="239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496</v>
      </c>
      <c r="D30" s="237" t="s">
        <v>44</v>
      </c>
      <c r="E30" s="238" t="s">
        <v>8</v>
      </c>
      <c r="F30" s="239">
        <v>155100</v>
      </c>
      <c r="G30" s="239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497</v>
      </c>
      <c r="D31" s="237" t="s">
        <v>44</v>
      </c>
      <c r="E31" s="238" t="s">
        <v>8</v>
      </c>
      <c r="F31" s="239">
        <v>155100</v>
      </c>
      <c r="G31" s="239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498</v>
      </c>
      <c r="D32" s="237" t="s">
        <v>45</v>
      </c>
      <c r="E32" s="238" t="s">
        <v>8</v>
      </c>
      <c r="F32" s="239">
        <v>723500</v>
      </c>
      <c r="G32" s="239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499</v>
      </c>
      <c r="D33" s="237" t="s">
        <v>45</v>
      </c>
      <c r="E33" s="238" t="s">
        <v>8</v>
      </c>
      <c r="F33" s="239">
        <v>723500</v>
      </c>
      <c r="G33" s="239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500</v>
      </c>
      <c r="D34" s="237" t="s">
        <v>45</v>
      </c>
      <c r="E34" s="238" t="s">
        <v>8</v>
      </c>
      <c r="F34" s="239">
        <v>757500</v>
      </c>
      <c r="G34" s="239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501</v>
      </c>
      <c r="D35" s="237" t="s">
        <v>45</v>
      </c>
      <c r="E35" s="238" t="s">
        <v>8</v>
      </c>
      <c r="F35" s="239">
        <v>757500</v>
      </c>
      <c r="G35" s="239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1547</v>
      </c>
      <c r="D36" s="237" t="s">
        <v>45</v>
      </c>
      <c r="E36" s="238" t="s">
        <v>8</v>
      </c>
      <c r="F36" s="239">
        <v>733500</v>
      </c>
      <c r="G36" s="239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1548</v>
      </c>
      <c r="D37" s="237" t="s">
        <v>45</v>
      </c>
      <c r="E37" s="238" t="s">
        <v>8</v>
      </c>
      <c r="F37" s="239">
        <v>823500</v>
      </c>
      <c r="G37" s="239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1549</v>
      </c>
      <c r="D38" s="237" t="s">
        <v>45</v>
      </c>
      <c r="E38" s="238" t="s">
        <v>8</v>
      </c>
      <c r="F38" s="239">
        <v>1156500</v>
      </c>
      <c r="G38" s="239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1550</v>
      </c>
      <c r="D39" s="237" t="s">
        <v>45</v>
      </c>
      <c r="E39" s="238" t="s">
        <v>8</v>
      </c>
      <c r="F39" s="239">
        <v>1237500</v>
      </c>
      <c r="G39" s="239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1551</v>
      </c>
      <c r="D40" s="237" t="s">
        <v>45</v>
      </c>
      <c r="E40" s="238" t="s">
        <v>8</v>
      </c>
      <c r="F40" s="239">
        <v>1287000</v>
      </c>
      <c r="G40" s="239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1552</v>
      </c>
      <c r="D41" s="237" t="s">
        <v>45</v>
      </c>
      <c r="E41" s="238" t="s">
        <v>8</v>
      </c>
      <c r="F41" s="239">
        <v>1336500</v>
      </c>
      <c r="G41" s="239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1553</v>
      </c>
      <c r="D42" s="237" t="s">
        <v>45</v>
      </c>
      <c r="E42" s="238" t="s">
        <v>8</v>
      </c>
      <c r="F42" s="239">
        <v>1336500</v>
      </c>
      <c r="G42" s="239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1554</v>
      </c>
      <c r="D43" s="237" t="s">
        <v>45</v>
      </c>
      <c r="E43" s="238" t="s">
        <v>8</v>
      </c>
      <c r="F43" s="239">
        <v>2866500</v>
      </c>
      <c r="G43" s="239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502</v>
      </c>
      <c r="D44" s="237" t="s">
        <v>45</v>
      </c>
      <c r="E44" s="238" t="s">
        <v>8</v>
      </c>
      <c r="F44" s="239">
        <v>545000</v>
      </c>
      <c r="G44" s="239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503</v>
      </c>
      <c r="D45" s="237" t="s">
        <v>45</v>
      </c>
      <c r="E45" s="238" t="s">
        <v>8</v>
      </c>
      <c r="F45" s="239">
        <v>545000</v>
      </c>
      <c r="G45" s="239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1322</v>
      </c>
      <c r="D46" s="237" t="s">
        <v>44</v>
      </c>
      <c r="E46" s="238" t="s">
        <v>8</v>
      </c>
      <c r="F46" s="239">
        <v>2250810</v>
      </c>
      <c r="G46" s="239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1323</v>
      </c>
      <c r="D47" s="237" t="s">
        <v>44</v>
      </c>
      <c r="E47" s="238" t="s">
        <v>8</v>
      </c>
      <c r="F47" s="239">
        <v>2250810</v>
      </c>
      <c r="G47" s="239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1324</v>
      </c>
      <c r="D48" s="237" t="s">
        <v>44</v>
      </c>
      <c r="E48" s="238" t="s">
        <v>8</v>
      </c>
      <c r="F48" s="239">
        <v>2250810</v>
      </c>
      <c r="G48" s="239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1325</v>
      </c>
      <c r="D49" s="237" t="s">
        <v>44</v>
      </c>
      <c r="E49" s="238" t="s">
        <v>8</v>
      </c>
      <c r="F49" s="239">
        <v>2250810</v>
      </c>
      <c r="G49" s="239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1326</v>
      </c>
      <c r="D50" s="237" t="s">
        <v>44</v>
      </c>
      <c r="E50" s="238" t="s">
        <v>8</v>
      </c>
      <c r="F50" s="239">
        <v>2250810</v>
      </c>
      <c r="G50" s="239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1327</v>
      </c>
      <c r="D51" s="237" t="s">
        <v>44</v>
      </c>
      <c r="E51" s="238" t="s">
        <v>8</v>
      </c>
      <c r="F51" s="239">
        <v>2250810</v>
      </c>
      <c r="G51" s="239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1328</v>
      </c>
      <c r="D52" s="237" t="s">
        <v>44</v>
      </c>
      <c r="E52" s="238" t="s">
        <v>8</v>
      </c>
      <c r="F52" s="239">
        <v>2250810</v>
      </c>
      <c r="G52" s="239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1329</v>
      </c>
      <c r="D53" s="237" t="s">
        <v>44</v>
      </c>
      <c r="E53" s="238" t="s">
        <v>8</v>
      </c>
      <c r="F53" s="239">
        <v>2250810</v>
      </c>
      <c r="G53" s="239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1330</v>
      </c>
      <c r="D54" s="237" t="s">
        <v>44</v>
      </c>
      <c r="E54" s="238" t="s">
        <v>8</v>
      </c>
      <c r="F54" s="239">
        <v>2250810</v>
      </c>
      <c r="G54" s="239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1331</v>
      </c>
      <c r="D55" s="237" t="s">
        <v>44</v>
      </c>
      <c r="E55" s="238" t="s">
        <v>8</v>
      </c>
      <c r="F55" s="239">
        <v>2250810</v>
      </c>
      <c r="G55" s="239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1332</v>
      </c>
      <c r="D56" s="237" t="s">
        <v>44</v>
      </c>
      <c r="E56" s="238" t="s">
        <v>8</v>
      </c>
      <c r="F56" s="239">
        <v>2250810</v>
      </c>
      <c r="G56" s="239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1333</v>
      </c>
      <c r="D57" s="237" t="s">
        <v>44</v>
      </c>
      <c r="E57" s="238" t="s">
        <v>8</v>
      </c>
      <c r="F57" s="239">
        <v>2250810</v>
      </c>
      <c r="G57" s="239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1334</v>
      </c>
      <c r="D58" s="237" t="s">
        <v>44</v>
      </c>
      <c r="E58" s="238" t="s">
        <v>8</v>
      </c>
      <c r="F58" s="239">
        <v>2250810</v>
      </c>
      <c r="G58" s="239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1335</v>
      </c>
      <c r="D59" s="237" t="s">
        <v>44</v>
      </c>
      <c r="E59" s="238" t="s">
        <v>8</v>
      </c>
      <c r="F59" s="239">
        <v>2250810</v>
      </c>
      <c r="G59" s="239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1336</v>
      </c>
      <c r="D60" s="237" t="s">
        <v>44</v>
      </c>
      <c r="E60" s="238" t="s">
        <v>8</v>
      </c>
      <c r="F60" s="239">
        <v>2250810</v>
      </c>
      <c r="G60" s="239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1337</v>
      </c>
      <c r="D61" s="237" t="s">
        <v>44</v>
      </c>
      <c r="E61" s="238" t="s">
        <v>8</v>
      </c>
      <c r="F61" s="239">
        <v>2250810</v>
      </c>
      <c r="G61" s="239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1338</v>
      </c>
      <c r="D62" s="237" t="s">
        <v>44</v>
      </c>
      <c r="E62" s="238" t="s">
        <v>8</v>
      </c>
      <c r="F62" s="239">
        <v>2250810</v>
      </c>
      <c r="G62" s="239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1339</v>
      </c>
      <c r="D63" s="237" t="s">
        <v>44</v>
      </c>
      <c r="E63" s="238" t="s">
        <v>8</v>
      </c>
      <c r="F63" s="239">
        <v>2250810</v>
      </c>
      <c r="G63" s="239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1340</v>
      </c>
      <c r="D64" s="237" t="s">
        <v>44</v>
      </c>
      <c r="E64" s="238" t="s">
        <v>8</v>
      </c>
      <c r="F64" s="239">
        <v>2250810</v>
      </c>
      <c r="G64" s="239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1341</v>
      </c>
      <c r="D65" s="237" t="s">
        <v>44</v>
      </c>
      <c r="E65" s="238" t="s">
        <v>8</v>
      </c>
      <c r="F65" s="239">
        <v>2250810</v>
      </c>
      <c r="G65" s="239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1342</v>
      </c>
      <c r="D66" s="237" t="s">
        <v>44</v>
      </c>
      <c r="E66" s="238" t="s">
        <v>8</v>
      </c>
      <c r="F66" s="239">
        <v>7034000</v>
      </c>
      <c r="G66" s="239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1343</v>
      </c>
      <c r="D67" s="237" t="s">
        <v>44</v>
      </c>
      <c r="E67" s="238" t="s">
        <v>8</v>
      </c>
      <c r="F67" s="239">
        <v>7034000</v>
      </c>
      <c r="G67" s="239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1380</v>
      </c>
      <c r="D68" s="237" t="s">
        <v>44</v>
      </c>
      <c r="E68" s="238" t="s">
        <v>8</v>
      </c>
      <c r="F68" s="239">
        <v>3826640</v>
      </c>
      <c r="G68" s="239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1381</v>
      </c>
      <c r="D69" s="237" t="s">
        <v>44</v>
      </c>
      <c r="E69" s="238" t="s">
        <v>8</v>
      </c>
      <c r="F69" s="239">
        <v>3826640</v>
      </c>
      <c r="G69" s="239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1382</v>
      </c>
      <c r="D70" s="237" t="s">
        <v>44</v>
      </c>
      <c r="E70" s="238" t="s">
        <v>8</v>
      </c>
      <c r="F70" s="239">
        <v>3826640</v>
      </c>
      <c r="G70" s="239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1383</v>
      </c>
      <c r="D71" s="237" t="s">
        <v>44</v>
      </c>
      <c r="E71" s="238" t="s">
        <v>8</v>
      </c>
      <c r="F71" s="239">
        <v>3826640</v>
      </c>
      <c r="G71" s="239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1384</v>
      </c>
      <c r="D72" s="237" t="s">
        <v>44</v>
      </c>
      <c r="E72" s="238" t="s">
        <v>8</v>
      </c>
      <c r="F72" s="239">
        <v>3826640</v>
      </c>
      <c r="G72" s="239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1385</v>
      </c>
      <c r="D73" s="237" t="s">
        <v>44</v>
      </c>
      <c r="E73" s="238" t="s">
        <v>8</v>
      </c>
      <c r="F73" s="239">
        <v>3826640</v>
      </c>
      <c r="G73" s="239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1386</v>
      </c>
      <c r="D74" s="237" t="s">
        <v>44</v>
      </c>
      <c r="E74" s="238" t="s">
        <v>8</v>
      </c>
      <c r="F74" s="239">
        <v>3826640</v>
      </c>
      <c r="G74" s="239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1387</v>
      </c>
      <c r="D75" s="237" t="s">
        <v>44</v>
      </c>
      <c r="E75" s="238" t="s">
        <v>8</v>
      </c>
      <c r="F75" s="239">
        <v>3826640</v>
      </c>
      <c r="G75" s="239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1388</v>
      </c>
      <c r="D76" s="237" t="s">
        <v>44</v>
      </c>
      <c r="E76" s="238" t="s">
        <v>8</v>
      </c>
      <c r="F76" s="239">
        <v>3826640</v>
      </c>
      <c r="G76" s="239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1389</v>
      </c>
      <c r="D77" s="237" t="s">
        <v>44</v>
      </c>
      <c r="E77" s="238" t="s">
        <v>8</v>
      </c>
      <c r="F77" s="239">
        <v>3826640</v>
      </c>
      <c r="G77" s="239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1390</v>
      </c>
      <c r="D78" s="237" t="s">
        <v>44</v>
      </c>
      <c r="E78" s="238" t="s">
        <v>8</v>
      </c>
      <c r="F78" s="239">
        <v>3826640</v>
      </c>
      <c r="G78" s="239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1391</v>
      </c>
      <c r="D79" s="237" t="s">
        <v>44</v>
      </c>
      <c r="E79" s="238" t="s">
        <v>8</v>
      </c>
      <c r="F79" s="239">
        <v>3826640</v>
      </c>
      <c r="G79" s="239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1392</v>
      </c>
      <c r="D80" s="237" t="s">
        <v>44</v>
      </c>
      <c r="E80" s="238" t="s">
        <v>8</v>
      </c>
      <c r="F80" s="239">
        <v>3826640</v>
      </c>
      <c r="G80" s="239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1393</v>
      </c>
      <c r="D81" s="237" t="s">
        <v>44</v>
      </c>
      <c r="E81" s="238" t="s">
        <v>8</v>
      </c>
      <c r="F81" s="239">
        <v>3826640</v>
      </c>
      <c r="G81" s="239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1394</v>
      </c>
      <c r="D82" s="237" t="s">
        <v>44</v>
      </c>
      <c r="E82" s="238" t="s">
        <v>8</v>
      </c>
      <c r="F82" s="239">
        <v>3826640</v>
      </c>
      <c r="G82" s="239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1395</v>
      </c>
      <c r="D83" s="237" t="s">
        <v>44</v>
      </c>
      <c r="E83" s="238" t="s">
        <v>8</v>
      </c>
      <c r="F83" s="239">
        <v>3826640</v>
      </c>
      <c r="G83" s="239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1344</v>
      </c>
      <c r="D84" s="237" t="s">
        <v>44</v>
      </c>
      <c r="E84" s="238" t="s">
        <v>8</v>
      </c>
      <c r="F84" s="239">
        <v>3551000</v>
      </c>
      <c r="G84" s="239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1345</v>
      </c>
      <c r="D85" s="237" t="s">
        <v>44</v>
      </c>
      <c r="E85" s="238" t="s">
        <v>8</v>
      </c>
      <c r="F85" s="239">
        <v>4585000</v>
      </c>
      <c r="G85" s="239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37" t="s">
        <v>48</v>
      </c>
      <c r="E86" s="238"/>
      <c r="F86" s="239"/>
      <c r="G86" s="239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504</v>
      </c>
      <c r="C87" s="109" t="s">
        <v>505</v>
      </c>
      <c r="D87" s="237" t="s">
        <v>48</v>
      </c>
      <c r="E87" s="238"/>
      <c r="F87" s="239"/>
      <c r="G87" s="239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506</v>
      </c>
      <c r="D88" s="237" t="s">
        <v>44</v>
      </c>
      <c r="E88" s="238" t="s">
        <v>14</v>
      </c>
      <c r="F88" s="239">
        <v>2980000</v>
      </c>
      <c r="G88" s="239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507</v>
      </c>
      <c r="D89" s="237" t="s">
        <v>44</v>
      </c>
      <c r="E89" s="238" t="s">
        <v>14</v>
      </c>
      <c r="F89" s="239">
        <v>2980000</v>
      </c>
      <c r="G89" s="239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508</v>
      </c>
      <c r="D90" s="237" t="s">
        <v>44</v>
      </c>
      <c r="E90" s="238" t="s">
        <v>14</v>
      </c>
      <c r="F90" s="239">
        <v>2980000</v>
      </c>
      <c r="G90" s="239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509</v>
      </c>
      <c r="D91" s="237" t="s">
        <v>44</v>
      </c>
      <c r="E91" s="238" t="s">
        <v>14</v>
      </c>
      <c r="F91" s="239">
        <v>2980000</v>
      </c>
      <c r="G91" s="239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510</v>
      </c>
      <c r="D92" s="237" t="s">
        <v>44</v>
      </c>
      <c r="E92" s="238" t="s">
        <v>14</v>
      </c>
      <c r="F92" s="239">
        <v>2980000</v>
      </c>
      <c r="G92" s="239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511</v>
      </c>
      <c r="D93" s="237" t="s">
        <v>44</v>
      </c>
      <c r="E93" s="238" t="s">
        <v>14</v>
      </c>
      <c r="F93" s="239">
        <v>2980000</v>
      </c>
      <c r="G93" s="239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512</v>
      </c>
      <c r="D94" s="237" t="s">
        <v>44</v>
      </c>
      <c r="E94" s="238" t="s">
        <v>14</v>
      </c>
      <c r="F94" s="239">
        <v>2980000</v>
      </c>
      <c r="G94" s="239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513</v>
      </c>
      <c r="D95" s="237" t="s">
        <v>44</v>
      </c>
      <c r="E95" s="238" t="s">
        <v>14</v>
      </c>
      <c r="F95" s="239">
        <v>2980000</v>
      </c>
      <c r="G95" s="239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514</v>
      </c>
      <c r="D96" s="237" t="s">
        <v>44</v>
      </c>
      <c r="E96" s="238" t="s">
        <v>14</v>
      </c>
      <c r="F96" s="239">
        <v>12249100</v>
      </c>
      <c r="G96" s="239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515</v>
      </c>
      <c r="D97" s="237" t="s">
        <v>44</v>
      </c>
      <c r="E97" s="238" t="s">
        <v>14</v>
      </c>
      <c r="F97" s="239">
        <v>12249100</v>
      </c>
      <c r="G97" s="239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516</v>
      </c>
      <c r="D98" s="237" t="s">
        <v>44</v>
      </c>
      <c r="E98" s="238" t="s">
        <v>14</v>
      </c>
      <c r="F98" s="239">
        <v>12764100</v>
      </c>
      <c r="G98" s="239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517</v>
      </c>
      <c r="D99" s="237" t="s">
        <v>44</v>
      </c>
      <c r="E99" s="238" t="s">
        <v>14</v>
      </c>
      <c r="F99" s="239">
        <v>12764100</v>
      </c>
      <c r="G99" s="239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518</v>
      </c>
      <c r="D100" s="237" t="s">
        <v>44</v>
      </c>
      <c r="E100" s="238" t="s">
        <v>14</v>
      </c>
      <c r="F100" s="239">
        <v>13444100</v>
      </c>
      <c r="G100" s="239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519</v>
      </c>
      <c r="D101" s="237" t="s">
        <v>44</v>
      </c>
      <c r="E101" s="238" t="s">
        <v>14</v>
      </c>
      <c r="F101" s="239">
        <v>13444100</v>
      </c>
      <c r="G101" s="239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520</v>
      </c>
      <c r="D102" s="237" t="s">
        <v>44</v>
      </c>
      <c r="E102" s="238" t="s">
        <v>14</v>
      </c>
      <c r="F102" s="239">
        <v>13444100</v>
      </c>
      <c r="G102" s="239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521</v>
      </c>
      <c r="D103" s="237" t="s">
        <v>44</v>
      </c>
      <c r="E103" s="238" t="s">
        <v>14</v>
      </c>
      <c r="F103" s="239">
        <v>14119100</v>
      </c>
      <c r="G103" s="239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522</v>
      </c>
      <c r="D104" s="237" t="s">
        <v>44</v>
      </c>
      <c r="E104" s="238" t="s">
        <v>14</v>
      </c>
      <c r="F104" s="239">
        <v>3050000</v>
      </c>
      <c r="G104" s="239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37" t="s">
        <v>45</v>
      </c>
      <c r="E105" s="238" t="s">
        <v>24</v>
      </c>
      <c r="F105" s="239">
        <v>61350.369301283834</v>
      </c>
      <c r="G105" s="239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37" t="s">
        <v>45</v>
      </c>
      <c r="E106" s="238" t="s">
        <v>24</v>
      </c>
      <c r="F106" s="239">
        <v>297606.44984038931</v>
      </c>
      <c r="G106" s="239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37" t="s">
        <v>45</v>
      </c>
      <c r="E107" s="238" t="s">
        <v>8</v>
      </c>
      <c r="F107" s="239">
        <v>63410.286500000002</v>
      </c>
      <c r="G107" s="239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37" t="s">
        <v>45</v>
      </c>
      <c r="E108" s="238" t="s">
        <v>8</v>
      </c>
      <c r="F108" s="239">
        <v>259574.27222222224</v>
      </c>
      <c r="G108" s="239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37" t="s">
        <v>45</v>
      </c>
      <c r="E109" s="238" t="s">
        <v>8</v>
      </c>
      <c r="F109" s="239">
        <v>5918293.4066666672</v>
      </c>
      <c r="G109" s="239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37" t="s">
        <v>45</v>
      </c>
      <c r="E110" s="238" t="s">
        <v>8</v>
      </c>
      <c r="F110" s="239">
        <v>7304865.0047999993</v>
      </c>
      <c r="G110" s="239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37" t="s">
        <v>45</v>
      </c>
      <c r="E111" s="238" t="s">
        <v>8</v>
      </c>
      <c r="F111" s="239">
        <v>7575415.5605333354</v>
      </c>
      <c r="G111" s="239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37" t="s">
        <v>45</v>
      </c>
      <c r="E112" s="238" t="s">
        <v>8</v>
      </c>
      <c r="F112" s="239">
        <v>7034314.449066666</v>
      </c>
      <c r="G112" s="239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37" t="s">
        <v>48</v>
      </c>
      <c r="E113" s="238"/>
      <c r="F113" s="239"/>
      <c r="G113" s="239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523</v>
      </c>
      <c r="C114" s="109" t="s">
        <v>1193</v>
      </c>
      <c r="D114" s="237" t="s">
        <v>48</v>
      </c>
      <c r="E114" s="238"/>
      <c r="F114" s="239"/>
      <c r="G114" s="239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1194</v>
      </c>
      <c r="D115" s="237" t="s">
        <v>45</v>
      </c>
      <c r="E115" s="238" t="s">
        <v>14</v>
      </c>
      <c r="F115" s="239"/>
      <c r="G115" s="239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1012</v>
      </c>
      <c r="D116" s="237" t="s">
        <v>44</v>
      </c>
      <c r="E116" s="238" t="s">
        <v>524</v>
      </c>
      <c r="F116" s="239">
        <v>16002920</v>
      </c>
      <c r="G116" s="239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1013</v>
      </c>
      <c r="D117" s="237" t="s">
        <v>44</v>
      </c>
      <c r="E117" s="238" t="s">
        <v>524</v>
      </c>
      <c r="F117" s="239">
        <v>18311920</v>
      </c>
      <c r="G117" s="239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1014</v>
      </c>
      <c r="D118" s="237" t="s">
        <v>44</v>
      </c>
      <c r="E118" s="238" t="s">
        <v>524</v>
      </c>
      <c r="F118" s="239">
        <v>79514150</v>
      </c>
      <c r="G118" s="239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1015</v>
      </c>
      <c r="D119" s="237" t="s">
        <v>44</v>
      </c>
      <c r="E119" s="238" t="s">
        <v>524</v>
      </c>
      <c r="F119" s="239">
        <v>46492920</v>
      </c>
      <c r="G119" s="239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1016</v>
      </c>
      <c r="D120" s="237" t="s">
        <v>44</v>
      </c>
      <c r="E120" s="238" t="s">
        <v>524</v>
      </c>
      <c r="F120" s="239">
        <v>229416150</v>
      </c>
      <c r="G120" s="239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1192</v>
      </c>
      <c r="D121" s="237" t="s">
        <v>44</v>
      </c>
      <c r="E121" s="238" t="s">
        <v>524</v>
      </c>
      <c r="F121" s="239">
        <v>46425420</v>
      </c>
      <c r="G121" s="239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1396</v>
      </c>
      <c r="D122" s="237" t="s">
        <v>48</v>
      </c>
      <c r="E122" s="238"/>
      <c r="F122" s="239"/>
      <c r="G122" s="239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1397</v>
      </c>
      <c r="D123" s="237" t="s">
        <v>44</v>
      </c>
      <c r="E123" s="238" t="s">
        <v>524</v>
      </c>
      <c r="F123" s="239">
        <v>241300000</v>
      </c>
      <c r="G123" s="239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1398</v>
      </c>
      <c r="D124" s="237" t="s">
        <v>44</v>
      </c>
      <c r="E124" s="238" t="s">
        <v>14</v>
      </c>
      <c r="F124" s="239">
        <v>42499000</v>
      </c>
      <c r="G124" s="239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37"/>
      <c r="E125" s="238"/>
      <c r="F125" s="239"/>
      <c r="G125" s="239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525</v>
      </c>
      <c r="C126" s="109" t="s">
        <v>526</v>
      </c>
      <c r="D126" s="237" t="s">
        <v>48</v>
      </c>
      <c r="E126" s="238"/>
      <c r="F126" s="239"/>
      <c r="G126" s="239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527</v>
      </c>
      <c r="D127" s="237" t="s">
        <v>44</v>
      </c>
      <c r="E127" s="238" t="s">
        <v>524</v>
      </c>
      <c r="F127" s="239">
        <v>126104830</v>
      </c>
      <c r="G127" s="239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528</v>
      </c>
      <c r="D128" s="237" t="s">
        <v>44</v>
      </c>
      <c r="E128" s="238" t="s">
        <v>524</v>
      </c>
      <c r="F128" s="239">
        <v>191704830</v>
      </c>
      <c r="G128" s="239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1142</v>
      </c>
      <c r="D129" s="237" t="s">
        <v>45</v>
      </c>
      <c r="E129" s="238" t="s">
        <v>524</v>
      </c>
      <c r="F129" s="239">
        <v>79200000</v>
      </c>
      <c r="G129" s="239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1143</v>
      </c>
      <c r="D130" s="237" t="s">
        <v>45</v>
      </c>
      <c r="E130" s="238" t="s">
        <v>14</v>
      </c>
      <c r="F130" s="239">
        <v>5975000</v>
      </c>
      <c r="G130" s="239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1144</v>
      </c>
      <c r="D131" s="237" t="s">
        <v>45</v>
      </c>
      <c r="E131" s="238" t="s">
        <v>24</v>
      </c>
      <c r="F131" s="239">
        <v>12500000</v>
      </c>
      <c r="G131" s="239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37" t="s">
        <v>48</v>
      </c>
      <c r="E132" s="238"/>
      <c r="F132" s="239"/>
      <c r="G132" s="239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529</v>
      </c>
      <c r="C133" s="109" t="s">
        <v>530</v>
      </c>
      <c r="D133" s="237" t="s">
        <v>48</v>
      </c>
      <c r="E133" s="238"/>
      <c r="F133" s="239"/>
      <c r="G133" s="239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531</v>
      </c>
      <c r="D134" s="237" t="s">
        <v>44</v>
      </c>
      <c r="E134" s="238" t="s">
        <v>8</v>
      </c>
      <c r="F134" s="239">
        <v>24998100</v>
      </c>
      <c r="G134" s="239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1145</v>
      </c>
      <c r="D135" s="237" t="s">
        <v>44</v>
      </c>
      <c r="E135" s="238" t="s">
        <v>8</v>
      </c>
      <c r="F135" s="239">
        <v>26746100</v>
      </c>
      <c r="G135" s="239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1146</v>
      </c>
      <c r="D136" s="237" t="s">
        <v>44</v>
      </c>
      <c r="E136" s="238" t="s">
        <v>8</v>
      </c>
      <c r="F136" s="239">
        <v>38097500</v>
      </c>
      <c r="G136" s="239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1147</v>
      </c>
      <c r="D137" s="237" t="s">
        <v>44</v>
      </c>
      <c r="E137" s="238" t="s">
        <v>8</v>
      </c>
      <c r="F137" s="239">
        <v>46697500</v>
      </c>
      <c r="G137" s="239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1148</v>
      </c>
      <c r="D138" s="237" t="s">
        <v>44</v>
      </c>
      <c r="E138" s="238" t="s">
        <v>8</v>
      </c>
      <c r="F138" s="239">
        <v>21530100</v>
      </c>
      <c r="G138" s="239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1149</v>
      </c>
      <c r="D139" s="237" t="s">
        <v>44</v>
      </c>
      <c r="E139" s="238" t="s">
        <v>8</v>
      </c>
      <c r="F139" s="239">
        <v>31630800</v>
      </c>
      <c r="G139" s="239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1150</v>
      </c>
      <c r="D140" s="237" t="s">
        <v>44</v>
      </c>
      <c r="E140" s="238" t="s">
        <v>8</v>
      </c>
      <c r="F140" s="239">
        <v>32680800</v>
      </c>
      <c r="G140" s="239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1151</v>
      </c>
      <c r="D141" s="237" t="s">
        <v>44</v>
      </c>
      <c r="E141" s="238" t="s">
        <v>8</v>
      </c>
      <c r="F141" s="239">
        <v>37313100</v>
      </c>
      <c r="G141" s="239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1456</v>
      </c>
      <c r="D142" s="237" t="s">
        <v>44</v>
      </c>
      <c r="E142" s="238" t="s">
        <v>8</v>
      </c>
      <c r="F142" s="239">
        <v>63057400</v>
      </c>
      <c r="G142" s="239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1555</v>
      </c>
      <c r="D143" s="237" t="s">
        <v>44</v>
      </c>
      <c r="E143" s="238" t="s">
        <v>8</v>
      </c>
      <c r="F143" s="239">
        <v>87094400</v>
      </c>
      <c r="G143" s="239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1042</v>
      </c>
      <c r="D144" s="237" t="s">
        <v>44</v>
      </c>
      <c r="E144" s="238" t="s">
        <v>8</v>
      </c>
      <c r="F144" s="239">
        <v>10270090</v>
      </c>
      <c r="G144" s="239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1043</v>
      </c>
      <c r="D145" s="237" t="s">
        <v>44</v>
      </c>
      <c r="E145" s="238" t="s">
        <v>8</v>
      </c>
      <c r="F145" s="239">
        <v>8972560</v>
      </c>
      <c r="G145" s="239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1044</v>
      </c>
      <c r="D146" s="237" t="s">
        <v>44</v>
      </c>
      <c r="E146" s="238" t="s">
        <v>8</v>
      </c>
      <c r="F146" s="239">
        <v>10973865</v>
      </c>
      <c r="G146" s="239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1045</v>
      </c>
      <c r="D147" s="237" t="s">
        <v>44</v>
      </c>
      <c r="E147" s="238" t="s">
        <v>8</v>
      </c>
      <c r="F147" s="239">
        <v>12622540</v>
      </c>
      <c r="G147" s="239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1556</v>
      </c>
      <c r="D148" s="237" t="s">
        <v>44</v>
      </c>
      <c r="E148" s="238" t="s">
        <v>14</v>
      </c>
      <c r="F148" s="239">
        <v>15724250</v>
      </c>
      <c r="G148" s="239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37"/>
      <c r="E149" s="238"/>
      <c r="F149" s="239"/>
      <c r="G149" s="239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532</v>
      </c>
      <c r="C150" s="109" t="s">
        <v>533</v>
      </c>
      <c r="D150" s="237" t="s">
        <v>48</v>
      </c>
      <c r="E150" s="238"/>
      <c r="F150" s="239"/>
      <c r="G150" s="239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534</v>
      </c>
      <c r="D151" s="237" t="s">
        <v>44</v>
      </c>
      <c r="E151" s="238" t="s">
        <v>8</v>
      </c>
      <c r="F151" s="239">
        <v>848250</v>
      </c>
      <c r="G151" s="239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37" t="s">
        <v>45</v>
      </c>
      <c r="E152" s="238" t="s">
        <v>8</v>
      </c>
      <c r="F152" s="239">
        <v>17500</v>
      </c>
      <c r="G152" s="239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535</v>
      </c>
      <c r="D153" s="237" t="s">
        <v>45</v>
      </c>
      <c r="E153" s="238" t="s">
        <v>8</v>
      </c>
      <c r="F153" s="239">
        <v>17500</v>
      </c>
      <c r="G153" s="239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536</v>
      </c>
      <c r="D154" s="237" t="s">
        <v>45</v>
      </c>
      <c r="E154" s="238" t="s">
        <v>8</v>
      </c>
      <c r="F154" s="239">
        <v>17500</v>
      </c>
      <c r="G154" s="239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37" t="s">
        <v>45</v>
      </c>
      <c r="E155" s="238" t="s">
        <v>8</v>
      </c>
      <c r="F155" s="239">
        <v>18000</v>
      </c>
      <c r="G155" s="239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37" t="s">
        <v>45</v>
      </c>
      <c r="E156" s="238" t="s">
        <v>8</v>
      </c>
      <c r="F156" s="239">
        <v>18000</v>
      </c>
      <c r="G156" s="239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37" t="s">
        <v>45</v>
      </c>
      <c r="E157" s="238" t="s">
        <v>8</v>
      </c>
      <c r="F157" s="239">
        <v>18000</v>
      </c>
      <c r="G157" s="239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537</v>
      </c>
      <c r="D158" s="237" t="s">
        <v>45</v>
      </c>
      <c r="E158" s="238" t="s">
        <v>8</v>
      </c>
      <c r="F158" s="239">
        <v>18000</v>
      </c>
      <c r="G158" s="239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37" t="s">
        <v>45</v>
      </c>
      <c r="E159" s="238" t="s">
        <v>8</v>
      </c>
      <c r="F159" s="239">
        <v>18000</v>
      </c>
      <c r="G159" s="239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37" t="s">
        <v>45</v>
      </c>
      <c r="E160" s="238" t="s">
        <v>8</v>
      </c>
      <c r="F160" s="239">
        <v>20000</v>
      </c>
      <c r="G160" s="239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37" t="s">
        <v>45</v>
      </c>
      <c r="E161" s="238" t="s">
        <v>8</v>
      </c>
      <c r="F161" s="239">
        <v>23000</v>
      </c>
      <c r="G161" s="239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37" t="s">
        <v>45</v>
      </c>
      <c r="E162" s="238" t="s">
        <v>8</v>
      </c>
      <c r="F162" s="239">
        <v>23700</v>
      </c>
      <c r="G162" s="239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37" t="s">
        <v>45</v>
      </c>
      <c r="E163" s="238" t="s">
        <v>8</v>
      </c>
      <c r="F163" s="239">
        <v>32500</v>
      </c>
      <c r="G163" s="239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37" t="s">
        <v>45</v>
      </c>
      <c r="E164" s="238" t="s">
        <v>8</v>
      </c>
      <c r="F164" s="239">
        <v>32500</v>
      </c>
      <c r="G164" s="239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1399</v>
      </c>
      <c r="D165" s="237" t="s">
        <v>45</v>
      </c>
      <c r="E165" s="238" t="s">
        <v>8</v>
      </c>
      <c r="F165" s="239">
        <v>32500</v>
      </c>
      <c r="G165" s="239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1400</v>
      </c>
      <c r="D166" s="237" t="s">
        <v>45</v>
      </c>
      <c r="E166" s="238" t="s">
        <v>8</v>
      </c>
      <c r="F166" s="239">
        <v>32500</v>
      </c>
      <c r="G166" s="239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538</v>
      </c>
      <c r="D167" s="237" t="s">
        <v>45</v>
      </c>
      <c r="E167" s="238" t="s">
        <v>8</v>
      </c>
      <c r="F167" s="239">
        <v>35700</v>
      </c>
      <c r="G167" s="239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539</v>
      </c>
      <c r="D168" s="237" t="s">
        <v>45</v>
      </c>
      <c r="E168" s="238" t="s">
        <v>8</v>
      </c>
      <c r="F168" s="239">
        <v>38700</v>
      </c>
      <c r="G168" s="239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540</v>
      </c>
      <c r="D169" s="237" t="s">
        <v>45</v>
      </c>
      <c r="E169" s="238" t="s">
        <v>8</v>
      </c>
      <c r="F169" s="239">
        <v>38700</v>
      </c>
      <c r="G169" s="239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541</v>
      </c>
      <c r="D170" s="237" t="s">
        <v>45</v>
      </c>
      <c r="E170" s="238" t="s">
        <v>8</v>
      </c>
      <c r="F170" s="239">
        <v>38700</v>
      </c>
      <c r="G170" s="239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542</v>
      </c>
      <c r="D171" s="237" t="s">
        <v>45</v>
      </c>
      <c r="E171" s="238" t="s">
        <v>8</v>
      </c>
      <c r="F171" s="239">
        <v>38700</v>
      </c>
      <c r="G171" s="239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543</v>
      </c>
      <c r="D172" s="237" t="s">
        <v>45</v>
      </c>
      <c r="E172" s="238" t="s">
        <v>8</v>
      </c>
      <c r="F172" s="239">
        <v>51000</v>
      </c>
      <c r="G172" s="239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544</v>
      </c>
      <c r="D173" s="237" t="s">
        <v>45</v>
      </c>
      <c r="E173" s="238" t="s">
        <v>8</v>
      </c>
      <c r="F173" s="239">
        <v>94200</v>
      </c>
      <c r="G173" s="239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545</v>
      </c>
      <c r="D174" s="237" t="s">
        <v>45</v>
      </c>
      <c r="E174" s="238" t="s">
        <v>8</v>
      </c>
      <c r="F174" s="239">
        <v>119300</v>
      </c>
      <c r="G174" s="239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546</v>
      </c>
      <c r="D175" s="237" t="s">
        <v>45</v>
      </c>
      <c r="E175" s="238" t="s">
        <v>8</v>
      </c>
      <c r="F175" s="239">
        <v>432900</v>
      </c>
      <c r="G175" s="239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547</v>
      </c>
      <c r="D176" s="237" t="s">
        <v>45</v>
      </c>
      <c r="E176" s="238" t="s">
        <v>8</v>
      </c>
      <c r="F176" s="239">
        <v>56700</v>
      </c>
      <c r="G176" s="239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548</v>
      </c>
      <c r="D177" s="237" t="s">
        <v>45</v>
      </c>
      <c r="E177" s="238" t="s">
        <v>8</v>
      </c>
      <c r="F177" s="239">
        <v>68300</v>
      </c>
      <c r="G177" s="239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549</v>
      </c>
      <c r="D178" s="237" t="s">
        <v>45</v>
      </c>
      <c r="E178" s="238" t="s">
        <v>8</v>
      </c>
      <c r="F178" s="239">
        <v>116200</v>
      </c>
      <c r="G178" s="239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550</v>
      </c>
      <c r="D179" s="237" t="s">
        <v>45</v>
      </c>
      <c r="E179" s="238" t="s">
        <v>8</v>
      </c>
      <c r="F179" s="239">
        <v>183000</v>
      </c>
      <c r="G179" s="239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551</v>
      </c>
      <c r="D180" s="237" t="s">
        <v>45</v>
      </c>
      <c r="E180" s="238" t="s">
        <v>8</v>
      </c>
      <c r="F180" s="239">
        <v>271100</v>
      </c>
      <c r="G180" s="239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552</v>
      </c>
      <c r="D181" s="237" t="s">
        <v>45</v>
      </c>
      <c r="E181" s="238" t="s">
        <v>8</v>
      </c>
      <c r="F181" s="239">
        <v>669000</v>
      </c>
      <c r="G181" s="239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37" t="s">
        <v>45</v>
      </c>
      <c r="E182" s="238" t="s">
        <v>8</v>
      </c>
      <c r="F182" s="239">
        <v>37900</v>
      </c>
      <c r="G182" s="239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37" t="s">
        <v>48</v>
      </c>
      <c r="E183" s="238"/>
      <c r="F183" s="239"/>
      <c r="G183" s="239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553</v>
      </c>
      <c r="C184" s="109" t="s">
        <v>1152</v>
      </c>
      <c r="D184" s="237" t="s">
        <v>48</v>
      </c>
      <c r="E184" s="238"/>
      <c r="F184" s="239"/>
      <c r="G184" s="239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554</v>
      </c>
      <c r="D185" s="237" t="s">
        <v>45</v>
      </c>
      <c r="E185" s="238" t="s">
        <v>24</v>
      </c>
      <c r="F185" s="239">
        <v>22250000</v>
      </c>
      <c r="G185" s="239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555</v>
      </c>
      <c r="D186" s="237" t="s">
        <v>44</v>
      </c>
      <c r="E186" s="238" t="s">
        <v>24</v>
      </c>
      <c r="F186" s="239">
        <v>80895000</v>
      </c>
      <c r="G186" s="239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1032</v>
      </c>
      <c r="D187" s="237" t="s">
        <v>44</v>
      </c>
      <c r="E187" s="238" t="s">
        <v>24</v>
      </c>
      <c r="F187" s="239">
        <v>157800000</v>
      </c>
      <c r="G187" s="239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1557</v>
      </c>
      <c r="D188" s="237" t="s">
        <v>44</v>
      </c>
      <c r="E188" s="238" t="s">
        <v>24</v>
      </c>
      <c r="F188" s="239">
        <v>8595700</v>
      </c>
      <c r="G188" s="239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1558</v>
      </c>
      <c r="D189" s="237" t="s">
        <v>44</v>
      </c>
      <c r="E189" s="238" t="s">
        <v>24</v>
      </c>
      <c r="F189" s="239">
        <v>8595700</v>
      </c>
      <c r="G189" s="239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37"/>
      <c r="E190" s="238"/>
      <c r="F190" s="239"/>
      <c r="G190" s="239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556</v>
      </c>
      <c r="C191" s="109" t="s">
        <v>557</v>
      </c>
      <c r="D191" s="237" t="s">
        <v>48</v>
      </c>
      <c r="E191" s="238"/>
      <c r="F191" s="239"/>
      <c r="G191" s="239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558</v>
      </c>
      <c r="D192" s="237" t="s">
        <v>44</v>
      </c>
      <c r="E192" s="238" t="s">
        <v>8</v>
      </c>
      <c r="F192" s="239">
        <v>648050</v>
      </c>
      <c r="G192" s="239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559</v>
      </c>
      <c r="D193" s="237" t="s">
        <v>44</v>
      </c>
      <c r="E193" s="238" t="s">
        <v>8</v>
      </c>
      <c r="F193" s="239">
        <v>674300</v>
      </c>
      <c r="G193" s="239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37" t="s">
        <v>45</v>
      </c>
      <c r="E194" s="238" t="s">
        <v>8</v>
      </c>
      <c r="F194" s="239">
        <v>42100</v>
      </c>
      <c r="G194" s="239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37" t="s">
        <v>45</v>
      </c>
      <c r="E195" s="238" t="s">
        <v>8</v>
      </c>
      <c r="F195" s="239">
        <v>42100</v>
      </c>
      <c r="G195" s="239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1046</v>
      </c>
      <c r="D196" s="237" t="s">
        <v>45</v>
      </c>
      <c r="E196" s="238" t="s">
        <v>8</v>
      </c>
      <c r="F196" s="239">
        <v>3800000</v>
      </c>
      <c r="G196" s="239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37" t="s">
        <v>48</v>
      </c>
      <c r="E197" s="238"/>
      <c r="F197" s="239"/>
      <c r="G197" s="239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581</v>
      </c>
      <c r="D198" s="237" t="s">
        <v>48</v>
      </c>
      <c r="E198" s="238"/>
      <c r="F198" s="239"/>
      <c r="G198" s="239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582</v>
      </c>
      <c r="D199" s="237" t="s">
        <v>45</v>
      </c>
      <c r="E199" s="238" t="s">
        <v>24</v>
      </c>
      <c r="F199" s="239">
        <v>280800000</v>
      </c>
      <c r="G199" s="239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37" t="s">
        <v>45</v>
      </c>
      <c r="E200" s="238" t="s">
        <v>8</v>
      </c>
      <c r="F200" s="239">
        <v>34688200</v>
      </c>
      <c r="G200" s="239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37" t="s">
        <v>45</v>
      </c>
      <c r="E201" s="238" t="s">
        <v>8</v>
      </c>
      <c r="F201" s="239">
        <v>24774500</v>
      </c>
      <c r="G201" s="239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37" t="s">
        <v>48</v>
      </c>
      <c r="E202" s="238"/>
      <c r="F202" s="239"/>
      <c r="G202" s="239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561</v>
      </c>
      <c r="C203" s="109" t="s">
        <v>560</v>
      </c>
      <c r="D203" s="237" t="s">
        <v>48</v>
      </c>
      <c r="E203" s="238"/>
      <c r="F203" s="239"/>
      <c r="G203" s="239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37" t="s">
        <v>45</v>
      </c>
      <c r="E204" s="238" t="s">
        <v>100</v>
      </c>
      <c r="F204" s="239">
        <v>3036730</v>
      </c>
      <c r="G204" s="239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37" t="s">
        <v>45</v>
      </c>
      <c r="E205" s="240" t="s">
        <v>100</v>
      </c>
      <c r="F205" s="239">
        <v>4137730</v>
      </c>
      <c r="G205" s="239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37" t="s">
        <v>45</v>
      </c>
      <c r="E206" s="238" t="s">
        <v>100</v>
      </c>
      <c r="F206" s="239">
        <v>5206920</v>
      </c>
      <c r="G206" s="239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37" t="s">
        <v>45</v>
      </c>
      <c r="E207" s="238" t="s">
        <v>100</v>
      </c>
      <c r="F207" s="239">
        <v>5453270</v>
      </c>
      <c r="G207" s="239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37" t="s">
        <v>45</v>
      </c>
      <c r="E208" s="238" t="s">
        <v>100</v>
      </c>
      <c r="F208" s="239">
        <v>6453770</v>
      </c>
      <c r="G208" s="239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37" t="s">
        <v>45</v>
      </c>
      <c r="E209" s="238" t="s">
        <v>100</v>
      </c>
      <c r="F209" s="239">
        <v>7728790</v>
      </c>
      <c r="G209" s="239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37" t="s">
        <v>47</v>
      </c>
      <c r="E210" s="238" t="s">
        <v>100</v>
      </c>
      <c r="F210" s="239">
        <v>10066.666666666668</v>
      </c>
      <c r="G210" s="239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37" t="s">
        <v>45</v>
      </c>
      <c r="E211" s="238" t="s">
        <v>24</v>
      </c>
      <c r="F211" s="239">
        <v>200000</v>
      </c>
      <c r="G211" s="239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37" t="s">
        <v>48</v>
      </c>
      <c r="E212" s="238"/>
      <c r="F212" s="239"/>
      <c r="G212" s="239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563</v>
      </c>
      <c r="C213" s="109" t="s">
        <v>562</v>
      </c>
      <c r="D213" s="237" t="s">
        <v>48</v>
      </c>
      <c r="E213" s="238"/>
      <c r="F213" s="239"/>
      <c r="G213" s="239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1559</v>
      </c>
      <c r="D214" s="237" t="s">
        <v>44</v>
      </c>
      <c r="E214" s="238" t="s">
        <v>8</v>
      </c>
      <c r="F214" s="239">
        <v>217470</v>
      </c>
      <c r="G214" s="239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1128</v>
      </c>
      <c r="D215" s="237" t="s">
        <v>44</v>
      </c>
      <c r="E215" s="238" t="s">
        <v>8</v>
      </c>
      <c r="F215" s="239">
        <v>212320</v>
      </c>
      <c r="G215" s="239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1560</v>
      </c>
      <c r="D216" s="237" t="s">
        <v>44</v>
      </c>
      <c r="E216" s="238" t="s">
        <v>24</v>
      </c>
      <c r="F216" s="239">
        <v>394550</v>
      </c>
      <c r="G216" s="239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1561</v>
      </c>
      <c r="D217" s="237" t="s">
        <v>44</v>
      </c>
      <c r="E217" s="238" t="s">
        <v>24</v>
      </c>
      <c r="F217" s="239">
        <v>220800</v>
      </c>
      <c r="G217" s="239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37"/>
      <c r="E218" s="238"/>
      <c r="F218" s="239"/>
      <c r="G218" s="239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565</v>
      </c>
      <c r="C219" s="109" t="s">
        <v>564</v>
      </c>
      <c r="D219" s="237" t="s">
        <v>48</v>
      </c>
      <c r="E219" s="238"/>
      <c r="F219" s="239"/>
      <c r="G219" s="239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37" t="s">
        <v>44</v>
      </c>
      <c r="E220" s="238" t="s">
        <v>7</v>
      </c>
      <c r="F220" s="239">
        <v>9831</v>
      </c>
      <c r="G220" s="239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37" t="s">
        <v>44</v>
      </c>
      <c r="E221" s="238" t="s">
        <v>7</v>
      </c>
      <c r="F221" s="239">
        <v>19368</v>
      </c>
      <c r="G221" s="239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37" t="s">
        <v>44</v>
      </c>
      <c r="E222" s="238" t="s">
        <v>7</v>
      </c>
      <c r="F222" s="239">
        <v>32428</v>
      </c>
      <c r="G222" s="239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37" t="s">
        <v>44</v>
      </c>
      <c r="E223" s="238" t="s">
        <v>7</v>
      </c>
      <c r="F223" s="239">
        <v>13740</v>
      </c>
      <c r="G223" s="239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37" t="s">
        <v>44</v>
      </c>
      <c r="E224" s="238" t="s">
        <v>7</v>
      </c>
      <c r="F224" s="239">
        <v>24590</v>
      </c>
      <c r="G224" s="239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37" t="s">
        <v>44</v>
      </c>
      <c r="E225" s="238" t="s">
        <v>7</v>
      </c>
      <c r="F225" s="239">
        <v>39175</v>
      </c>
      <c r="G225" s="239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37" t="s">
        <v>48</v>
      </c>
      <c r="E226" s="238"/>
      <c r="F226" s="239"/>
      <c r="G226" s="239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578</v>
      </c>
      <c r="C227" s="109" t="s">
        <v>566</v>
      </c>
      <c r="D227" s="237" t="s">
        <v>48</v>
      </c>
      <c r="E227" s="238"/>
      <c r="F227" s="239"/>
      <c r="G227" s="239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1401</v>
      </c>
      <c r="D228" s="237" t="s">
        <v>44</v>
      </c>
      <c r="E228" s="238" t="s">
        <v>7</v>
      </c>
      <c r="F228" s="239">
        <v>47850</v>
      </c>
      <c r="G228" s="239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1402</v>
      </c>
      <c r="D229" s="237" t="s">
        <v>44</v>
      </c>
      <c r="E229" s="238" t="s">
        <v>7</v>
      </c>
      <c r="F229" s="239">
        <v>27280</v>
      </c>
      <c r="G229" s="239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1457</v>
      </c>
      <c r="D230" s="237" t="s">
        <v>44</v>
      </c>
      <c r="E230" s="238" t="s">
        <v>7</v>
      </c>
      <c r="F230" s="239">
        <v>48905</v>
      </c>
      <c r="G230" s="239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37" t="s">
        <v>44</v>
      </c>
      <c r="E231" s="238" t="s">
        <v>7</v>
      </c>
      <c r="F231" s="239">
        <v>3780</v>
      </c>
      <c r="G231" s="239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37" t="s">
        <v>44</v>
      </c>
      <c r="E232" s="238" t="s">
        <v>7</v>
      </c>
      <c r="F232" s="239">
        <v>5890</v>
      </c>
      <c r="G232" s="239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37" t="s">
        <v>45</v>
      </c>
      <c r="E233" s="238" t="s">
        <v>7</v>
      </c>
      <c r="F233" s="239">
        <v>8900</v>
      </c>
      <c r="G233" s="239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37" t="s">
        <v>45</v>
      </c>
      <c r="E234" s="238" t="s">
        <v>7</v>
      </c>
      <c r="F234" s="239">
        <v>10000</v>
      </c>
      <c r="G234" s="239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37" t="s">
        <v>44</v>
      </c>
      <c r="E235" s="238" t="s">
        <v>7</v>
      </c>
      <c r="F235" s="239">
        <v>12120</v>
      </c>
      <c r="G235" s="239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37" t="s">
        <v>45</v>
      </c>
      <c r="E236" s="238" t="s">
        <v>7</v>
      </c>
      <c r="F236" s="239">
        <v>23600</v>
      </c>
      <c r="G236" s="239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37" t="s">
        <v>44</v>
      </c>
      <c r="E237" s="238" t="s">
        <v>7</v>
      </c>
      <c r="F237" s="239">
        <v>290975</v>
      </c>
      <c r="G237" s="239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1458</v>
      </c>
      <c r="D238" s="237" t="s">
        <v>45</v>
      </c>
      <c r="E238" s="238" t="s">
        <v>7</v>
      </c>
      <c r="F238" s="239">
        <v>62800</v>
      </c>
      <c r="G238" s="239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567</v>
      </c>
      <c r="D239" s="237" t="s">
        <v>45</v>
      </c>
      <c r="E239" s="238" t="s">
        <v>7</v>
      </c>
      <c r="F239" s="239">
        <v>107300</v>
      </c>
      <c r="G239" s="239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568</v>
      </c>
      <c r="D240" s="237" t="s">
        <v>45</v>
      </c>
      <c r="E240" s="238" t="s">
        <v>7</v>
      </c>
      <c r="F240" s="239">
        <v>468300</v>
      </c>
      <c r="G240" s="239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569</v>
      </c>
      <c r="D241" s="237" t="s">
        <v>45</v>
      </c>
      <c r="E241" s="238" t="s">
        <v>7</v>
      </c>
      <c r="F241" s="239">
        <v>633500</v>
      </c>
      <c r="G241" s="239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570</v>
      </c>
      <c r="D242" s="237" t="s">
        <v>45</v>
      </c>
      <c r="E242" s="238" t="s">
        <v>7</v>
      </c>
      <c r="F242" s="239">
        <v>983500</v>
      </c>
      <c r="G242" s="239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37" t="s">
        <v>44</v>
      </c>
      <c r="E243" s="238" t="s">
        <v>7</v>
      </c>
      <c r="F243" s="239">
        <v>84991</v>
      </c>
      <c r="G243" s="239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37" t="s">
        <v>44</v>
      </c>
      <c r="E244" s="238" t="s">
        <v>7</v>
      </c>
      <c r="F244" s="239">
        <v>125850</v>
      </c>
      <c r="G244" s="239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37" t="s">
        <v>44</v>
      </c>
      <c r="E245" s="238" t="s">
        <v>7</v>
      </c>
      <c r="F245" s="239">
        <v>196270</v>
      </c>
      <c r="G245" s="239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37" t="s">
        <v>44</v>
      </c>
      <c r="E246" s="238" t="s">
        <v>7</v>
      </c>
      <c r="F246" s="239">
        <v>318390</v>
      </c>
      <c r="G246" s="239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571</v>
      </c>
      <c r="D247" s="237" t="s">
        <v>45</v>
      </c>
      <c r="E247" s="238" t="s">
        <v>7</v>
      </c>
      <c r="F247" s="239">
        <v>121560.8</v>
      </c>
      <c r="G247" s="239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572</v>
      </c>
      <c r="D248" s="237" t="s">
        <v>45</v>
      </c>
      <c r="E248" s="238" t="s">
        <v>7</v>
      </c>
      <c r="F248" s="239">
        <v>164883</v>
      </c>
      <c r="G248" s="239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573</v>
      </c>
      <c r="D249" s="237" t="s">
        <v>44</v>
      </c>
      <c r="E249" s="238" t="s">
        <v>7</v>
      </c>
      <c r="F249" s="239">
        <v>378330</v>
      </c>
      <c r="G249" s="239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574</v>
      </c>
      <c r="D250" s="237" t="s">
        <v>45</v>
      </c>
      <c r="E250" s="238" t="s">
        <v>7</v>
      </c>
      <c r="F250" s="239">
        <v>417044.06800000003</v>
      </c>
      <c r="G250" s="239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37" t="s">
        <v>45</v>
      </c>
      <c r="E251" s="238" t="s">
        <v>7</v>
      </c>
      <c r="F251" s="239">
        <v>82600</v>
      </c>
      <c r="G251" s="239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37" t="s">
        <v>45</v>
      </c>
      <c r="E252" s="238" t="s">
        <v>7</v>
      </c>
      <c r="F252" s="239">
        <v>116300</v>
      </c>
      <c r="G252" s="239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37" t="s">
        <v>45</v>
      </c>
      <c r="E253" s="238" t="s">
        <v>7</v>
      </c>
      <c r="F253" s="239">
        <v>139900</v>
      </c>
      <c r="G253" s="239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37" t="s">
        <v>45</v>
      </c>
      <c r="E254" s="238" t="s">
        <v>7</v>
      </c>
      <c r="F254" s="239">
        <v>154600</v>
      </c>
      <c r="G254" s="239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575</v>
      </c>
      <c r="D255" s="237" t="s">
        <v>45</v>
      </c>
      <c r="E255" s="238" t="s">
        <v>7</v>
      </c>
      <c r="F255" s="239">
        <v>103500</v>
      </c>
      <c r="G255" s="239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576</v>
      </c>
      <c r="D256" s="237" t="s">
        <v>45</v>
      </c>
      <c r="E256" s="238" t="s">
        <v>7</v>
      </c>
      <c r="F256" s="239">
        <v>106000</v>
      </c>
      <c r="G256" s="239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37" t="s">
        <v>45</v>
      </c>
      <c r="E257" s="238" t="s">
        <v>7</v>
      </c>
      <c r="F257" s="239">
        <v>135900</v>
      </c>
      <c r="G257" s="239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37" t="s">
        <v>45</v>
      </c>
      <c r="E258" s="238" t="s">
        <v>7</v>
      </c>
      <c r="F258" s="239">
        <v>160100</v>
      </c>
      <c r="G258" s="239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577</v>
      </c>
      <c r="D259" s="237" t="s">
        <v>44</v>
      </c>
      <c r="E259" s="238" t="s">
        <v>7</v>
      </c>
      <c r="F259" s="239">
        <v>362130</v>
      </c>
      <c r="G259" s="239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37" t="s">
        <v>44</v>
      </c>
      <c r="E260" s="238" t="s">
        <v>7</v>
      </c>
      <c r="F260" s="239">
        <v>418580</v>
      </c>
      <c r="G260" s="239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37" t="s">
        <v>44</v>
      </c>
      <c r="E261" s="238" t="s">
        <v>7</v>
      </c>
      <c r="F261" s="239">
        <v>447280</v>
      </c>
      <c r="G261" s="239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37" t="s">
        <v>45</v>
      </c>
      <c r="E262" s="238" t="s">
        <v>7</v>
      </c>
      <c r="F262" s="239">
        <v>3200</v>
      </c>
      <c r="G262" s="239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37" t="s">
        <v>45</v>
      </c>
      <c r="E263" s="238" t="s">
        <v>7</v>
      </c>
      <c r="F263" s="239">
        <v>4100</v>
      </c>
      <c r="G263" s="239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37" t="s">
        <v>45</v>
      </c>
      <c r="E264" s="238" t="s">
        <v>7</v>
      </c>
      <c r="F264" s="239">
        <v>6500</v>
      </c>
      <c r="G264" s="239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37" t="s">
        <v>45</v>
      </c>
      <c r="E265" s="238" t="s">
        <v>7</v>
      </c>
      <c r="F265" s="239">
        <v>11400</v>
      </c>
      <c r="G265" s="239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37" t="s">
        <v>45</v>
      </c>
      <c r="E266" s="238" t="s">
        <v>7</v>
      </c>
      <c r="F266" s="239">
        <v>16700</v>
      </c>
      <c r="G266" s="239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37" t="s">
        <v>45</v>
      </c>
      <c r="E267" s="238" t="s">
        <v>7</v>
      </c>
      <c r="F267" s="239">
        <v>9600</v>
      </c>
      <c r="G267" s="239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37" t="s">
        <v>45</v>
      </c>
      <c r="E268" s="238" t="s">
        <v>7</v>
      </c>
      <c r="F268" s="239">
        <v>11700</v>
      </c>
      <c r="G268" s="239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37" t="s">
        <v>45</v>
      </c>
      <c r="E269" s="238" t="s">
        <v>7</v>
      </c>
      <c r="F269" s="239">
        <v>13300</v>
      </c>
      <c r="G269" s="239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37" t="s">
        <v>45</v>
      </c>
      <c r="E270" s="238" t="s">
        <v>7</v>
      </c>
      <c r="F270" s="239">
        <v>17000</v>
      </c>
      <c r="G270" s="239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37" t="s">
        <v>44</v>
      </c>
      <c r="E271" s="238" t="s">
        <v>7</v>
      </c>
      <c r="F271" s="239">
        <v>297630</v>
      </c>
      <c r="G271" s="239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37" t="s">
        <v>44</v>
      </c>
      <c r="E272" s="238" t="s">
        <v>7</v>
      </c>
      <c r="F272" s="239">
        <v>361430</v>
      </c>
      <c r="G272" s="239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37" t="s">
        <v>48</v>
      </c>
      <c r="E273" s="238"/>
      <c r="F273" s="239"/>
      <c r="G273" s="239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580</v>
      </c>
      <c r="C274" s="109" t="s">
        <v>579</v>
      </c>
      <c r="D274" s="237" t="s">
        <v>48</v>
      </c>
      <c r="E274" s="238"/>
      <c r="F274" s="239"/>
      <c r="G274" s="239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1562</v>
      </c>
      <c r="D275" s="237" t="s">
        <v>45</v>
      </c>
      <c r="E275" s="238" t="s">
        <v>8</v>
      </c>
      <c r="F275" s="239">
        <v>34700</v>
      </c>
      <c r="G275" s="239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1563</v>
      </c>
      <c r="D276" s="237" t="s">
        <v>45</v>
      </c>
      <c r="E276" s="238" t="s">
        <v>8</v>
      </c>
      <c r="F276" s="239">
        <v>40300</v>
      </c>
      <c r="G276" s="239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1564</v>
      </c>
      <c r="D277" s="237" t="s">
        <v>45</v>
      </c>
      <c r="E277" s="238" t="s">
        <v>8</v>
      </c>
      <c r="F277" s="239">
        <v>44000</v>
      </c>
      <c r="G277" s="239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1565</v>
      </c>
      <c r="D278" s="237" t="s">
        <v>45</v>
      </c>
      <c r="E278" s="238" t="s">
        <v>8</v>
      </c>
      <c r="F278" s="239">
        <v>57700</v>
      </c>
      <c r="G278" s="239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1566</v>
      </c>
      <c r="D279" s="237" t="s">
        <v>45</v>
      </c>
      <c r="E279" s="238" t="s">
        <v>8</v>
      </c>
      <c r="F279" s="239">
        <v>83000</v>
      </c>
      <c r="G279" s="239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1567</v>
      </c>
      <c r="D280" s="237" t="s">
        <v>45</v>
      </c>
      <c r="E280" s="238" t="s">
        <v>8</v>
      </c>
      <c r="F280" s="239">
        <v>90450</v>
      </c>
      <c r="G280" s="239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1568</v>
      </c>
      <c r="D281" s="237" t="s">
        <v>45</v>
      </c>
      <c r="E281" s="238" t="s">
        <v>8</v>
      </c>
      <c r="F281" s="239">
        <v>106000</v>
      </c>
      <c r="G281" s="239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1569</v>
      </c>
      <c r="D282" s="237" t="s">
        <v>45</v>
      </c>
      <c r="E282" s="238" t="s">
        <v>8</v>
      </c>
      <c r="F282" s="239">
        <v>115650</v>
      </c>
      <c r="G282" s="239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1570</v>
      </c>
      <c r="D283" s="237" t="s">
        <v>45</v>
      </c>
      <c r="E283" s="238" t="s">
        <v>8</v>
      </c>
      <c r="F283" s="239">
        <v>159200</v>
      </c>
      <c r="G283" s="239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1571</v>
      </c>
      <c r="D284" s="237" t="s">
        <v>45</v>
      </c>
      <c r="E284" s="238" t="s">
        <v>8</v>
      </c>
      <c r="F284" s="239">
        <v>49900</v>
      </c>
      <c r="G284" s="239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1572</v>
      </c>
      <c r="D285" s="237" t="s">
        <v>45</v>
      </c>
      <c r="E285" s="238" t="s">
        <v>8</v>
      </c>
      <c r="F285" s="239">
        <v>62200</v>
      </c>
      <c r="G285" s="239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1573</v>
      </c>
      <c r="D286" s="237" t="s">
        <v>45</v>
      </c>
      <c r="E286" s="238" t="s">
        <v>8</v>
      </c>
      <c r="F286" s="239">
        <v>65800</v>
      </c>
      <c r="G286" s="239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1574</v>
      </c>
      <c r="D287" s="237" t="s">
        <v>45</v>
      </c>
      <c r="E287" s="238" t="s">
        <v>8</v>
      </c>
      <c r="F287" s="239">
        <v>69100</v>
      </c>
      <c r="G287" s="239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1575</v>
      </c>
      <c r="D288" s="237" t="s">
        <v>45</v>
      </c>
      <c r="E288" s="238" t="s">
        <v>8</v>
      </c>
      <c r="F288" s="239">
        <v>87100</v>
      </c>
      <c r="G288" s="239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1576</v>
      </c>
      <c r="D289" s="237" t="s">
        <v>45</v>
      </c>
      <c r="E289" s="238" t="s">
        <v>8</v>
      </c>
      <c r="F289" s="239">
        <v>98500</v>
      </c>
      <c r="G289" s="239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1577</v>
      </c>
      <c r="D290" s="237" t="s">
        <v>45</v>
      </c>
      <c r="E290" s="238" t="s">
        <v>8</v>
      </c>
      <c r="F290" s="239">
        <v>137700</v>
      </c>
      <c r="G290" s="239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1578</v>
      </c>
      <c r="D291" s="237" t="s">
        <v>45</v>
      </c>
      <c r="E291" s="238" t="s">
        <v>8</v>
      </c>
      <c r="F291" s="239">
        <v>124300</v>
      </c>
      <c r="G291" s="239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1579</v>
      </c>
      <c r="D292" s="237" t="s">
        <v>45</v>
      </c>
      <c r="E292" s="238" t="s">
        <v>8</v>
      </c>
      <c r="F292" s="239">
        <v>114000</v>
      </c>
      <c r="G292" s="239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1580</v>
      </c>
      <c r="D293" s="237" t="s">
        <v>45</v>
      </c>
      <c r="E293" s="238" t="s">
        <v>8</v>
      </c>
      <c r="F293" s="239">
        <v>146000</v>
      </c>
      <c r="G293" s="239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1581</v>
      </c>
      <c r="D294" s="237" t="s">
        <v>45</v>
      </c>
      <c r="E294" s="238" t="s">
        <v>8</v>
      </c>
      <c r="F294" s="239">
        <v>156000</v>
      </c>
      <c r="G294" s="239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1582</v>
      </c>
      <c r="D295" s="237" t="s">
        <v>45</v>
      </c>
      <c r="E295" s="238" t="s">
        <v>8</v>
      </c>
      <c r="F295" s="239">
        <v>17200</v>
      </c>
      <c r="G295" s="239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1583</v>
      </c>
      <c r="D296" s="237" t="s">
        <v>45</v>
      </c>
      <c r="E296" s="238" t="s">
        <v>8</v>
      </c>
      <c r="F296" s="239">
        <v>21900</v>
      </c>
      <c r="G296" s="239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1584</v>
      </c>
      <c r="D297" s="237" t="s">
        <v>45</v>
      </c>
      <c r="E297" s="238" t="s">
        <v>8</v>
      </c>
      <c r="F297" s="239">
        <v>21900</v>
      </c>
      <c r="G297" s="239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1585</v>
      </c>
      <c r="D298" s="237" t="s">
        <v>45</v>
      </c>
      <c r="E298" s="238" t="s">
        <v>8</v>
      </c>
      <c r="F298" s="239">
        <v>23500</v>
      </c>
      <c r="G298" s="239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1586</v>
      </c>
      <c r="D299" s="237" t="s">
        <v>45</v>
      </c>
      <c r="E299" s="238" t="s">
        <v>8</v>
      </c>
      <c r="F299" s="239">
        <v>26100</v>
      </c>
      <c r="G299" s="239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1587</v>
      </c>
      <c r="D300" s="237" t="s">
        <v>45</v>
      </c>
      <c r="E300" s="238" t="s">
        <v>8</v>
      </c>
      <c r="F300" s="239">
        <v>35500</v>
      </c>
      <c r="G300" s="239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1588</v>
      </c>
      <c r="D301" s="237" t="s">
        <v>45</v>
      </c>
      <c r="E301" s="238" t="s">
        <v>8</v>
      </c>
      <c r="F301" s="239">
        <v>46200</v>
      </c>
      <c r="G301" s="239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1589</v>
      </c>
      <c r="D302" s="237" t="s">
        <v>45</v>
      </c>
      <c r="E302" s="238" t="s">
        <v>8</v>
      </c>
      <c r="F302" s="239">
        <v>68700</v>
      </c>
      <c r="G302" s="239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1590</v>
      </c>
      <c r="D303" s="237" t="s">
        <v>45</v>
      </c>
      <c r="E303" s="238" t="s">
        <v>8</v>
      </c>
      <c r="F303" s="239">
        <v>76800</v>
      </c>
      <c r="G303" s="239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1591</v>
      </c>
      <c r="D304" s="237" t="s">
        <v>45</v>
      </c>
      <c r="E304" s="238" t="s">
        <v>8</v>
      </c>
      <c r="F304" s="239">
        <v>23000</v>
      </c>
      <c r="G304" s="239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1592</v>
      </c>
      <c r="D305" s="237" t="s">
        <v>45</v>
      </c>
      <c r="E305" s="238" t="s">
        <v>8</v>
      </c>
      <c r="F305" s="239">
        <v>25700</v>
      </c>
      <c r="G305" s="239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1593</v>
      </c>
      <c r="D306" s="237" t="s">
        <v>45</v>
      </c>
      <c r="E306" s="238" t="s">
        <v>8</v>
      </c>
      <c r="F306" s="239">
        <v>38100</v>
      </c>
      <c r="G306" s="239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1594</v>
      </c>
      <c r="D307" s="237" t="s">
        <v>45</v>
      </c>
      <c r="E307" s="238" t="s">
        <v>8</v>
      </c>
      <c r="F307" s="239">
        <v>48000</v>
      </c>
      <c r="G307" s="239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1595</v>
      </c>
      <c r="D308" s="237" t="s">
        <v>45</v>
      </c>
      <c r="E308" s="238" t="s">
        <v>8</v>
      </c>
      <c r="F308" s="239">
        <v>60000</v>
      </c>
      <c r="G308" s="239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1596</v>
      </c>
      <c r="D309" s="237" t="s">
        <v>45</v>
      </c>
      <c r="E309" s="238" t="s">
        <v>8</v>
      </c>
      <c r="F309" s="239">
        <v>79000</v>
      </c>
      <c r="G309" s="239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1597</v>
      </c>
      <c r="D310" s="237" t="s">
        <v>45</v>
      </c>
      <c r="E310" s="238" t="s">
        <v>8</v>
      </c>
      <c r="F310" s="239">
        <v>99600</v>
      </c>
      <c r="G310" s="239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1598</v>
      </c>
      <c r="D311" s="237" t="s">
        <v>45</v>
      </c>
      <c r="E311" s="238" t="s">
        <v>8</v>
      </c>
      <c r="F311" s="239">
        <v>170800</v>
      </c>
      <c r="G311" s="239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1459</v>
      </c>
      <c r="D312" s="237" t="s">
        <v>45</v>
      </c>
      <c r="E312" s="238" t="s">
        <v>8</v>
      </c>
      <c r="F312" s="239">
        <v>197400</v>
      </c>
      <c r="G312" s="239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1460</v>
      </c>
      <c r="D313" s="237" t="s">
        <v>45</v>
      </c>
      <c r="E313" s="238" t="s">
        <v>8</v>
      </c>
      <c r="F313" s="239">
        <v>158100</v>
      </c>
      <c r="G313" s="239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37" t="s">
        <v>48</v>
      </c>
      <c r="E314" s="238"/>
      <c r="F314" s="239"/>
      <c r="G314" s="239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583</v>
      </c>
      <c r="C315" s="109" t="s">
        <v>584</v>
      </c>
      <c r="D315" s="237" t="s">
        <v>48</v>
      </c>
      <c r="E315" s="238"/>
      <c r="F315" s="239"/>
      <c r="G315" s="239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37" t="s">
        <v>45</v>
      </c>
      <c r="E316" s="238" t="s">
        <v>112</v>
      </c>
      <c r="F316" s="239">
        <v>125000</v>
      </c>
      <c r="G316" s="239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37" t="s">
        <v>45</v>
      </c>
      <c r="E317" s="238" t="s">
        <v>114</v>
      </c>
      <c r="F317" s="239">
        <v>74000</v>
      </c>
      <c r="G317" s="239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1155</v>
      </c>
      <c r="D318" s="237" t="s">
        <v>45</v>
      </c>
      <c r="E318" s="238" t="s">
        <v>8</v>
      </c>
      <c r="F318" s="239">
        <v>4500</v>
      </c>
      <c r="G318" s="239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1153</v>
      </c>
      <c r="D319" s="237" t="s">
        <v>45</v>
      </c>
      <c r="E319" s="238" t="s">
        <v>24</v>
      </c>
      <c r="F319" s="239">
        <v>3888</v>
      </c>
      <c r="G319" s="239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1154</v>
      </c>
      <c r="D320" s="237" t="s">
        <v>45</v>
      </c>
      <c r="E320" s="238" t="s">
        <v>24</v>
      </c>
      <c r="F320" s="239">
        <v>2900</v>
      </c>
      <c r="G320" s="239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37" t="s">
        <v>45</v>
      </c>
      <c r="E321" s="238" t="s">
        <v>24</v>
      </c>
      <c r="F321" s="239">
        <v>11500</v>
      </c>
      <c r="G321" s="239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37" t="s">
        <v>45</v>
      </c>
      <c r="E322" s="238" t="s">
        <v>24</v>
      </c>
      <c r="F322" s="239">
        <v>6100</v>
      </c>
      <c r="G322" s="239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37" t="s">
        <v>45</v>
      </c>
      <c r="E323" s="238" t="s">
        <v>8</v>
      </c>
      <c r="F323" s="239">
        <v>58600</v>
      </c>
      <c r="G323" s="239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585</v>
      </c>
      <c r="D324" s="237" t="s">
        <v>45</v>
      </c>
      <c r="E324" s="238" t="s">
        <v>24</v>
      </c>
      <c r="F324" s="239">
        <v>15400</v>
      </c>
      <c r="G324" s="239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37" t="s">
        <v>45</v>
      </c>
      <c r="E325" s="238" t="s">
        <v>24</v>
      </c>
      <c r="F325" s="239">
        <v>5300</v>
      </c>
      <c r="G325" s="239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37" t="s">
        <v>45</v>
      </c>
      <c r="E326" s="238" t="s">
        <v>24</v>
      </c>
      <c r="F326" s="239">
        <v>8900</v>
      </c>
      <c r="G326" s="239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37" t="s">
        <v>45</v>
      </c>
      <c r="E327" s="238" t="s">
        <v>24</v>
      </c>
      <c r="F327" s="239">
        <v>15800</v>
      </c>
      <c r="G327" s="239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37" t="s">
        <v>45</v>
      </c>
      <c r="E328" s="238" t="s">
        <v>24</v>
      </c>
      <c r="F328" s="239">
        <v>13800</v>
      </c>
      <c r="G328" s="239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1461</v>
      </c>
      <c r="D329" s="237" t="s">
        <v>45</v>
      </c>
      <c r="E329" s="238" t="s">
        <v>24</v>
      </c>
      <c r="F329" s="239">
        <v>18080</v>
      </c>
      <c r="G329" s="239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1462</v>
      </c>
      <c r="D330" s="237" t="s">
        <v>45</v>
      </c>
      <c r="E330" s="238" t="s">
        <v>24</v>
      </c>
      <c r="F330" s="239">
        <v>19700</v>
      </c>
      <c r="G330" s="239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1463</v>
      </c>
      <c r="D331" s="237" t="s">
        <v>45</v>
      </c>
      <c r="E331" s="238" t="s">
        <v>24</v>
      </c>
      <c r="F331" s="239">
        <v>23000</v>
      </c>
      <c r="G331" s="239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1464</v>
      </c>
      <c r="D332" s="237" t="s">
        <v>45</v>
      </c>
      <c r="E332" s="238" t="s">
        <v>24</v>
      </c>
      <c r="F332" s="239">
        <v>38400</v>
      </c>
      <c r="G332" s="239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37" t="s">
        <v>45</v>
      </c>
      <c r="E333" s="238" t="s">
        <v>24</v>
      </c>
      <c r="F333" s="239">
        <v>22900</v>
      </c>
      <c r="G333" s="239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37" t="s">
        <v>45</v>
      </c>
      <c r="E334" s="238" t="s">
        <v>24</v>
      </c>
      <c r="F334" s="239">
        <v>25000</v>
      </c>
      <c r="G334" s="239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37" t="s">
        <v>45</v>
      </c>
      <c r="E335" s="238" t="s">
        <v>24</v>
      </c>
      <c r="F335" s="239">
        <v>25000</v>
      </c>
      <c r="G335" s="239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37" t="s">
        <v>45</v>
      </c>
      <c r="E336" s="238" t="s">
        <v>24</v>
      </c>
      <c r="F336" s="239">
        <v>18400</v>
      </c>
      <c r="G336" s="239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37" t="s">
        <v>45</v>
      </c>
      <c r="E337" s="238" t="s">
        <v>24</v>
      </c>
      <c r="F337" s="239">
        <v>18400</v>
      </c>
      <c r="G337" s="239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37" t="s">
        <v>45</v>
      </c>
      <c r="E338" s="238" t="s">
        <v>24</v>
      </c>
      <c r="F338" s="239">
        <v>18400</v>
      </c>
      <c r="G338" s="239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37" t="s">
        <v>45</v>
      </c>
      <c r="E339" s="238" t="s">
        <v>24</v>
      </c>
      <c r="F339" s="239">
        <v>61300</v>
      </c>
      <c r="G339" s="239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37" t="s">
        <v>45</v>
      </c>
      <c r="E340" s="238" t="s">
        <v>24</v>
      </c>
      <c r="F340" s="239">
        <v>61300</v>
      </c>
      <c r="G340" s="239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37" t="s">
        <v>45</v>
      </c>
      <c r="E341" s="238" t="s">
        <v>24</v>
      </c>
      <c r="F341" s="239">
        <v>61300</v>
      </c>
      <c r="G341" s="239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37" t="s">
        <v>45</v>
      </c>
      <c r="E342" s="238" t="s">
        <v>24</v>
      </c>
      <c r="F342" s="239">
        <v>64500</v>
      </c>
      <c r="G342" s="239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37" t="s">
        <v>45</v>
      </c>
      <c r="E343" s="238" t="s">
        <v>24</v>
      </c>
      <c r="F343" s="239">
        <v>69000</v>
      </c>
      <c r="G343" s="239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37" t="s">
        <v>45</v>
      </c>
      <c r="E344" s="238" t="s">
        <v>24</v>
      </c>
      <c r="F344" s="239">
        <v>82500</v>
      </c>
      <c r="G344" s="239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37" t="s">
        <v>45</v>
      </c>
      <c r="E345" s="238" t="s">
        <v>24</v>
      </c>
      <c r="F345" s="239">
        <v>79800</v>
      </c>
      <c r="G345" s="239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37" t="s">
        <v>45</v>
      </c>
      <c r="E346" s="238" t="s">
        <v>24</v>
      </c>
      <c r="F346" s="239">
        <v>72100</v>
      </c>
      <c r="G346" s="239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37" t="s">
        <v>45</v>
      </c>
      <c r="E347" s="238" t="s">
        <v>24</v>
      </c>
      <c r="F347" s="239">
        <v>86800</v>
      </c>
      <c r="G347" s="239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37" t="s">
        <v>45</v>
      </c>
      <c r="E348" s="238" t="s">
        <v>24</v>
      </c>
      <c r="F348" s="239">
        <v>105600</v>
      </c>
      <c r="G348" s="239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1403</v>
      </c>
      <c r="D349" s="237" t="s">
        <v>45</v>
      </c>
      <c r="E349" s="238" t="s">
        <v>24</v>
      </c>
      <c r="F349" s="239">
        <v>491900</v>
      </c>
      <c r="G349" s="239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37" t="s">
        <v>45</v>
      </c>
      <c r="E350" s="238" t="s">
        <v>24</v>
      </c>
      <c r="F350" s="239">
        <v>29555</v>
      </c>
      <c r="G350" s="239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37" t="s">
        <v>45</v>
      </c>
      <c r="E351" s="238" t="s">
        <v>24</v>
      </c>
      <c r="F351" s="239">
        <v>37200</v>
      </c>
      <c r="G351" s="239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37" t="s">
        <v>45</v>
      </c>
      <c r="E352" s="238" t="s">
        <v>24</v>
      </c>
      <c r="F352" s="239">
        <v>29600</v>
      </c>
      <c r="G352" s="239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37" t="s">
        <v>45</v>
      </c>
      <c r="E353" s="238" t="s">
        <v>24</v>
      </c>
      <c r="F353" s="239">
        <v>37144</v>
      </c>
      <c r="G353" s="239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37" t="s">
        <v>45</v>
      </c>
      <c r="E354" s="238" t="s">
        <v>24</v>
      </c>
      <c r="F354" s="239">
        <v>5700</v>
      </c>
      <c r="G354" s="239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37" t="s">
        <v>45</v>
      </c>
      <c r="E355" s="238" t="s">
        <v>24</v>
      </c>
      <c r="F355" s="239">
        <v>5700</v>
      </c>
      <c r="G355" s="239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37" t="s">
        <v>45</v>
      </c>
      <c r="E356" s="238" t="s">
        <v>24</v>
      </c>
      <c r="F356" s="239">
        <v>10700</v>
      </c>
      <c r="G356" s="239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37" t="s">
        <v>45</v>
      </c>
      <c r="E357" s="238" t="s">
        <v>24</v>
      </c>
      <c r="F357" s="239">
        <v>6200</v>
      </c>
      <c r="G357" s="239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37" t="s">
        <v>45</v>
      </c>
      <c r="E358" s="238" t="s">
        <v>100</v>
      </c>
      <c r="F358" s="239">
        <v>446100</v>
      </c>
      <c r="G358" s="239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586</v>
      </c>
      <c r="D359" s="237" t="s">
        <v>45</v>
      </c>
      <c r="E359" s="238" t="s">
        <v>100</v>
      </c>
      <c r="F359" s="239">
        <v>45796</v>
      </c>
      <c r="G359" s="239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37" t="s">
        <v>48</v>
      </c>
      <c r="E360" s="238"/>
      <c r="F360" s="239"/>
      <c r="G360" s="239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587</v>
      </c>
      <c r="C361" s="109" t="s">
        <v>588</v>
      </c>
      <c r="D361" s="237" t="s">
        <v>48</v>
      </c>
      <c r="E361" s="238"/>
      <c r="F361" s="239"/>
      <c r="G361" s="239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37" t="s">
        <v>45</v>
      </c>
      <c r="E362" s="238" t="s">
        <v>24</v>
      </c>
      <c r="F362" s="239">
        <v>37000</v>
      </c>
      <c r="G362" s="239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37" t="s">
        <v>45</v>
      </c>
      <c r="E363" s="238" t="s">
        <v>24</v>
      </c>
      <c r="F363" s="239">
        <v>55500</v>
      </c>
      <c r="G363" s="239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37" t="s">
        <v>45</v>
      </c>
      <c r="E364" s="238" t="s">
        <v>24</v>
      </c>
      <c r="F364" s="239">
        <v>67800</v>
      </c>
      <c r="G364" s="239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37" t="s">
        <v>45</v>
      </c>
      <c r="E365" s="238" t="s">
        <v>24</v>
      </c>
      <c r="F365" s="239">
        <v>98600</v>
      </c>
      <c r="G365" s="239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37" t="s">
        <v>45</v>
      </c>
      <c r="E366" s="238" t="s">
        <v>24</v>
      </c>
      <c r="F366" s="239">
        <v>135199</v>
      </c>
      <c r="G366" s="239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37" t="s">
        <v>45</v>
      </c>
      <c r="E367" s="238" t="s">
        <v>7</v>
      </c>
      <c r="F367" s="239">
        <v>7789</v>
      </c>
      <c r="G367" s="239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37" t="s">
        <v>45</v>
      </c>
      <c r="E368" s="238" t="s">
        <v>8</v>
      </c>
      <c r="F368" s="239">
        <v>47459</v>
      </c>
      <c r="G368" s="239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37" t="s">
        <v>45</v>
      </c>
      <c r="E369" s="238" t="s">
        <v>8</v>
      </c>
      <c r="F369" s="239">
        <v>112500</v>
      </c>
      <c r="G369" s="239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37" t="s">
        <v>45</v>
      </c>
      <c r="E370" s="238" t="s">
        <v>8</v>
      </c>
      <c r="F370" s="239">
        <v>35800</v>
      </c>
      <c r="G370" s="239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37" t="s">
        <v>45</v>
      </c>
      <c r="E371" s="238" t="s">
        <v>8</v>
      </c>
      <c r="F371" s="239">
        <v>36000</v>
      </c>
      <c r="G371" s="239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37" t="s">
        <v>45</v>
      </c>
      <c r="E372" s="238" t="s">
        <v>8</v>
      </c>
      <c r="F372" s="239">
        <v>36000</v>
      </c>
      <c r="G372" s="239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37" t="s">
        <v>45</v>
      </c>
      <c r="E373" s="238" t="s">
        <v>8</v>
      </c>
      <c r="F373" s="239">
        <v>40000</v>
      </c>
      <c r="G373" s="239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37" t="s">
        <v>45</v>
      </c>
      <c r="E374" s="238" t="s">
        <v>8</v>
      </c>
      <c r="F374" s="239">
        <v>55000</v>
      </c>
      <c r="G374" s="239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37" t="s">
        <v>45</v>
      </c>
      <c r="E375" s="238" t="s">
        <v>8</v>
      </c>
      <c r="F375" s="239">
        <v>45500</v>
      </c>
      <c r="G375" s="239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37" t="s">
        <v>45</v>
      </c>
      <c r="E376" s="238" t="s">
        <v>8</v>
      </c>
      <c r="F376" s="239">
        <v>45500</v>
      </c>
      <c r="G376" s="239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37" t="s">
        <v>45</v>
      </c>
      <c r="E377" s="238" t="s">
        <v>8</v>
      </c>
      <c r="F377" s="239">
        <v>45500</v>
      </c>
      <c r="G377" s="239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37" t="s">
        <v>45</v>
      </c>
      <c r="E378" s="238" t="s">
        <v>8</v>
      </c>
      <c r="F378" s="239">
        <v>45500</v>
      </c>
      <c r="G378" s="239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37" t="s">
        <v>45</v>
      </c>
      <c r="E379" s="238" t="s">
        <v>8</v>
      </c>
      <c r="F379" s="239">
        <v>7938</v>
      </c>
      <c r="G379" s="239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37" t="s">
        <v>45</v>
      </c>
      <c r="E380" s="238" t="s">
        <v>8</v>
      </c>
      <c r="F380" s="239">
        <v>30000</v>
      </c>
      <c r="G380" s="239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37" t="s">
        <v>45</v>
      </c>
      <c r="E381" s="238" t="s">
        <v>8</v>
      </c>
      <c r="F381" s="239">
        <v>26500</v>
      </c>
      <c r="G381" s="239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37" t="s">
        <v>45</v>
      </c>
      <c r="E382" s="238" t="s">
        <v>8</v>
      </c>
      <c r="F382" s="239">
        <v>26500</v>
      </c>
      <c r="G382" s="239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37" t="s">
        <v>45</v>
      </c>
      <c r="E383" s="238" t="s">
        <v>8</v>
      </c>
      <c r="F383" s="239">
        <v>26500</v>
      </c>
      <c r="G383" s="239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37" t="s">
        <v>45</v>
      </c>
      <c r="E384" s="238" t="s">
        <v>8</v>
      </c>
      <c r="F384" s="239">
        <v>26500</v>
      </c>
      <c r="G384" s="239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37" t="s">
        <v>45</v>
      </c>
      <c r="E385" s="238" t="s">
        <v>8</v>
      </c>
      <c r="F385" s="239">
        <v>33600</v>
      </c>
      <c r="G385" s="239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37" t="s">
        <v>45</v>
      </c>
      <c r="E386" s="238" t="s">
        <v>8</v>
      </c>
      <c r="F386" s="239">
        <v>33600</v>
      </c>
      <c r="G386" s="239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37" t="s">
        <v>45</v>
      </c>
      <c r="E387" s="238" t="s">
        <v>8</v>
      </c>
      <c r="F387" s="239">
        <v>33600</v>
      </c>
      <c r="G387" s="239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37" t="s">
        <v>45</v>
      </c>
      <c r="E388" s="238" t="s">
        <v>8</v>
      </c>
      <c r="F388" s="239">
        <v>33600</v>
      </c>
      <c r="G388" s="239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37" t="s">
        <v>45</v>
      </c>
      <c r="E389" s="238" t="s">
        <v>8</v>
      </c>
      <c r="F389" s="239">
        <v>32600</v>
      </c>
      <c r="G389" s="239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37" t="s">
        <v>45</v>
      </c>
      <c r="E390" s="238" t="s">
        <v>8</v>
      </c>
      <c r="F390" s="239">
        <v>45000</v>
      </c>
      <c r="G390" s="239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589</v>
      </c>
      <c r="D391" s="237" t="s">
        <v>45</v>
      </c>
      <c r="E391" s="238" t="s">
        <v>8</v>
      </c>
      <c r="F391" s="239">
        <v>92500</v>
      </c>
      <c r="G391" s="239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37" t="s">
        <v>45</v>
      </c>
      <c r="E392" s="238" t="s">
        <v>8</v>
      </c>
      <c r="F392" s="239">
        <v>67700</v>
      </c>
      <c r="G392" s="239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37" t="s">
        <v>45</v>
      </c>
      <c r="E393" s="238" t="s">
        <v>8</v>
      </c>
      <c r="F393" s="239">
        <v>13100</v>
      </c>
      <c r="G393" s="239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37" t="s">
        <v>45</v>
      </c>
      <c r="E394" s="238" t="s">
        <v>8</v>
      </c>
      <c r="F394" s="239">
        <v>404600</v>
      </c>
      <c r="G394" s="239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590</v>
      </c>
      <c r="D395" s="237" t="s">
        <v>45</v>
      </c>
      <c r="E395" s="238" t="s">
        <v>8</v>
      </c>
      <c r="F395" s="239">
        <v>445573.55999999994</v>
      </c>
      <c r="G395" s="239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37" t="s">
        <v>45</v>
      </c>
      <c r="E396" s="238" t="s">
        <v>8</v>
      </c>
      <c r="F396" s="239">
        <v>89200</v>
      </c>
      <c r="G396" s="239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37" t="s">
        <v>45</v>
      </c>
      <c r="E397" s="238" t="s">
        <v>8</v>
      </c>
      <c r="F397" s="239">
        <v>95000</v>
      </c>
      <c r="G397" s="239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37" t="s">
        <v>45</v>
      </c>
      <c r="E398" s="238" t="s">
        <v>8</v>
      </c>
      <c r="F398" s="239">
        <v>15500</v>
      </c>
      <c r="G398" s="239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37" t="s">
        <v>45</v>
      </c>
      <c r="E399" s="238" t="s">
        <v>8</v>
      </c>
      <c r="F399" s="239">
        <v>37700</v>
      </c>
      <c r="G399" s="239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37" t="s">
        <v>45</v>
      </c>
      <c r="E400" s="238" t="s">
        <v>8</v>
      </c>
      <c r="F400" s="239">
        <v>28000</v>
      </c>
      <c r="G400" s="239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37" t="s">
        <v>45</v>
      </c>
      <c r="E401" s="238" t="s">
        <v>8</v>
      </c>
      <c r="F401" s="239">
        <v>22400</v>
      </c>
      <c r="G401" s="239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37" t="s">
        <v>45</v>
      </c>
      <c r="E402" s="238" t="s">
        <v>8</v>
      </c>
      <c r="F402" s="239">
        <v>15800</v>
      </c>
      <c r="G402" s="239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37" t="s">
        <v>45</v>
      </c>
      <c r="E403" s="238" t="s">
        <v>8</v>
      </c>
      <c r="F403" s="239">
        <v>22400</v>
      </c>
      <c r="G403" s="239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1156</v>
      </c>
      <c r="D404" s="237" t="s">
        <v>45</v>
      </c>
      <c r="E404" s="238" t="s">
        <v>8</v>
      </c>
      <c r="F404" s="239">
        <v>36500</v>
      </c>
      <c r="G404" s="239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37" t="s">
        <v>45</v>
      </c>
      <c r="E405" s="238" t="s">
        <v>8</v>
      </c>
      <c r="F405" s="239">
        <v>10800</v>
      </c>
      <c r="G405" s="239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37" t="s">
        <v>45</v>
      </c>
      <c r="E406" s="238" t="s">
        <v>8</v>
      </c>
      <c r="F406" s="239">
        <v>13600</v>
      </c>
      <c r="G406" s="239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37" t="s">
        <v>45</v>
      </c>
      <c r="E407" s="238" t="s">
        <v>8</v>
      </c>
      <c r="F407" s="239">
        <v>17100</v>
      </c>
      <c r="G407" s="239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37" t="s">
        <v>45</v>
      </c>
      <c r="E408" s="238" t="s">
        <v>8</v>
      </c>
      <c r="F408" s="239">
        <v>32400</v>
      </c>
      <c r="G408" s="239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37" t="s">
        <v>45</v>
      </c>
      <c r="E409" s="238" t="s">
        <v>8</v>
      </c>
      <c r="F409" s="239">
        <v>40400</v>
      </c>
      <c r="G409" s="239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591</v>
      </c>
      <c r="D410" s="237" t="s">
        <v>45</v>
      </c>
      <c r="E410" s="238" t="s">
        <v>8</v>
      </c>
      <c r="F410" s="239">
        <v>282000</v>
      </c>
      <c r="G410" s="239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592</v>
      </c>
      <c r="D411" s="237" t="s">
        <v>45</v>
      </c>
      <c r="E411" s="238" t="s">
        <v>8</v>
      </c>
      <c r="F411" s="239">
        <v>379000</v>
      </c>
      <c r="G411" s="239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593</v>
      </c>
      <c r="D412" s="237" t="s">
        <v>45</v>
      </c>
      <c r="E412" s="238" t="s">
        <v>8</v>
      </c>
      <c r="F412" s="239">
        <v>557000</v>
      </c>
      <c r="G412" s="239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37" t="s">
        <v>45</v>
      </c>
      <c r="E413" s="238" t="s">
        <v>8</v>
      </c>
      <c r="F413" s="239">
        <v>41800</v>
      </c>
      <c r="G413" s="239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594</v>
      </c>
      <c r="D414" s="237" t="s">
        <v>45</v>
      </c>
      <c r="E414" s="238" t="s">
        <v>8</v>
      </c>
      <c r="F414" s="239">
        <v>78500</v>
      </c>
      <c r="G414" s="239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595</v>
      </c>
      <c r="D415" s="237" t="s">
        <v>45</v>
      </c>
      <c r="E415" s="238" t="s">
        <v>8</v>
      </c>
      <c r="F415" s="239">
        <v>120000</v>
      </c>
      <c r="G415" s="239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596</v>
      </c>
      <c r="D416" s="237" t="s">
        <v>45</v>
      </c>
      <c r="E416" s="238" t="s">
        <v>8</v>
      </c>
      <c r="F416" s="239">
        <v>120900</v>
      </c>
      <c r="G416" s="239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37" t="s">
        <v>45</v>
      </c>
      <c r="E417" s="238" t="s">
        <v>8</v>
      </c>
      <c r="F417" s="239">
        <v>78500</v>
      </c>
      <c r="G417" s="239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37" t="s">
        <v>45</v>
      </c>
      <c r="E418" s="238" t="s">
        <v>8</v>
      </c>
      <c r="F418" s="239">
        <v>85300</v>
      </c>
      <c r="G418" s="239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37" t="s">
        <v>45</v>
      </c>
      <c r="E419" s="238" t="s">
        <v>8</v>
      </c>
      <c r="F419" s="239">
        <v>107300</v>
      </c>
      <c r="G419" s="239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37" t="s">
        <v>45</v>
      </c>
      <c r="E420" s="238" t="s">
        <v>8</v>
      </c>
      <c r="F420" s="239">
        <v>112100</v>
      </c>
      <c r="G420" s="239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37" t="s">
        <v>45</v>
      </c>
      <c r="E421" s="238" t="s">
        <v>8</v>
      </c>
      <c r="F421" s="239">
        <v>75400</v>
      </c>
      <c r="G421" s="239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37" t="s">
        <v>45</v>
      </c>
      <c r="E422" s="238" t="s">
        <v>8</v>
      </c>
      <c r="F422" s="239">
        <v>23500</v>
      </c>
      <c r="G422" s="239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37" t="s">
        <v>45</v>
      </c>
      <c r="E423" s="238" t="s">
        <v>8</v>
      </c>
      <c r="F423" s="239">
        <v>26500</v>
      </c>
      <c r="G423" s="239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37" t="s">
        <v>45</v>
      </c>
      <c r="E424" s="238" t="s">
        <v>8</v>
      </c>
      <c r="F424" s="239">
        <v>34000</v>
      </c>
      <c r="G424" s="239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37" t="s">
        <v>45</v>
      </c>
      <c r="E425" s="238" t="s">
        <v>8</v>
      </c>
      <c r="F425" s="239">
        <v>49600</v>
      </c>
      <c r="G425" s="239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37" t="s">
        <v>45</v>
      </c>
      <c r="E426" s="238" t="s">
        <v>8</v>
      </c>
      <c r="F426" s="239">
        <v>56300</v>
      </c>
      <c r="G426" s="239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37" t="s">
        <v>45</v>
      </c>
      <c r="E427" s="238" t="s">
        <v>7</v>
      </c>
      <c r="F427" s="239">
        <v>33800</v>
      </c>
      <c r="G427" s="239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37" t="s">
        <v>45</v>
      </c>
      <c r="E428" s="238" t="s">
        <v>7</v>
      </c>
      <c r="F428" s="239">
        <v>40200</v>
      </c>
      <c r="G428" s="239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37" t="s">
        <v>45</v>
      </c>
      <c r="E429" s="238" t="s">
        <v>7</v>
      </c>
      <c r="F429" s="239">
        <v>46800</v>
      </c>
      <c r="G429" s="239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37" t="s">
        <v>45</v>
      </c>
      <c r="E430" s="238" t="s">
        <v>8</v>
      </c>
      <c r="F430" s="239">
        <v>9500</v>
      </c>
      <c r="G430" s="239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37" t="s">
        <v>45</v>
      </c>
      <c r="E431" s="238" t="s">
        <v>8</v>
      </c>
      <c r="F431" s="239">
        <v>184500</v>
      </c>
      <c r="G431" s="239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37" t="s">
        <v>45</v>
      </c>
      <c r="E432" s="238" t="s">
        <v>8</v>
      </c>
      <c r="F432" s="239">
        <v>175000</v>
      </c>
      <c r="G432" s="239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37" t="s">
        <v>45</v>
      </c>
      <c r="E433" s="238" t="s">
        <v>7</v>
      </c>
      <c r="F433" s="239">
        <v>30000</v>
      </c>
      <c r="G433" s="239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37" t="s">
        <v>45</v>
      </c>
      <c r="E434" s="238" t="s">
        <v>7</v>
      </c>
      <c r="F434" s="239">
        <v>49500</v>
      </c>
      <c r="G434" s="239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37" t="s">
        <v>45</v>
      </c>
      <c r="E435" s="238" t="s">
        <v>7</v>
      </c>
      <c r="F435" s="239">
        <v>120000</v>
      </c>
      <c r="G435" s="239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37" t="s">
        <v>45</v>
      </c>
      <c r="E436" s="238" t="s">
        <v>8</v>
      </c>
      <c r="F436" s="239">
        <v>4880</v>
      </c>
      <c r="G436" s="239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37" t="s">
        <v>45</v>
      </c>
      <c r="E437" s="238" t="s">
        <v>8</v>
      </c>
      <c r="F437" s="239">
        <v>1308700</v>
      </c>
      <c r="G437" s="239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37" t="s">
        <v>45</v>
      </c>
      <c r="E438" s="238" t="s">
        <v>8</v>
      </c>
      <c r="F438" s="239">
        <v>12500</v>
      </c>
      <c r="G438" s="239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37" t="s">
        <v>45</v>
      </c>
      <c r="E439" s="238" t="s">
        <v>7</v>
      </c>
      <c r="F439" s="239">
        <v>9700</v>
      </c>
      <c r="G439" s="239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37" t="s">
        <v>45</v>
      </c>
      <c r="E440" s="238" t="s">
        <v>7</v>
      </c>
      <c r="F440" s="239">
        <v>24300</v>
      </c>
      <c r="G440" s="239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37" t="s">
        <v>45</v>
      </c>
      <c r="E441" s="238" t="s">
        <v>7</v>
      </c>
      <c r="F441" s="239">
        <v>39204</v>
      </c>
      <c r="G441" s="239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1465</v>
      </c>
      <c r="D442" s="237" t="s">
        <v>45</v>
      </c>
      <c r="E442" s="238" t="s">
        <v>7</v>
      </c>
      <c r="F442" s="239">
        <v>491900</v>
      </c>
      <c r="G442" s="239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37" t="s">
        <v>45</v>
      </c>
      <c r="E443" s="238" t="s">
        <v>8</v>
      </c>
      <c r="F443" s="239">
        <v>78069</v>
      </c>
      <c r="G443" s="239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37" t="s">
        <v>45</v>
      </c>
      <c r="E444" s="238" t="s">
        <v>8</v>
      </c>
      <c r="F444" s="239">
        <v>155631</v>
      </c>
      <c r="G444" s="239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29" t="s">
        <v>597</v>
      </c>
      <c r="D445" s="237" t="s">
        <v>45</v>
      </c>
      <c r="E445" s="238" t="s">
        <v>8</v>
      </c>
      <c r="F445" s="239">
        <v>3965</v>
      </c>
      <c r="G445" s="239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37" t="s">
        <v>45</v>
      </c>
      <c r="E446" s="238" t="s">
        <v>8</v>
      </c>
      <c r="F446" s="239">
        <v>31800</v>
      </c>
      <c r="G446" s="239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37" t="s">
        <v>45</v>
      </c>
      <c r="E447" s="238" t="s">
        <v>8</v>
      </c>
      <c r="F447" s="239">
        <v>33800</v>
      </c>
      <c r="G447" s="239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37" t="s">
        <v>45</v>
      </c>
      <c r="E448" s="238" t="s">
        <v>8</v>
      </c>
      <c r="F448" s="239">
        <v>38500</v>
      </c>
      <c r="G448" s="239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37" t="s">
        <v>45</v>
      </c>
      <c r="E449" s="238" t="s">
        <v>8</v>
      </c>
      <c r="F449" s="239">
        <v>76000</v>
      </c>
      <c r="G449" s="239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37" t="s">
        <v>45</v>
      </c>
      <c r="E450" s="238" t="s">
        <v>8</v>
      </c>
      <c r="F450" s="239">
        <v>97000</v>
      </c>
      <c r="G450" s="239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1017</v>
      </c>
      <c r="D451" s="237" t="s">
        <v>45</v>
      </c>
      <c r="E451" s="238" t="s">
        <v>7</v>
      </c>
      <c r="F451" s="239">
        <v>4520</v>
      </c>
      <c r="G451" s="239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1018</v>
      </c>
      <c r="D452" s="237" t="s">
        <v>45</v>
      </c>
      <c r="E452" s="238" t="s">
        <v>8</v>
      </c>
      <c r="F452" s="239">
        <v>7290</v>
      </c>
      <c r="G452" s="239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37" t="s">
        <v>45</v>
      </c>
      <c r="E453" s="238" t="s">
        <v>8</v>
      </c>
      <c r="F453" s="239">
        <v>4500</v>
      </c>
      <c r="G453" s="239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37" t="s">
        <v>45</v>
      </c>
      <c r="E454" s="238" t="s">
        <v>8</v>
      </c>
      <c r="F454" s="239">
        <v>106300</v>
      </c>
      <c r="G454" s="239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37" t="s">
        <v>45</v>
      </c>
      <c r="E455" s="238" t="s">
        <v>8</v>
      </c>
      <c r="F455" s="239">
        <v>116800</v>
      </c>
      <c r="G455" s="239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37" t="s">
        <v>45</v>
      </c>
      <c r="E456" s="238" t="s">
        <v>8</v>
      </c>
      <c r="F456" s="239">
        <v>11400</v>
      </c>
      <c r="G456" s="239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37" t="s">
        <v>45</v>
      </c>
      <c r="E457" s="238" t="s">
        <v>8</v>
      </c>
      <c r="F457" s="239">
        <v>29600</v>
      </c>
      <c r="G457" s="239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598</v>
      </c>
      <c r="D458" s="237" t="s">
        <v>45</v>
      </c>
      <c r="E458" s="238" t="s">
        <v>8</v>
      </c>
      <c r="F458" s="239">
        <v>290142</v>
      </c>
      <c r="G458" s="239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599</v>
      </c>
      <c r="D459" s="237" t="s">
        <v>45</v>
      </c>
      <c r="E459" s="238" t="s">
        <v>8</v>
      </c>
      <c r="F459" s="239">
        <v>265680</v>
      </c>
      <c r="G459" s="239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600</v>
      </c>
      <c r="D460" s="237" t="s">
        <v>45</v>
      </c>
      <c r="E460" s="238" t="s">
        <v>8</v>
      </c>
      <c r="F460" s="239">
        <v>265680</v>
      </c>
      <c r="G460" s="239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37" t="s">
        <v>45</v>
      </c>
      <c r="E461" s="238" t="s">
        <v>8</v>
      </c>
      <c r="F461" s="239">
        <v>20898</v>
      </c>
      <c r="G461" s="239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37" t="s">
        <v>45</v>
      </c>
      <c r="E462" s="238" t="s">
        <v>8</v>
      </c>
      <c r="F462" s="239">
        <v>20700</v>
      </c>
      <c r="G462" s="239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37" t="s">
        <v>45</v>
      </c>
      <c r="E463" s="238" t="s">
        <v>8</v>
      </c>
      <c r="F463" s="239">
        <v>13600</v>
      </c>
      <c r="G463" s="239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37" t="s">
        <v>45</v>
      </c>
      <c r="E464" s="238" t="s">
        <v>8</v>
      </c>
      <c r="F464" s="239">
        <v>27900</v>
      </c>
      <c r="G464" s="239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37" t="s">
        <v>45</v>
      </c>
      <c r="E465" s="238" t="s">
        <v>8</v>
      </c>
      <c r="F465" s="239">
        <v>27815</v>
      </c>
      <c r="G465" s="239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37" t="s">
        <v>45</v>
      </c>
      <c r="E466" s="238" t="s">
        <v>8</v>
      </c>
      <c r="F466" s="239">
        <v>20800</v>
      </c>
      <c r="G466" s="239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37" t="s">
        <v>45</v>
      </c>
      <c r="E467" s="238" t="s">
        <v>8</v>
      </c>
      <c r="F467" s="239">
        <v>23936</v>
      </c>
      <c r="G467" s="239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37" t="s">
        <v>45</v>
      </c>
      <c r="E468" s="238" t="s">
        <v>8</v>
      </c>
      <c r="F468" s="239">
        <v>31590</v>
      </c>
      <c r="G468" s="239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37" t="s">
        <v>45</v>
      </c>
      <c r="E469" s="238" t="s">
        <v>8</v>
      </c>
      <c r="F469" s="239">
        <v>32500</v>
      </c>
      <c r="G469" s="239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37" t="s">
        <v>45</v>
      </c>
      <c r="E470" s="238" t="s">
        <v>8</v>
      </c>
      <c r="F470" s="239">
        <v>47300</v>
      </c>
      <c r="G470" s="239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37" t="s">
        <v>45</v>
      </c>
      <c r="E471" s="238" t="s">
        <v>8</v>
      </c>
      <c r="F471" s="239">
        <v>61560</v>
      </c>
      <c r="G471" s="239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1047</v>
      </c>
      <c r="D472" s="237" t="s">
        <v>45</v>
      </c>
      <c r="E472" s="238" t="s">
        <v>8</v>
      </c>
      <c r="F472" s="239">
        <v>79056</v>
      </c>
      <c r="G472" s="239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1048</v>
      </c>
      <c r="D473" s="237" t="s">
        <v>45</v>
      </c>
      <c r="E473" s="238" t="s">
        <v>8</v>
      </c>
      <c r="F473" s="239">
        <v>81984</v>
      </c>
      <c r="G473" s="239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1049</v>
      </c>
      <c r="D474" s="237" t="s">
        <v>45</v>
      </c>
      <c r="E474" s="238" t="s">
        <v>8</v>
      </c>
      <c r="F474" s="239">
        <v>7320</v>
      </c>
      <c r="G474" s="239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1050</v>
      </c>
      <c r="D475" s="237" t="s">
        <v>45</v>
      </c>
      <c r="E475" s="238" t="s">
        <v>8</v>
      </c>
      <c r="F475" s="239">
        <v>8784</v>
      </c>
      <c r="G475" s="239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1051</v>
      </c>
      <c r="D476" s="237" t="s">
        <v>45</v>
      </c>
      <c r="E476" s="238" t="s">
        <v>8</v>
      </c>
      <c r="F476" s="239">
        <v>52704</v>
      </c>
      <c r="G476" s="239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1052</v>
      </c>
      <c r="D477" s="237" t="s">
        <v>45</v>
      </c>
      <c r="E477" s="238" t="s">
        <v>8</v>
      </c>
      <c r="F477" s="239">
        <v>67344</v>
      </c>
      <c r="G477" s="239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601</v>
      </c>
      <c r="D478" s="237" t="s">
        <v>45</v>
      </c>
      <c r="E478" s="238" t="s">
        <v>8</v>
      </c>
      <c r="F478" s="239">
        <v>40000</v>
      </c>
      <c r="G478" s="239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602</v>
      </c>
      <c r="D479" s="237" t="s">
        <v>45</v>
      </c>
      <c r="E479" s="238" t="s">
        <v>8</v>
      </c>
      <c r="F479" s="239">
        <v>150000</v>
      </c>
      <c r="G479" s="239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37" t="s">
        <v>45</v>
      </c>
      <c r="E480" s="238" t="s">
        <v>8</v>
      </c>
      <c r="F480" s="239">
        <v>4212</v>
      </c>
      <c r="G480" s="239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603</v>
      </c>
      <c r="D481" s="237" t="s">
        <v>45</v>
      </c>
      <c r="E481" s="238" t="s">
        <v>8</v>
      </c>
      <c r="F481" s="239">
        <v>50000</v>
      </c>
      <c r="G481" s="239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37" t="s">
        <v>45</v>
      </c>
      <c r="E482" s="238" t="s">
        <v>8</v>
      </c>
      <c r="F482" s="239">
        <v>32500</v>
      </c>
      <c r="G482" s="239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37" t="s">
        <v>45</v>
      </c>
      <c r="E483" s="238" t="s">
        <v>8</v>
      </c>
      <c r="F483" s="239">
        <v>37500</v>
      </c>
      <c r="G483" s="239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37" t="s">
        <v>45</v>
      </c>
      <c r="E484" s="238" t="s">
        <v>8</v>
      </c>
      <c r="F484" s="239">
        <v>47800</v>
      </c>
      <c r="G484" s="239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37" t="s">
        <v>45</v>
      </c>
      <c r="E485" s="238" t="s">
        <v>8</v>
      </c>
      <c r="F485" s="239">
        <v>52500</v>
      </c>
      <c r="G485" s="239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37" t="s">
        <v>45</v>
      </c>
      <c r="E486" s="238" t="s">
        <v>8</v>
      </c>
      <c r="F486" s="239">
        <v>63500</v>
      </c>
      <c r="G486" s="239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37" t="s">
        <v>45</v>
      </c>
      <c r="E487" s="238" t="s">
        <v>8</v>
      </c>
      <c r="F487" s="239">
        <v>67500</v>
      </c>
      <c r="G487" s="239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37" t="s">
        <v>45</v>
      </c>
      <c r="E488" s="238" t="s">
        <v>8</v>
      </c>
      <c r="F488" s="239">
        <v>53000</v>
      </c>
      <c r="G488" s="239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37" t="s">
        <v>45</v>
      </c>
      <c r="E489" s="238" t="s">
        <v>8</v>
      </c>
      <c r="F489" s="239">
        <v>34000</v>
      </c>
      <c r="G489" s="239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37" t="s">
        <v>45</v>
      </c>
      <c r="E490" s="238" t="s">
        <v>8</v>
      </c>
      <c r="F490" s="239">
        <v>39500</v>
      </c>
      <c r="G490" s="239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37" t="s">
        <v>45</v>
      </c>
      <c r="E491" s="238" t="s">
        <v>8</v>
      </c>
      <c r="F491" s="239">
        <v>41900</v>
      </c>
      <c r="G491" s="239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37" t="s">
        <v>45</v>
      </c>
      <c r="E492" s="238" t="s">
        <v>8</v>
      </c>
      <c r="F492" s="239">
        <v>44400</v>
      </c>
      <c r="G492" s="239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37" t="s">
        <v>45</v>
      </c>
      <c r="E493" s="238" t="s">
        <v>8</v>
      </c>
      <c r="F493" s="239">
        <v>61800</v>
      </c>
      <c r="G493" s="239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37" t="s">
        <v>45</v>
      </c>
      <c r="E494" s="238" t="s">
        <v>8</v>
      </c>
      <c r="F494" s="239">
        <v>68600</v>
      </c>
      <c r="G494" s="239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37" t="s">
        <v>45</v>
      </c>
      <c r="E495" s="238" t="s">
        <v>8</v>
      </c>
      <c r="F495" s="239">
        <v>68600</v>
      </c>
      <c r="G495" s="239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37" t="s">
        <v>45</v>
      </c>
      <c r="E496" s="238" t="s">
        <v>8</v>
      </c>
      <c r="F496" s="239">
        <v>29600</v>
      </c>
      <c r="G496" s="239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37" t="s">
        <v>45</v>
      </c>
      <c r="E497" s="238" t="s">
        <v>8</v>
      </c>
      <c r="F497" s="239">
        <v>34500</v>
      </c>
      <c r="G497" s="239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37" t="s">
        <v>45</v>
      </c>
      <c r="E498" s="238" t="s">
        <v>8</v>
      </c>
      <c r="F498" s="239">
        <v>44800</v>
      </c>
      <c r="G498" s="239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37" t="s">
        <v>45</v>
      </c>
      <c r="E499" s="238" t="s">
        <v>8</v>
      </c>
      <c r="F499" s="239">
        <v>49500</v>
      </c>
      <c r="G499" s="239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37" t="s">
        <v>45</v>
      </c>
      <c r="E500" s="238" t="s">
        <v>8</v>
      </c>
      <c r="F500" s="239">
        <v>57690</v>
      </c>
      <c r="G500" s="239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37" t="s">
        <v>45</v>
      </c>
      <c r="E501" s="238" t="s">
        <v>8</v>
      </c>
      <c r="F501" s="239">
        <v>60300</v>
      </c>
      <c r="G501" s="239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37" t="s">
        <v>45</v>
      </c>
      <c r="E502" s="238" t="s">
        <v>8</v>
      </c>
      <c r="F502" s="239">
        <v>39900</v>
      </c>
      <c r="G502" s="239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37" t="s">
        <v>45</v>
      </c>
      <c r="E503" s="238" t="s">
        <v>8</v>
      </c>
      <c r="F503" s="239">
        <v>34500</v>
      </c>
      <c r="G503" s="239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37" t="s">
        <v>45</v>
      </c>
      <c r="E504" s="238" t="s">
        <v>8</v>
      </c>
      <c r="F504" s="239">
        <v>37000</v>
      </c>
      <c r="G504" s="239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37" t="s">
        <v>45</v>
      </c>
      <c r="E505" s="238" t="s">
        <v>8</v>
      </c>
      <c r="F505" s="239">
        <v>39500</v>
      </c>
      <c r="G505" s="239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37" t="s">
        <v>45</v>
      </c>
      <c r="E506" s="238" t="s">
        <v>8</v>
      </c>
      <c r="F506" s="239">
        <v>41900</v>
      </c>
      <c r="G506" s="239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37" t="s">
        <v>45</v>
      </c>
      <c r="E507" s="238" t="s">
        <v>8</v>
      </c>
      <c r="F507" s="239">
        <v>51100</v>
      </c>
      <c r="G507" s="239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37" t="s">
        <v>45</v>
      </c>
      <c r="E508" s="238" t="s">
        <v>8</v>
      </c>
      <c r="F508" s="239">
        <v>51800</v>
      </c>
      <c r="G508" s="239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37" t="s">
        <v>45</v>
      </c>
      <c r="E509" s="238" t="s">
        <v>8</v>
      </c>
      <c r="F509" s="239">
        <v>51800</v>
      </c>
      <c r="G509" s="239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37" t="s">
        <v>45</v>
      </c>
      <c r="E510" s="238" t="s">
        <v>8</v>
      </c>
      <c r="F510" s="239">
        <v>75420</v>
      </c>
      <c r="G510" s="239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37" t="s">
        <v>45</v>
      </c>
      <c r="E511" s="238" t="s">
        <v>8</v>
      </c>
      <c r="F511" s="239">
        <v>118440</v>
      </c>
      <c r="G511" s="239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37" t="s">
        <v>45</v>
      </c>
      <c r="E512" s="238" t="s">
        <v>8</v>
      </c>
      <c r="F512" s="239">
        <v>136980</v>
      </c>
      <c r="G512" s="239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37" t="s">
        <v>45</v>
      </c>
      <c r="E513" s="238" t="s">
        <v>8</v>
      </c>
      <c r="F513" s="239">
        <v>172350</v>
      </c>
      <c r="G513" s="239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37" t="s">
        <v>45</v>
      </c>
      <c r="E514" s="238" t="s">
        <v>8</v>
      </c>
      <c r="F514" s="239">
        <v>180000</v>
      </c>
      <c r="G514" s="239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37" t="s">
        <v>45</v>
      </c>
      <c r="E515" s="238" t="s">
        <v>8</v>
      </c>
      <c r="F515" s="239">
        <v>135800</v>
      </c>
      <c r="G515" s="239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37" t="s">
        <v>45</v>
      </c>
      <c r="E516" s="238" t="s">
        <v>8</v>
      </c>
      <c r="F516" s="239">
        <v>104200</v>
      </c>
      <c r="G516" s="239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37" t="s">
        <v>45</v>
      </c>
      <c r="E517" s="238" t="s">
        <v>8</v>
      </c>
      <c r="F517" s="239">
        <v>16000</v>
      </c>
      <c r="G517" s="239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37" t="s">
        <v>45</v>
      </c>
      <c r="E518" s="238" t="s">
        <v>8</v>
      </c>
      <c r="F518" s="239">
        <v>118530</v>
      </c>
      <c r="G518" s="239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29" t="s">
        <v>474</v>
      </c>
      <c r="D519" s="237" t="s">
        <v>45</v>
      </c>
      <c r="E519" s="238" t="s">
        <v>8</v>
      </c>
      <c r="F519" s="239">
        <v>3711.24</v>
      </c>
      <c r="G519" s="239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37" t="s">
        <v>45</v>
      </c>
      <c r="E520" s="238" t="s">
        <v>8</v>
      </c>
      <c r="F520" s="239">
        <v>28000</v>
      </c>
      <c r="G520" s="239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37" t="s">
        <v>45</v>
      </c>
      <c r="E521" s="238" t="s">
        <v>8</v>
      </c>
      <c r="F521" s="239">
        <v>33501.866666666669</v>
      </c>
      <c r="G521" s="239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37" t="s">
        <v>45</v>
      </c>
      <c r="E522" s="238" t="s">
        <v>7</v>
      </c>
      <c r="F522" s="239">
        <v>23310</v>
      </c>
      <c r="G522" s="239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37" t="s">
        <v>45</v>
      </c>
      <c r="E523" s="238" t="s">
        <v>8</v>
      </c>
      <c r="F523" s="239">
        <v>129000</v>
      </c>
      <c r="G523" s="239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604</v>
      </c>
      <c r="D524" s="237" t="s">
        <v>45</v>
      </c>
      <c r="E524" s="238" t="s">
        <v>8</v>
      </c>
      <c r="F524" s="239">
        <v>145400</v>
      </c>
      <c r="G524" s="239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605</v>
      </c>
      <c r="D525" s="237" t="s">
        <v>45</v>
      </c>
      <c r="E525" s="238" t="s">
        <v>8</v>
      </c>
      <c r="F525" s="239">
        <v>351751.73281450948</v>
      </c>
      <c r="G525" s="239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606</v>
      </c>
      <c r="D526" s="237" t="s">
        <v>45</v>
      </c>
      <c r="E526" s="238" t="s">
        <v>8</v>
      </c>
      <c r="F526" s="239">
        <v>250000</v>
      </c>
      <c r="G526" s="239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607</v>
      </c>
      <c r="D527" s="237" t="s">
        <v>45</v>
      </c>
      <c r="E527" s="238" t="s">
        <v>8</v>
      </c>
      <c r="F527" s="239">
        <v>485097.76536861184</v>
      </c>
      <c r="G527" s="239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37" t="s">
        <v>45</v>
      </c>
      <c r="E528" s="238" t="s">
        <v>8</v>
      </c>
      <c r="F528" s="239">
        <v>423009.82499999995</v>
      </c>
      <c r="G528" s="239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37" t="s">
        <v>45</v>
      </c>
      <c r="E529" s="238" t="s">
        <v>8</v>
      </c>
      <c r="F529" s="239">
        <v>302149.875</v>
      </c>
      <c r="G529" s="239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37" t="s">
        <v>45</v>
      </c>
      <c r="E530" s="238" t="s">
        <v>8</v>
      </c>
      <c r="F530" s="239">
        <v>335990.66099999991</v>
      </c>
      <c r="G530" s="239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37" t="s">
        <v>45</v>
      </c>
      <c r="E531" s="238" t="s">
        <v>8</v>
      </c>
      <c r="F531" s="239">
        <v>2300</v>
      </c>
      <c r="G531" s="239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37" t="s">
        <v>45</v>
      </c>
      <c r="E532" s="238" t="s">
        <v>8</v>
      </c>
      <c r="F532" s="239">
        <v>88000</v>
      </c>
      <c r="G532" s="239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37" t="s">
        <v>45</v>
      </c>
      <c r="E533" s="238" t="s">
        <v>8</v>
      </c>
      <c r="F533" s="239">
        <v>72400</v>
      </c>
      <c r="G533" s="239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37" t="s">
        <v>45</v>
      </c>
      <c r="E534" s="238" t="s">
        <v>8</v>
      </c>
      <c r="F534" s="239">
        <v>123500</v>
      </c>
      <c r="G534" s="239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37" t="s">
        <v>45</v>
      </c>
      <c r="E535" s="238" t="s">
        <v>8</v>
      </c>
      <c r="F535" s="239">
        <v>225000</v>
      </c>
      <c r="G535" s="239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608</v>
      </c>
      <c r="D536" s="237" t="s">
        <v>45</v>
      </c>
      <c r="E536" s="238" t="s">
        <v>8</v>
      </c>
      <c r="F536" s="239">
        <v>71000</v>
      </c>
      <c r="G536" s="239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37" t="s">
        <v>45</v>
      </c>
      <c r="E537" s="238" t="s">
        <v>8</v>
      </c>
      <c r="F537" s="239">
        <v>36000</v>
      </c>
      <c r="G537" s="239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37" t="s">
        <v>45</v>
      </c>
      <c r="E538" s="238" t="s">
        <v>8</v>
      </c>
      <c r="F538" s="239">
        <v>17820</v>
      </c>
      <c r="G538" s="239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37" t="s">
        <v>45</v>
      </c>
      <c r="E539" s="238" t="s">
        <v>8</v>
      </c>
      <c r="F539" s="239">
        <v>22900</v>
      </c>
      <c r="G539" s="239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37" t="s">
        <v>45</v>
      </c>
      <c r="E540" s="238" t="s">
        <v>8</v>
      </c>
      <c r="F540" s="239">
        <v>30800</v>
      </c>
      <c r="G540" s="239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37" t="s">
        <v>45</v>
      </c>
      <c r="E541" s="238" t="s">
        <v>8</v>
      </c>
      <c r="F541" s="239">
        <v>33900</v>
      </c>
      <c r="G541" s="239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1466</v>
      </c>
      <c r="D542" s="237" t="s">
        <v>45</v>
      </c>
      <c r="E542" s="238" t="s">
        <v>8</v>
      </c>
      <c r="F542" s="239">
        <v>30800</v>
      </c>
      <c r="G542" s="239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1467</v>
      </c>
      <c r="D543" s="237" t="s">
        <v>45</v>
      </c>
      <c r="E543" s="238" t="s">
        <v>8</v>
      </c>
      <c r="F543" s="239">
        <v>33900</v>
      </c>
      <c r="G543" s="239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37" t="s">
        <v>45</v>
      </c>
      <c r="E544" s="238" t="s">
        <v>8</v>
      </c>
      <c r="F544" s="239">
        <v>12510</v>
      </c>
      <c r="G544" s="239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37" t="s">
        <v>45</v>
      </c>
      <c r="E545" s="238" t="s">
        <v>8</v>
      </c>
      <c r="F545" s="239">
        <v>15500</v>
      </c>
      <c r="G545" s="239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37" t="s">
        <v>45</v>
      </c>
      <c r="E546" s="238" t="s">
        <v>8</v>
      </c>
      <c r="F546" s="239">
        <v>19500</v>
      </c>
      <c r="G546" s="239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37" t="s">
        <v>45</v>
      </c>
      <c r="E547" s="238" t="s">
        <v>8</v>
      </c>
      <c r="F547" s="239">
        <v>28400</v>
      </c>
      <c r="G547" s="239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37" t="s">
        <v>45</v>
      </c>
      <c r="E548" s="238" t="s">
        <v>8</v>
      </c>
      <c r="F548" s="239">
        <v>28314</v>
      </c>
      <c r="G548" s="239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37" t="s">
        <v>45</v>
      </c>
      <c r="E549" s="238" t="s">
        <v>8</v>
      </c>
      <c r="F549" s="239">
        <v>3510</v>
      </c>
      <c r="G549" s="239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37" t="s">
        <v>45</v>
      </c>
      <c r="E550" s="238" t="s">
        <v>8</v>
      </c>
      <c r="F550" s="239">
        <v>2100</v>
      </c>
      <c r="G550" s="239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37" t="s">
        <v>45</v>
      </c>
      <c r="E551" s="238" t="s">
        <v>8</v>
      </c>
      <c r="F551" s="239">
        <v>40000</v>
      </c>
      <c r="G551" s="239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37" t="s">
        <v>45</v>
      </c>
      <c r="E552" s="238" t="s">
        <v>7</v>
      </c>
      <c r="F552" s="239">
        <v>8550</v>
      </c>
      <c r="G552" s="239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609</v>
      </c>
      <c r="D553" s="237" t="s">
        <v>45</v>
      </c>
      <c r="E553" s="238" t="s">
        <v>8</v>
      </c>
      <c r="F553" s="239">
        <v>45000</v>
      </c>
      <c r="G553" s="239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37" t="s">
        <v>45</v>
      </c>
      <c r="E554" s="238" t="s">
        <v>8</v>
      </c>
      <c r="F554" s="239">
        <v>2500</v>
      </c>
      <c r="G554" s="239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37" t="s">
        <v>45</v>
      </c>
      <c r="E555" s="238" t="s">
        <v>8</v>
      </c>
      <c r="F555" s="239">
        <v>2500</v>
      </c>
      <c r="G555" s="239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37" t="s">
        <v>48</v>
      </c>
      <c r="E556" s="238"/>
      <c r="F556" s="239"/>
      <c r="G556" s="239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610</v>
      </c>
      <c r="C557" s="109" t="s">
        <v>611</v>
      </c>
      <c r="D557" s="237" t="s">
        <v>48</v>
      </c>
      <c r="E557" s="238"/>
      <c r="F557" s="239"/>
      <c r="G557" s="239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1468</v>
      </c>
      <c r="D558" s="237" t="s">
        <v>45</v>
      </c>
      <c r="E558" s="238" t="s">
        <v>24</v>
      </c>
      <c r="F558" s="239">
        <v>5950800</v>
      </c>
      <c r="G558" s="239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1469</v>
      </c>
      <c r="D559" s="237" t="s">
        <v>45</v>
      </c>
      <c r="E559" s="238" t="s">
        <v>24</v>
      </c>
      <c r="F559" s="239">
        <v>5950800</v>
      </c>
      <c r="G559" s="239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1470</v>
      </c>
      <c r="D560" s="237" t="s">
        <v>45</v>
      </c>
      <c r="E560" s="238" t="s">
        <v>24</v>
      </c>
      <c r="F560" s="239">
        <v>5950800</v>
      </c>
      <c r="G560" s="239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1471</v>
      </c>
      <c r="D561" s="237" t="s">
        <v>45</v>
      </c>
      <c r="E561" s="238" t="s">
        <v>24</v>
      </c>
      <c r="F561" s="239">
        <v>6374600</v>
      </c>
      <c r="G561" s="239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1472</v>
      </c>
      <c r="D562" s="237" t="s">
        <v>45</v>
      </c>
      <c r="E562" s="238" t="s">
        <v>24</v>
      </c>
      <c r="F562" s="239">
        <v>6374600</v>
      </c>
      <c r="G562" s="239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1473</v>
      </c>
      <c r="D563" s="237" t="s">
        <v>45</v>
      </c>
      <c r="E563" s="238" t="s">
        <v>24</v>
      </c>
      <c r="F563" s="239">
        <v>6374600</v>
      </c>
      <c r="G563" s="239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1474</v>
      </c>
      <c r="D564" s="237" t="s">
        <v>45</v>
      </c>
      <c r="E564" s="238" t="s">
        <v>24</v>
      </c>
      <c r="F564" s="239">
        <v>6374600</v>
      </c>
      <c r="G564" s="239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1475</v>
      </c>
      <c r="D565" s="237" t="s">
        <v>45</v>
      </c>
      <c r="E565" s="238" t="s">
        <v>24</v>
      </c>
      <c r="F565" s="239">
        <v>4927200</v>
      </c>
      <c r="G565" s="239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1476</v>
      </c>
      <c r="D566" s="237" t="s">
        <v>45</v>
      </c>
      <c r="E566" s="238" t="s">
        <v>24</v>
      </c>
      <c r="F566" s="239">
        <v>4927200</v>
      </c>
      <c r="G566" s="239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1477</v>
      </c>
      <c r="D567" s="237" t="s">
        <v>45</v>
      </c>
      <c r="E567" s="238" t="s">
        <v>24</v>
      </c>
      <c r="F567" s="239">
        <v>4927200</v>
      </c>
      <c r="G567" s="239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1478</v>
      </c>
      <c r="D568" s="237" t="s">
        <v>45</v>
      </c>
      <c r="E568" s="238" t="s">
        <v>24</v>
      </c>
      <c r="F568" s="239">
        <v>5602300</v>
      </c>
      <c r="G568" s="239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1479</v>
      </c>
      <c r="D569" s="237" t="s">
        <v>45</v>
      </c>
      <c r="E569" s="238" t="s">
        <v>24</v>
      </c>
      <c r="F569" s="239">
        <v>5602300</v>
      </c>
      <c r="G569" s="239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1480</v>
      </c>
      <c r="D570" s="237" t="s">
        <v>45</v>
      </c>
      <c r="E570" s="238" t="s">
        <v>24</v>
      </c>
      <c r="F570" s="239">
        <v>5602300</v>
      </c>
      <c r="G570" s="239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1481</v>
      </c>
      <c r="D571" s="237" t="s">
        <v>45</v>
      </c>
      <c r="E571" s="238" t="s">
        <v>24</v>
      </c>
      <c r="F571" s="239">
        <v>5529300</v>
      </c>
      <c r="G571" s="239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1482</v>
      </c>
      <c r="D572" s="237" t="s">
        <v>45</v>
      </c>
      <c r="E572" s="238" t="s">
        <v>24</v>
      </c>
      <c r="F572" s="239">
        <v>5529300</v>
      </c>
      <c r="G572" s="239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1483</v>
      </c>
      <c r="D573" s="237" t="s">
        <v>45</v>
      </c>
      <c r="E573" s="238" t="s">
        <v>24</v>
      </c>
      <c r="F573" s="239">
        <v>5529300</v>
      </c>
      <c r="G573" s="239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1484</v>
      </c>
      <c r="D574" s="237" t="s">
        <v>45</v>
      </c>
      <c r="E574" s="238" t="s">
        <v>24</v>
      </c>
      <c r="F574" s="239">
        <v>5030000</v>
      </c>
      <c r="G574" s="239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1485</v>
      </c>
      <c r="D575" s="237" t="s">
        <v>45</v>
      </c>
      <c r="E575" s="238" t="s">
        <v>24</v>
      </c>
      <c r="F575" s="239">
        <v>7223500</v>
      </c>
      <c r="G575" s="239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1486</v>
      </c>
      <c r="D576" s="237" t="s">
        <v>45</v>
      </c>
      <c r="E576" s="238" t="s">
        <v>24</v>
      </c>
      <c r="F576" s="241">
        <v>7275900</v>
      </c>
      <c r="G576" s="241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1487</v>
      </c>
      <c r="D577" s="237" t="s">
        <v>45</v>
      </c>
      <c r="E577" s="238" t="s">
        <v>24</v>
      </c>
      <c r="F577" s="239">
        <v>7275900</v>
      </c>
      <c r="G577" s="239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1488</v>
      </c>
      <c r="D578" s="237" t="s">
        <v>45</v>
      </c>
      <c r="E578" s="238" t="s">
        <v>24</v>
      </c>
      <c r="F578" s="239">
        <v>5224600</v>
      </c>
      <c r="G578" s="239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1489</v>
      </c>
      <c r="D579" s="237" t="s">
        <v>45</v>
      </c>
      <c r="E579" s="238" t="s">
        <v>24</v>
      </c>
      <c r="F579" s="239">
        <v>5224600</v>
      </c>
      <c r="G579" s="239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1490</v>
      </c>
      <c r="D580" s="237" t="s">
        <v>45</v>
      </c>
      <c r="E580" s="238" t="s">
        <v>24</v>
      </c>
      <c r="F580" s="239">
        <v>2857700</v>
      </c>
      <c r="G580" s="239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1491</v>
      </c>
      <c r="D581" s="237" t="s">
        <v>45</v>
      </c>
      <c r="E581" s="238" t="s">
        <v>24</v>
      </c>
      <c r="F581" s="239">
        <v>2857700</v>
      </c>
      <c r="G581" s="239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1492</v>
      </c>
      <c r="D582" s="237" t="s">
        <v>45</v>
      </c>
      <c r="E582" s="238" t="s">
        <v>24</v>
      </c>
      <c r="F582" s="239">
        <v>3401800</v>
      </c>
      <c r="G582" s="239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37" t="s">
        <v>45</v>
      </c>
      <c r="E583" s="238" t="s">
        <v>24</v>
      </c>
      <c r="F583" s="239">
        <v>2935500</v>
      </c>
      <c r="G583" s="239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37" t="s">
        <v>45</v>
      </c>
      <c r="E584" s="238" t="s">
        <v>24</v>
      </c>
      <c r="F584" s="239">
        <v>4180700</v>
      </c>
      <c r="G584" s="239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37" t="s">
        <v>45</v>
      </c>
      <c r="E585" s="238" t="s">
        <v>24</v>
      </c>
      <c r="F585" s="239">
        <v>7316100</v>
      </c>
      <c r="G585" s="239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37" t="s">
        <v>45</v>
      </c>
      <c r="E586" s="238" t="s">
        <v>8</v>
      </c>
      <c r="F586" s="239">
        <v>34800</v>
      </c>
      <c r="G586" s="239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37" t="s">
        <v>45</v>
      </c>
      <c r="E587" s="238" t="s">
        <v>8</v>
      </c>
      <c r="F587" s="239">
        <v>11200</v>
      </c>
      <c r="G587" s="239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37" t="s">
        <v>45</v>
      </c>
      <c r="E588" s="238" t="s">
        <v>8</v>
      </c>
      <c r="F588" s="239">
        <v>6100</v>
      </c>
      <c r="G588" s="239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612</v>
      </c>
      <c r="D589" s="237" t="s">
        <v>45</v>
      </c>
      <c r="E589" s="238" t="s">
        <v>8</v>
      </c>
      <c r="F589" s="239">
        <v>18200</v>
      </c>
      <c r="G589" s="239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613</v>
      </c>
      <c r="D590" s="237" t="s">
        <v>45</v>
      </c>
      <c r="E590" s="238" t="s">
        <v>8</v>
      </c>
      <c r="F590" s="239">
        <v>83900</v>
      </c>
      <c r="G590" s="239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37" t="s">
        <v>45</v>
      </c>
      <c r="E591" s="238" t="s">
        <v>8</v>
      </c>
      <c r="F591" s="239">
        <v>148000</v>
      </c>
      <c r="G591" s="239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1091</v>
      </c>
      <c r="D592" s="237" t="s">
        <v>45</v>
      </c>
      <c r="E592" s="238" t="s">
        <v>8</v>
      </c>
      <c r="F592" s="239">
        <v>1000000</v>
      </c>
      <c r="G592" s="239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37" t="s">
        <v>45</v>
      </c>
      <c r="E593" s="238" t="s">
        <v>8</v>
      </c>
      <c r="F593" s="239">
        <v>22500</v>
      </c>
      <c r="G593" s="239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614</v>
      </c>
      <c r="D594" s="237" t="s">
        <v>45</v>
      </c>
      <c r="E594" s="238" t="s">
        <v>8</v>
      </c>
      <c r="F594" s="239">
        <v>8000</v>
      </c>
      <c r="G594" s="239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37" t="s">
        <v>45</v>
      </c>
      <c r="E595" s="238" t="s">
        <v>8</v>
      </c>
      <c r="F595" s="239">
        <v>3700</v>
      </c>
      <c r="G595" s="239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1092</v>
      </c>
      <c r="D596" s="237" t="s">
        <v>45</v>
      </c>
      <c r="E596" s="238" t="s">
        <v>8</v>
      </c>
      <c r="F596" s="239">
        <v>200000</v>
      </c>
      <c r="G596" s="239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37" t="s">
        <v>48</v>
      </c>
      <c r="E597" s="238"/>
      <c r="F597" s="239"/>
      <c r="G597" s="239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615</v>
      </c>
      <c r="C598" s="109" t="s">
        <v>1053</v>
      </c>
      <c r="D598" s="237" t="s">
        <v>48</v>
      </c>
      <c r="E598" s="238"/>
      <c r="F598" s="239"/>
      <c r="G598" s="239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1054</v>
      </c>
      <c r="D599" s="237" t="s">
        <v>45</v>
      </c>
      <c r="E599" s="238" t="s">
        <v>1089</v>
      </c>
      <c r="F599" s="239">
        <v>200000</v>
      </c>
      <c r="G599" s="239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1055</v>
      </c>
      <c r="D600" s="237" t="s">
        <v>45</v>
      </c>
      <c r="E600" s="238" t="s">
        <v>1089</v>
      </c>
      <c r="F600" s="239">
        <v>2172500</v>
      </c>
      <c r="G600" s="239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1157</v>
      </c>
      <c r="D601" s="237" t="s">
        <v>45</v>
      </c>
      <c r="E601" s="238" t="s">
        <v>1089</v>
      </c>
      <c r="F601" s="239">
        <v>700000</v>
      </c>
      <c r="G601" s="239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1158</v>
      </c>
      <c r="D602" s="237" t="s">
        <v>45</v>
      </c>
      <c r="E602" s="238" t="s">
        <v>1089</v>
      </c>
      <c r="F602" s="239">
        <v>490000</v>
      </c>
      <c r="G602" s="239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1159</v>
      </c>
      <c r="D603" s="237" t="s">
        <v>45</v>
      </c>
      <c r="E603" s="238" t="s">
        <v>1089</v>
      </c>
      <c r="F603" s="239">
        <v>224000</v>
      </c>
      <c r="G603" s="239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1056</v>
      </c>
      <c r="D604" s="237" t="s">
        <v>45</v>
      </c>
      <c r="E604" s="238" t="s">
        <v>14</v>
      </c>
      <c r="F604" s="239">
        <v>15000</v>
      </c>
      <c r="G604" s="239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1160</v>
      </c>
      <c r="D605" s="237" t="s">
        <v>45</v>
      </c>
      <c r="E605" s="238" t="s">
        <v>1089</v>
      </c>
      <c r="F605" s="239">
        <v>1510245</v>
      </c>
      <c r="G605" s="239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37" t="s">
        <v>48</v>
      </c>
      <c r="E606" s="238"/>
      <c r="F606" s="239"/>
      <c r="G606" s="239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800</v>
      </c>
      <c r="C607" s="109" t="s">
        <v>1058</v>
      </c>
      <c r="D607" s="237" t="s">
        <v>48</v>
      </c>
      <c r="E607" s="238"/>
      <c r="F607" s="239"/>
      <c r="G607" s="239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1065</v>
      </c>
      <c r="D608" s="237" t="s">
        <v>45</v>
      </c>
      <c r="E608" s="238" t="s">
        <v>8</v>
      </c>
      <c r="F608" s="239">
        <v>16226</v>
      </c>
      <c r="G608" s="239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1066</v>
      </c>
      <c r="D609" s="237" t="s">
        <v>45</v>
      </c>
      <c r="E609" s="238" t="s">
        <v>8</v>
      </c>
      <c r="F609" s="239">
        <v>19947</v>
      </c>
      <c r="G609" s="239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1067</v>
      </c>
      <c r="D610" s="237" t="s">
        <v>45</v>
      </c>
      <c r="E610" s="238" t="s">
        <v>8</v>
      </c>
      <c r="F610" s="239">
        <v>26711.899999999998</v>
      </c>
      <c r="G610" s="239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1068</v>
      </c>
      <c r="D611" s="237" t="s">
        <v>45</v>
      </c>
      <c r="E611" s="238" t="s">
        <v>8</v>
      </c>
      <c r="F611" s="239">
        <v>84820.5</v>
      </c>
      <c r="G611" s="239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1069</v>
      </c>
      <c r="D612" s="237" t="s">
        <v>45</v>
      </c>
      <c r="E612" s="238" t="s">
        <v>8</v>
      </c>
      <c r="F612" s="239">
        <v>33550</v>
      </c>
      <c r="G612" s="239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1070</v>
      </c>
      <c r="D613" s="237" t="s">
        <v>45</v>
      </c>
      <c r="E613" s="238" t="s">
        <v>8</v>
      </c>
      <c r="F613" s="239">
        <v>16833.560000000001</v>
      </c>
      <c r="G613" s="239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1071</v>
      </c>
      <c r="D614" s="237" t="s">
        <v>45</v>
      </c>
      <c r="E614" s="238" t="s">
        <v>8</v>
      </c>
      <c r="F614" s="239">
        <v>72742.5</v>
      </c>
      <c r="G614" s="239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1072</v>
      </c>
      <c r="D615" s="237" t="s">
        <v>45</v>
      </c>
      <c r="E615" s="238" t="s">
        <v>8</v>
      </c>
      <c r="F615" s="239">
        <v>45445</v>
      </c>
      <c r="G615" s="239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1073</v>
      </c>
      <c r="D616" s="237" t="s">
        <v>45</v>
      </c>
      <c r="E616" s="238" t="s">
        <v>8</v>
      </c>
      <c r="F616" s="239">
        <v>84820.5</v>
      </c>
      <c r="G616" s="239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1074</v>
      </c>
      <c r="D617" s="237" t="s">
        <v>45</v>
      </c>
      <c r="E617" s="238" t="s">
        <v>8</v>
      </c>
      <c r="F617" s="239">
        <v>53866.659999999996</v>
      </c>
      <c r="G617" s="239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1075</v>
      </c>
      <c r="D618" s="237" t="s">
        <v>45</v>
      </c>
      <c r="E618" s="238" t="s">
        <v>8</v>
      </c>
      <c r="F618" s="239">
        <v>38499.54</v>
      </c>
      <c r="G618" s="239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1076</v>
      </c>
      <c r="D619" s="237" t="s">
        <v>45</v>
      </c>
      <c r="E619" s="238" t="s">
        <v>7</v>
      </c>
      <c r="F619" s="239">
        <v>31720</v>
      </c>
      <c r="G619" s="239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1077</v>
      </c>
      <c r="D620" s="237" t="s">
        <v>45</v>
      </c>
      <c r="E620" s="238" t="s">
        <v>7</v>
      </c>
      <c r="F620" s="239">
        <v>51240</v>
      </c>
      <c r="G620" s="239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1078</v>
      </c>
      <c r="D621" s="237" t="s">
        <v>45</v>
      </c>
      <c r="E621" s="238" t="s">
        <v>8</v>
      </c>
      <c r="F621" s="239">
        <v>3477</v>
      </c>
      <c r="G621" s="239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1079</v>
      </c>
      <c r="D622" s="237" t="s">
        <v>45</v>
      </c>
      <c r="E622" s="238" t="s">
        <v>8</v>
      </c>
      <c r="F622" s="239">
        <v>3477</v>
      </c>
      <c r="G622" s="239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1080</v>
      </c>
      <c r="D623" s="237" t="s">
        <v>45</v>
      </c>
      <c r="E623" s="238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1163</v>
      </c>
      <c r="D624" s="237" t="s">
        <v>45</v>
      </c>
      <c r="E624" s="238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1081</v>
      </c>
      <c r="D625" s="237" t="s">
        <v>45</v>
      </c>
      <c r="E625" s="238" t="s">
        <v>8</v>
      </c>
      <c r="F625" s="239">
        <v>154106.74</v>
      </c>
      <c r="G625" s="239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1082</v>
      </c>
      <c r="D626" s="237" t="s">
        <v>45</v>
      </c>
      <c r="E626" s="238" t="s">
        <v>8</v>
      </c>
      <c r="F626" s="239">
        <v>16226</v>
      </c>
      <c r="G626" s="239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1083</v>
      </c>
      <c r="D627" s="237" t="s">
        <v>45</v>
      </c>
      <c r="E627" s="238" t="s">
        <v>8</v>
      </c>
      <c r="F627" s="239">
        <v>61732</v>
      </c>
      <c r="G627" s="239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1084</v>
      </c>
      <c r="D628" s="237" t="s">
        <v>45</v>
      </c>
      <c r="E628" s="238" t="s">
        <v>8</v>
      </c>
      <c r="F628" s="239">
        <v>34299.08</v>
      </c>
      <c r="G628" s="239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1085</v>
      </c>
      <c r="D629" s="237" t="s">
        <v>45</v>
      </c>
      <c r="E629" s="238" t="s">
        <v>8</v>
      </c>
      <c r="F629" s="239">
        <v>19825</v>
      </c>
      <c r="G629" s="239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1086</v>
      </c>
      <c r="D630" s="237" t="s">
        <v>45</v>
      </c>
      <c r="E630" s="238" t="s">
        <v>8</v>
      </c>
      <c r="F630" s="239">
        <v>5874300</v>
      </c>
      <c r="G630" s="239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1087</v>
      </c>
      <c r="D631" s="237" t="s">
        <v>45</v>
      </c>
      <c r="E631" s="238" t="s">
        <v>8</v>
      </c>
      <c r="F631" s="239">
        <v>23180</v>
      </c>
      <c r="G631" s="239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1088</v>
      </c>
      <c r="D632" s="237" t="s">
        <v>45</v>
      </c>
      <c r="E632" s="238" t="s">
        <v>8</v>
      </c>
      <c r="F632" s="239">
        <v>482893.08</v>
      </c>
      <c r="G632" s="239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37" t="s">
        <v>48</v>
      </c>
      <c r="E633" s="238"/>
      <c r="F633" s="239"/>
      <c r="G633" s="239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1001</v>
      </c>
      <c r="C634" s="109" t="s">
        <v>1103</v>
      </c>
      <c r="D634" s="237" t="s">
        <v>48</v>
      </c>
      <c r="E634" s="238"/>
      <c r="F634" s="239" t="s">
        <v>48</v>
      </c>
      <c r="G634" s="239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1189</v>
      </c>
      <c r="C635" s="109" t="s">
        <v>1346</v>
      </c>
      <c r="D635" s="237" t="s">
        <v>48</v>
      </c>
      <c r="E635" s="238"/>
      <c r="F635" s="239" t="s">
        <v>48</v>
      </c>
      <c r="G635" s="239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1104</v>
      </c>
      <c r="D636" s="237" t="s">
        <v>47</v>
      </c>
      <c r="E636" s="238" t="s">
        <v>1120</v>
      </c>
      <c r="F636" s="239">
        <v>300000</v>
      </c>
      <c r="G636" s="239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1105</v>
      </c>
      <c r="D637" s="237" t="s">
        <v>47</v>
      </c>
      <c r="E637" s="238" t="s">
        <v>1121</v>
      </c>
      <c r="F637" s="239">
        <v>95147.5</v>
      </c>
      <c r="G637" s="239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1106</v>
      </c>
      <c r="D638" s="237" t="s">
        <v>47</v>
      </c>
      <c r="E638" s="238" t="s">
        <v>1122</v>
      </c>
      <c r="F638" s="239">
        <v>74125</v>
      </c>
      <c r="G638" s="239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1107</v>
      </c>
      <c r="D639" s="237" t="s">
        <v>47</v>
      </c>
      <c r="E639" s="238" t="s">
        <v>1122</v>
      </c>
      <c r="F639" s="239">
        <v>150000</v>
      </c>
      <c r="G639" s="239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1108</v>
      </c>
      <c r="D640" s="237" t="s">
        <v>45</v>
      </c>
      <c r="E640" s="238" t="s">
        <v>1122</v>
      </c>
      <c r="F640" s="239">
        <v>242999.99999999997</v>
      </c>
      <c r="G640" s="239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1109</v>
      </c>
      <c r="D641" s="237" t="s">
        <v>45</v>
      </c>
      <c r="E641" s="238" t="s">
        <v>1122</v>
      </c>
      <c r="F641" s="239">
        <v>1124962.5</v>
      </c>
      <c r="G641" s="239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1110</v>
      </c>
      <c r="D642" s="237" t="s">
        <v>45</v>
      </c>
      <c r="E642" s="238" t="s">
        <v>1122</v>
      </c>
      <c r="F642" s="239">
        <v>5065452.75</v>
      </c>
      <c r="G642" s="239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1111</v>
      </c>
      <c r="D643" s="237" t="s">
        <v>45</v>
      </c>
      <c r="E643" s="238" t="s">
        <v>1122</v>
      </c>
      <c r="F643" s="239">
        <v>5065452.75</v>
      </c>
      <c r="G643" s="239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1112</v>
      </c>
      <c r="D644" s="237" t="s">
        <v>45</v>
      </c>
      <c r="E644" s="238" t="s">
        <v>1123</v>
      </c>
      <c r="F644" s="239">
        <v>185000</v>
      </c>
      <c r="G644" s="239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37" t="s">
        <v>48</v>
      </c>
      <c r="E645" s="238"/>
      <c r="F645" s="239"/>
      <c r="G645" s="239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1190</v>
      </c>
      <c r="C646" s="109" t="s">
        <v>1113</v>
      </c>
      <c r="D646" s="237" t="s">
        <v>48</v>
      </c>
      <c r="E646" s="238"/>
      <c r="F646" s="239"/>
      <c r="G646" s="239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1114</v>
      </c>
      <c r="D647" s="237" t="s">
        <v>47</v>
      </c>
      <c r="E647" s="238" t="s">
        <v>7</v>
      </c>
      <c r="F647" s="239">
        <v>200000</v>
      </c>
      <c r="G647" s="239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1115</v>
      </c>
      <c r="D648" s="237" t="s">
        <v>47</v>
      </c>
      <c r="E648" s="238" t="s">
        <v>1122</v>
      </c>
      <c r="F648" s="239">
        <v>230000</v>
      </c>
      <c r="G648" s="239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1116</v>
      </c>
      <c r="D649" s="237" t="s">
        <v>47</v>
      </c>
      <c r="E649" s="238" t="s">
        <v>1122</v>
      </c>
      <c r="F649" s="239">
        <v>55000</v>
      </c>
      <c r="G649" s="239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1117</v>
      </c>
      <c r="D650" s="237" t="s">
        <v>47</v>
      </c>
      <c r="E650" s="238" t="s">
        <v>7</v>
      </c>
      <c r="F650" s="239">
        <v>93000</v>
      </c>
      <c r="G650" s="239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1118</v>
      </c>
      <c r="D651" s="237" t="s">
        <v>47</v>
      </c>
      <c r="E651" s="238" t="s">
        <v>7</v>
      </c>
      <c r="F651" s="239">
        <v>85000</v>
      </c>
      <c r="G651" s="239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37" t="s">
        <v>48</v>
      </c>
      <c r="E652" s="238"/>
      <c r="F652" s="239"/>
      <c r="G652" s="239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1191</v>
      </c>
      <c r="C653" s="109" t="s">
        <v>1119</v>
      </c>
      <c r="D653" s="237" t="s">
        <v>45</v>
      </c>
      <c r="E653" s="238" t="s">
        <v>8</v>
      </c>
      <c r="F653" s="239">
        <v>12000</v>
      </c>
      <c r="G653" s="239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37" t="s">
        <v>48</v>
      </c>
      <c r="E654" s="238"/>
      <c r="F654" s="239"/>
      <c r="G654" s="239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1057</v>
      </c>
      <c r="C655" s="109" t="s">
        <v>616</v>
      </c>
      <c r="D655" s="237" t="s">
        <v>48</v>
      </c>
      <c r="E655" s="238"/>
      <c r="F655" s="239"/>
      <c r="G655" s="239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1030</v>
      </c>
      <c r="C656" s="109" t="s">
        <v>617</v>
      </c>
      <c r="D656" s="237" t="s">
        <v>48</v>
      </c>
      <c r="E656" s="238"/>
      <c r="F656" s="239"/>
      <c r="G656" s="239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618</v>
      </c>
      <c r="D657" s="237" t="s">
        <v>47</v>
      </c>
      <c r="E657" s="238" t="s">
        <v>14</v>
      </c>
      <c r="F657" s="239">
        <v>19800</v>
      </c>
      <c r="G657" s="239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619</v>
      </c>
      <c r="D658" s="237" t="s">
        <v>47</v>
      </c>
      <c r="E658" s="238" t="s">
        <v>14</v>
      </c>
      <c r="F658" s="239">
        <v>20500</v>
      </c>
      <c r="G658" s="239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620</v>
      </c>
      <c r="D659" s="237" t="s">
        <v>47</v>
      </c>
      <c r="E659" s="238" t="s">
        <v>14</v>
      </c>
      <c r="F659" s="239">
        <v>27500</v>
      </c>
      <c r="G659" s="239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621</v>
      </c>
      <c r="D660" s="237" t="s">
        <v>47</v>
      </c>
      <c r="E660" s="238" t="s">
        <v>14</v>
      </c>
      <c r="F660" s="239">
        <v>14900</v>
      </c>
      <c r="G660" s="239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622</v>
      </c>
      <c r="D661" s="237" t="s">
        <v>47</v>
      </c>
      <c r="E661" s="238" t="s">
        <v>14</v>
      </c>
      <c r="F661" s="239">
        <v>27900</v>
      </c>
      <c r="G661" s="239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623</v>
      </c>
      <c r="D662" s="237" t="s">
        <v>47</v>
      </c>
      <c r="E662" s="238" t="s">
        <v>14</v>
      </c>
      <c r="F662" s="239">
        <v>33000</v>
      </c>
      <c r="G662" s="239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624</v>
      </c>
      <c r="D663" s="237" t="s">
        <v>47</v>
      </c>
      <c r="E663" s="238" t="s">
        <v>14</v>
      </c>
      <c r="F663" s="239">
        <v>27900</v>
      </c>
      <c r="G663" s="239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625</v>
      </c>
      <c r="D664" s="237" t="s">
        <v>47</v>
      </c>
      <c r="E664" s="238" t="s">
        <v>14</v>
      </c>
      <c r="F664" s="239">
        <v>37600</v>
      </c>
      <c r="G664" s="239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626</v>
      </c>
      <c r="D665" s="237" t="s">
        <v>47</v>
      </c>
      <c r="E665" s="238" t="s">
        <v>14</v>
      </c>
      <c r="F665" s="239">
        <v>27900</v>
      </c>
      <c r="G665" s="239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627</v>
      </c>
      <c r="D666" s="237" t="s">
        <v>47</v>
      </c>
      <c r="E666" s="238" t="s">
        <v>14</v>
      </c>
      <c r="F666" s="239">
        <v>39800</v>
      </c>
      <c r="G666" s="239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628</v>
      </c>
      <c r="D667" s="237" t="s">
        <v>47</v>
      </c>
      <c r="E667" s="238" t="s">
        <v>14</v>
      </c>
      <c r="F667" s="239">
        <v>24700</v>
      </c>
      <c r="G667" s="239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629</v>
      </c>
      <c r="D668" s="237" t="s">
        <v>47</v>
      </c>
      <c r="E668" s="238" t="s">
        <v>14</v>
      </c>
      <c r="F668" s="239">
        <v>33700</v>
      </c>
      <c r="G668" s="239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630</v>
      </c>
      <c r="D669" s="237" t="s">
        <v>47</v>
      </c>
      <c r="E669" s="238" t="s">
        <v>14</v>
      </c>
      <c r="F669" s="239">
        <v>25800</v>
      </c>
      <c r="G669" s="239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631</v>
      </c>
      <c r="D670" s="237" t="s">
        <v>47</v>
      </c>
      <c r="E670" s="238" t="s">
        <v>14</v>
      </c>
      <c r="F670" s="239">
        <v>19100</v>
      </c>
      <c r="G670" s="239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632</v>
      </c>
      <c r="D671" s="237" t="s">
        <v>47</v>
      </c>
      <c r="E671" s="238" t="s">
        <v>14</v>
      </c>
      <c r="F671" s="239">
        <v>19800</v>
      </c>
      <c r="G671" s="239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633</v>
      </c>
      <c r="D672" s="237" t="s">
        <v>47</v>
      </c>
      <c r="E672" s="238" t="s">
        <v>14</v>
      </c>
      <c r="F672" s="239">
        <v>19800</v>
      </c>
      <c r="G672" s="239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634</v>
      </c>
      <c r="D673" s="237" t="s">
        <v>47</v>
      </c>
      <c r="E673" s="238" t="s">
        <v>14</v>
      </c>
      <c r="F673" s="239">
        <v>20500</v>
      </c>
      <c r="G673" s="239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635</v>
      </c>
      <c r="D674" s="237" t="s">
        <v>47</v>
      </c>
      <c r="E674" s="238" t="s">
        <v>14</v>
      </c>
      <c r="F674" s="239">
        <v>20500</v>
      </c>
      <c r="G674" s="239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636</v>
      </c>
      <c r="D675" s="237" t="s">
        <v>47</v>
      </c>
      <c r="E675" s="238" t="s">
        <v>14</v>
      </c>
      <c r="F675" s="239">
        <v>27500</v>
      </c>
      <c r="G675" s="239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637</v>
      </c>
      <c r="D676" s="237" t="s">
        <v>47</v>
      </c>
      <c r="E676" s="238" t="s">
        <v>14</v>
      </c>
      <c r="F676" s="239">
        <v>27500</v>
      </c>
      <c r="G676" s="239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638</v>
      </c>
      <c r="D677" s="237" t="s">
        <v>47</v>
      </c>
      <c r="E677" s="238" t="s">
        <v>14</v>
      </c>
      <c r="F677" s="239">
        <v>22100</v>
      </c>
      <c r="G677" s="239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37" t="s">
        <v>48</v>
      </c>
      <c r="E678" s="238"/>
      <c r="F678" s="239"/>
      <c r="G678" s="239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1030</v>
      </c>
      <c r="C679" s="109" t="s">
        <v>639</v>
      </c>
      <c r="D679" s="237" t="s">
        <v>48</v>
      </c>
      <c r="E679" s="238"/>
      <c r="F679" s="239"/>
      <c r="G679" s="239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640</v>
      </c>
      <c r="D680" s="237" t="s">
        <v>47</v>
      </c>
      <c r="E680" s="238" t="s">
        <v>14</v>
      </c>
      <c r="F680" s="239">
        <v>53200</v>
      </c>
      <c r="G680" s="239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641</v>
      </c>
      <c r="D681" s="237" t="s">
        <v>47</v>
      </c>
      <c r="E681" s="238" t="s">
        <v>14</v>
      </c>
      <c r="F681" s="239">
        <v>57800</v>
      </c>
      <c r="G681" s="239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642</v>
      </c>
      <c r="D682" s="237" t="s">
        <v>47</v>
      </c>
      <c r="E682" s="238" t="s">
        <v>14</v>
      </c>
      <c r="F682" s="239">
        <v>57800</v>
      </c>
      <c r="G682" s="239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643</v>
      </c>
      <c r="D683" s="237" t="s">
        <v>47</v>
      </c>
      <c r="E683" s="238" t="s">
        <v>14</v>
      </c>
      <c r="F683" s="239">
        <v>80100</v>
      </c>
      <c r="G683" s="239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644</v>
      </c>
      <c r="D684" s="237" t="s">
        <v>47</v>
      </c>
      <c r="E684" s="238" t="s">
        <v>14</v>
      </c>
      <c r="F684" s="239">
        <v>30000</v>
      </c>
      <c r="G684" s="239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645</v>
      </c>
      <c r="D685" s="237" t="s">
        <v>47</v>
      </c>
      <c r="E685" s="238" t="s">
        <v>14</v>
      </c>
      <c r="F685" s="239">
        <v>80100</v>
      </c>
      <c r="G685" s="239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646</v>
      </c>
      <c r="D686" s="237" t="s">
        <v>47</v>
      </c>
      <c r="E686" s="238" t="s">
        <v>14</v>
      </c>
      <c r="F686" s="239">
        <v>84000</v>
      </c>
      <c r="G686" s="239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647</v>
      </c>
      <c r="D687" s="237" t="s">
        <v>47</v>
      </c>
      <c r="E687" s="238" t="s">
        <v>14</v>
      </c>
      <c r="F687" s="239">
        <v>44000</v>
      </c>
      <c r="G687" s="239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648</v>
      </c>
      <c r="D688" s="237" t="s">
        <v>47</v>
      </c>
      <c r="E688" s="238" t="s">
        <v>14</v>
      </c>
      <c r="F688" s="239">
        <v>70300</v>
      </c>
      <c r="G688" s="239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649</v>
      </c>
      <c r="D689" s="237" t="s">
        <v>47</v>
      </c>
      <c r="E689" s="238" t="s">
        <v>14</v>
      </c>
      <c r="F689" s="239">
        <v>70300</v>
      </c>
      <c r="G689" s="239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650</v>
      </c>
      <c r="D690" s="237" t="s">
        <v>47</v>
      </c>
      <c r="E690" s="238" t="s">
        <v>14</v>
      </c>
      <c r="F690" s="239">
        <v>45200</v>
      </c>
      <c r="G690" s="239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651</v>
      </c>
      <c r="D691" s="237" t="s">
        <v>47</v>
      </c>
      <c r="E691" s="238" t="s">
        <v>14</v>
      </c>
      <c r="F691" s="239">
        <v>80900</v>
      </c>
      <c r="G691" s="239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652</v>
      </c>
      <c r="D692" s="237" t="s">
        <v>47</v>
      </c>
      <c r="E692" s="238" t="s">
        <v>14</v>
      </c>
      <c r="F692" s="239">
        <v>80900</v>
      </c>
      <c r="G692" s="239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653</v>
      </c>
      <c r="D693" s="237" t="s">
        <v>47</v>
      </c>
      <c r="E693" s="238" t="s">
        <v>14</v>
      </c>
      <c r="F693" s="239">
        <v>82500</v>
      </c>
      <c r="G693" s="239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654</v>
      </c>
      <c r="D694" s="237" t="s">
        <v>47</v>
      </c>
      <c r="E694" s="238" t="s">
        <v>14</v>
      </c>
      <c r="F694" s="239">
        <v>42100</v>
      </c>
      <c r="G694" s="239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655</v>
      </c>
      <c r="D695" s="237" t="s">
        <v>47</v>
      </c>
      <c r="E695" s="238" t="s">
        <v>14</v>
      </c>
      <c r="F695" s="239">
        <v>42100</v>
      </c>
      <c r="G695" s="239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656</v>
      </c>
      <c r="D696" s="237" t="s">
        <v>47</v>
      </c>
      <c r="E696" s="238" t="s">
        <v>14</v>
      </c>
      <c r="F696" s="239">
        <v>45200</v>
      </c>
      <c r="G696" s="239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657</v>
      </c>
      <c r="D697" s="237" t="s">
        <v>47</v>
      </c>
      <c r="E697" s="238" t="s">
        <v>14</v>
      </c>
      <c r="F697" s="239">
        <v>45200</v>
      </c>
      <c r="G697" s="239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658</v>
      </c>
      <c r="D698" s="237" t="s">
        <v>47</v>
      </c>
      <c r="E698" s="238" t="s">
        <v>14</v>
      </c>
      <c r="F698" s="239">
        <v>45200</v>
      </c>
      <c r="G698" s="239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659</v>
      </c>
      <c r="D699" s="237" t="s">
        <v>47</v>
      </c>
      <c r="E699" s="238" t="s">
        <v>14</v>
      </c>
      <c r="F699" s="239">
        <v>45200</v>
      </c>
      <c r="G699" s="239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660</v>
      </c>
      <c r="D700" s="237" t="s">
        <v>47</v>
      </c>
      <c r="E700" s="238" t="s">
        <v>14</v>
      </c>
      <c r="F700" s="239">
        <v>40200</v>
      </c>
      <c r="G700" s="239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661</v>
      </c>
      <c r="D701" s="237" t="s">
        <v>47</v>
      </c>
      <c r="E701" s="238" t="s">
        <v>14</v>
      </c>
      <c r="F701" s="239">
        <v>37200</v>
      </c>
      <c r="G701" s="239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662</v>
      </c>
      <c r="D702" s="237" t="s">
        <v>47</v>
      </c>
      <c r="E702" s="238" t="s">
        <v>14</v>
      </c>
      <c r="F702" s="239">
        <v>37200</v>
      </c>
      <c r="G702" s="239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663</v>
      </c>
      <c r="D703" s="237" t="s">
        <v>47</v>
      </c>
      <c r="E703" s="238" t="s">
        <v>14</v>
      </c>
      <c r="F703" s="239">
        <v>37200</v>
      </c>
      <c r="G703" s="239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664</v>
      </c>
      <c r="D704" s="237" t="s">
        <v>47</v>
      </c>
      <c r="E704" s="238" t="s">
        <v>14</v>
      </c>
      <c r="F704" s="239">
        <v>326300</v>
      </c>
      <c r="G704" s="239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665</v>
      </c>
      <c r="D705" s="237" t="s">
        <v>47</v>
      </c>
      <c r="E705" s="238" t="s">
        <v>14</v>
      </c>
      <c r="F705" s="239">
        <v>78300</v>
      </c>
      <c r="G705" s="239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666</v>
      </c>
      <c r="D706" s="237" t="s">
        <v>47</v>
      </c>
      <c r="E706" s="238" t="s">
        <v>14</v>
      </c>
      <c r="F706" s="239">
        <v>78300</v>
      </c>
      <c r="G706" s="239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667</v>
      </c>
      <c r="D707" s="237" t="s">
        <v>47</v>
      </c>
      <c r="E707" s="238" t="s">
        <v>14</v>
      </c>
      <c r="F707" s="239">
        <v>74600</v>
      </c>
      <c r="G707" s="239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668</v>
      </c>
      <c r="D708" s="237" t="s">
        <v>47</v>
      </c>
      <c r="E708" s="238" t="s">
        <v>14</v>
      </c>
      <c r="F708" s="239">
        <v>51900</v>
      </c>
      <c r="G708" s="239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669</v>
      </c>
      <c r="D709" s="237" t="s">
        <v>47</v>
      </c>
      <c r="E709" s="238" t="s">
        <v>14</v>
      </c>
      <c r="F709" s="239">
        <v>51900</v>
      </c>
      <c r="G709" s="239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670</v>
      </c>
      <c r="D710" s="237" t="s">
        <v>47</v>
      </c>
      <c r="E710" s="238" t="s">
        <v>14</v>
      </c>
      <c r="F710" s="239">
        <v>75600</v>
      </c>
      <c r="G710" s="239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671</v>
      </c>
      <c r="D711" s="237" t="s">
        <v>47</v>
      </c>
      <c r="E711" s="238" t="s">
        <v>14</v>
      </c>
      <c r="F711" s="239">
        <v>75600</v>
      </c>
      <c r="G711" s="239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672</v>
      </c>
      <c r="D712" s="237" t="s">
        <v>47</v>
      </c>
      <c r="E712" s="238" t="s">
        <v>14</v>
      </c>
      <c r="F712" s="239">
        <v>66800</v>
      </c>
      <c r="G712" s="239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673</v>
      </c>
      <c r="D713" s="237" t="s">
        <v>47</v>
      </c>
      <c r="E713" s="238" t="s">
        <v>14</v>
      </c>
      <c r="F713" s="239">
        <v>62400</v>
      </c>
      <c r="G713" s="239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1493</v>
      </c>
      <c r="D714" s="237" t="s">
        <v>47</v>
      </c>
      <c r="E714" s="238" t="s">
        <v>14</v>
      </c>
      <c r="F714" s="239">
        <v>81300</v>
      </c>
      <c r="G714" s="239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1494</v>
      </c>
      <c r="D715" s="237" t="s">
        <v>47</v>
      </c>
      <c r="E715" s="238" t="s">
        <v>14</v>
      </c>
      <c r="F715" s="239">
        <v>94400</v>
      </c>
      <c r="G715" s="239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1495</v>
      </c>
      <c r="D716" s="237" t="s">
        <v>47</v>
      </c>
      <c r="E716" s="238" t="s">
        <v>14</v>
      </c>
      <c r="F716" s="239">
        <v>82500</v>
      </c>
      <c r="G716" s="239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1496</v>
      </c>
      <c r="D717" s="237" t="s">
        <v>47</v>
      </c>
      <c r="E717" s="238" t="s">
        <v>14</v>
      </c>
      <c r="F717" s="239">
        <v>109200</v>
      </c>
      <c r="G717" s="239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1497</v>
      </c>
      <c r="D718" s="237" t="s">
        <v>47</v>
      </c>
      <c r="E718" s="238" t="s">
        <v>14</v>
      </c>
      <c r="F718" s="239">
        <v>106900</v>
      </c>
      <c r="G718" s="239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1498</v>
      </c>
      <c r="D719" s="237" t="s">
        <v>47</v>
      </c>
      <c r="E719" s="238" t="s">
        <v>14</v>
      </c>
      <c r="F719" s="239">
        <v>104400</v>
      </c>
      <c r="G719" s="239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1499</v>
      </c>
      <c r="D720" s="237" t="s">
        <v>47</v>
      </c>
      <c r="E720" s="238" t="s">
        <v>14</v>
      </c>
      <c r="F720" s="239">
        <v>103500</v>
      </c>
      <c r="G720" s="239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1500</v>
      </c>
      <c r="D721" s="237" t="s">
        <v>47</v>
      </c>
      <c r="E721" s="238" t="s">
        <v>14</v>
      </c>
      <c r="F721" s="239">
        <v>111100</v>
      </c>
      <c r="G721" s="239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1501</v>
      </c>
      <c r="D722" s="237" t="s">
        <v>47</v>
      </c>
      <c r="E722" s="238" t="s">
        <v>14</v>
      </c>
      <c r="F722" s="239">
        <v>108700</v>
      </c>
      <c r="G722" s="239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1502</v>
      </c>
      <c r="D723" s="237" t="s">
        <v>47</v>
      </c>
      <c r="E723" s="238" t="s">
        <v>14</v>
      </c>
      <c r="F723" s="239">
        <v>218400</v>
      </c>
      <c r="G723" s="239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1503</v>
      </c>
      <c r="D724" s="237" t="s">
        <v>47</v>
      </c>
      <c r="E724" s="238" t="s">
        <v>14</v>
      </c>
      <c r="F724" s="239">
        <v>222500</v>
      </c>
      <c r="G724" s="239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1504</v>
      </c>
      <c r="D725" s="237" t="s">
        <v>47</v>
      </c>
      <c r="E725" s="238" t="s">
        <v>14</v>
      </c>
      <c r="F725" s="239">
        <v>173300</v>
      </c>
      <c r="G725" s="239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1505</v>
      </c>
      <c r="D726" s="237" t="s">
        <v>47</v>
      </c>
      <c r="E726" s="238" t="s">
        <v>14</v>
      </c>
      <c r="F726" s="239">
        <v>279500</v>
      </c>
      <c r="G726" s="239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1506</v>
      </c>
      <c r="D727" s="237" t="s">
        <v>47</v>
      </c>
      <c r="E727" s="238" t="s">
        <v>14</v>
      </c>
      <c r="F727" s="239">
        <v>89800</v>
      </c>
      <c r="G727" s="239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1507</v>
      </c>
      <c r="D728" s="237" t="s">
        <v>47</v>
      </c>
      <c r="E728" s="238" t="s">
        <v>14</v>
      </c>
      <c r="F728" s="239">
        <v>102600</v>
      </c>
      <c r="G728" s="239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1508</v>
      </c>
      <c r="D729" s="237" t="s">
        <v>47</v>
      </c>
      <c r="E729" s="238" t="s">
        <v>14</v>
      </c>
      <c r="F729" s="239">
        <v>109700</v>
      </c>
      <c r="G729" s="239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37" t="s">
        <v>48</v>
      </c>
      <c r="E730" s="238"/>
      <c r="F730" s="239"/>
      <c r="G730" s="239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1030</v>
      </c>
      <c r="C731" s="109" t="s">
        <v>674</v>
      </c>
      <c r="D731" s="237" t="s">
        <v>48</v>
      </c>
      <c r="E731" s="238"/>
      <c r="F731" s="239"/>
      <c r="G731" s="239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675</v>
      </c>
      <c r="D732" s="237" t="s">
        <v>47</v>
      </c>
      <c r="E732" s="238" t="s">
        <v>14</v>
      </c>
      <c r="F732" s="239">
        <v>71900</v>
      </c>
      <c r="G732" s="239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676</v>
      </c>
      <c r="D733" s="237" t="s">
        <v>47</v>
      </c>
      <c r="E733" s="238" t="s">
        <v>14</v>
      </c>
      <c r="F733" s="239">
        <v>64700</v>
      </c>
      <c r="G733" s="239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677</v>
      </c>
      <c r="D734" s="237" t="s">
        <v>47</v>
      </c>
      <c r="E734" s="238" t="s">
        <v>14</v>
      </c>
      <c r="F734" s="239">
        <v>88700</v>
      </c>
      <c r="G734" s="239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678</v>
      </c>
      <c r="D735" s="237" t="s">
        <v>47</v>
      </c>
      <c r="E735" s="238" t="s">
        <v>14</v>
      </c>
      <c r="F735" s="239">
        <v>92500</v>
      </c>
      <c r="G735" s="239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679</v>
      </c>
      <c r="D736" s="237" t="s">
        <v>47</v>
      </c>
      <c r="E736" s="238" t="s">
        <v>14</v>
      </c>
      <c r="F736" s="239">
        <v>119100</v>
      </c>
      <c r="G736" s="239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680</v>
      </c>
      <c r="D737" s="237" t="s">
        <v>47</v>
      </c>
      <c r="E737" s="238" t="s">
        <v>14</v>
      </c>
      <c r="F737" s="239">
        <v>202200</v>
      </c>
      <c r="G737" s="239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37" t="s">
        <v>48</v>
      </c>
      <c r="E738" s="238"/>
      <c r="F738" s="239"/>
      <c r="G738" s="239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1030</v>
      </c>
      <c r="C739" s="109" t="s">
        <v>681</v>
      </c>
      <c r="D739" s="237" t="s">
        <v>48</v>
      </c>
      <c r="E739" s="238"/>
      <c r="F739" s="239"/>
      <c r="G739" s="239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682</v>
      </c>
      <c r="D740" s="237" t="s">
        <v>47</v>
      </c>
      <c r="E740" s="238" t="s">
        <v>14</v>
      </c>
      <c r="F740" s="239">
        <v>83600</v>
      </c>
      <c r="G740" s="239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683</v>
      </c>
      <c r="D741" s="237" t="s">
        <v>47</v>
      </c>
      <c r="E741" s="238" t="s">
        <v>14</v>
      </c>
      <c r="F741" s="239">
        <v>83300</v>
      </c>
      <c r="G741" s="239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684</v>
      </c>
      <c r="D742" s="237" t="s">
        <v>47</v>
      </c>
      <c r="E742" s="238" t="s">
        <v>14</v>
      </c>
      <c r="F742" s="239">
        <v>83300</v>
      </c>
      <c r="G742" s="239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685</v>
      </c>
      <c r="D743" s="237" t="s">
        <v>47</v>
      </c>
      <c r="E743" s="238" t="s">
        <v>14</v>
      </c>
      <c r="F743" s="239">
        <v>88300</v>
      </c>
      <c r="G743" s="239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686</v>
      </c>
      <c r="D744" s="237" t="s">
        <v>47</v>
      </c>
      <c r="E744" s="238" t="s">
        <v>14</v>
      </c>
      <c r="F744" s="239">
        <v>93300</v>
      </c>
      <c r="G744" s="239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687</v>
      </c>
      <c r="D745" s="237" t="s">
        <v>47</v>
      </c>
      <c r="E745" s="238" t="s">
        <v>14</v>
      </c>
      <c r="F745" s="239">
        <v>81300</v>
      </c>
      <c r="G745" s="239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688</v>
      </c>
      <c r="D746" s="237" t="s">
        <v>47</v>
      </c>
      <c r="E746" s="238" t="s">
        <v>14</v>
      </c>
      <c r="F746" s="239">
        <v>84900</v>
      </c>
      <c r="G746" s="239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689</v>
      </c>
      <c r="D747" s="237" t="s">
        <v>47</v>
      </c>
      <c r="E747" s="238" t="s">
        <v>14</v>
      </c>
      <c r="F747" s="239">
        <v>94400</v>
      </c>
      <c r="G747" s="239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690</v>
      </c>
      <c r="D748" s="237" t="s">
        <v>47</v>
      </c>
      <c r="E748" s="238" t="s">
        <v>14</v>
      </c>
      <c r="F748" s="239">
        <v>89400</v>
      </c>
      <c r="G748" s="239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691</v>
      </c>
      <c r="D749" s="237" t="s">
        <v>47</v>
      </c>
      <c r="E749" s="238" t="s">
        <v>14</v>
      </c>
      <c r="F749" s="239">
        <v>87600</v>
      </c>
      <c r="G749" s="239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42" t="s">
        <v>1509</v>
      </c>
      <c r="D750" s="237" t="s">
        <v>47</v>
      </c>
      <c r="E750" s="238" t="s">
        <v>14</v>
      </c>
      <c r="F750" s="239">
        <v>87600</v>
      </c>
      <c r="G750" s="239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692</v>
      </c>
      <c r="D751" s="237" t="s">
        <v>47</v>
      </c>
      <c r="E751" s="238" t="s">
        <v>14</v>
      </c>
      <c r="F751" s="239">
        <v>111100</v>
      </c>
      <c r="G751" s="239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693</v>
      </c>
      <c r="D752" s="237" t="s">
        <v>47</v>
      </c>
      <c r="E752" s="238" t="s">
        <v>14</v>
      </c>
      <c r="F752" s="239">
        <v>102000</v>
      </c>
      <c r="G752" s="239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694</v>
      </c>
      <c r="D753" s="237" t="s">
        <v>47</v>
      </c>
      <c r="E753" s="238" t="s">
        <v>14</v>
      </c>
      <c r="F753" s="239">
        <v>82500</v>
      </c>
      <c r="G753" s="239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695</v>
      </c>
      <c r="D754" s="237" t="s">
        <v>47</v>
      </c>
      <c r="E754" s="238" t="s">
        <v>14</v>
      </c>
      <c r="F754" s="239">
        <v>106900</v>
      </c>
      <c r="G754" s="239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696</v>
      </c>
      <c r="D755" s="237" t="s">
        <v>47</v>
      </c>
      <c r="E755" s="238" t="s">
        <v>14</v>
      </c>
      <c r="F755" s="239">
        <v>109200</v>
      </c>
      <c r="G755" s="239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697</v>
      </c>
      <c r="D756" s="237" t="s">
        <v>47</v>
      </c>
      <c r="E756" s="238" t="s">
        <v>14</v>
      </c>
      <c r="F756" s="239">
        <v>96900</v>
      </c>
      <c r="G756" s="239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698</v>
      </c>
      <c r="D757" s="237" t="s">
        <v>47</v>
      </c>
      <c r="E757" s="238" t="s">
        <v>14</v>
      </c>
      <c r="F757" s="239">
        <v>107700</v>
      </c>
      <c r="G757" s="239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699</v>
      </c>
      <c r="D758" s="237" t="s">
        <v>47</v>
      </c>
      <c r="E758" s="238" t="s">
        <v>14</v>
      </c>
      <c r="F758" s="239">
        <v>104400</v>
      </c>
      <c r="G758" s="239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700</v>
      </c>
      <c r="D759" s="237" t="s">
        <v>47</v>
      </c>
      <c r="E759" s="238" t="s">
        <v>14</v>
      </c>
      <c r="F759" s="239">
        <v>194600</v>
      </c>
      <c r="G759" s="239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701</v>
      </c>
      <c r="D760" s="237" t="s">
        <v>47</v>
      </c>
      <c r="E760" s="238" t="s">
        <v>14</v>
      </c>
      <c r="F760" s="239">
        <v>106600</v>
      </c>
      <c r="G760" s="239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702</v>
      </c>
      <c r="D761" s="237" t="s">
        <v>47</v>
      </c>
      <c r="E761" s="238" t="s">
        <v>14</v>
      </c>
      <c r="F761" s="239">
        <v>113200</v>
      </c>
      <c r="G761" s="239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703</v>
      </c>
      <c r="D762" s="237" t="s">
        <v>47</v>
      </c>
      <c r="E762" s="238" t="s">
        <v>14</v>
      </c>
      <c r="F762" s="239">
        <v>133200</v>
      </c>
      <c r="G762" s="239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704</v>
      </c>
      <c r="D763" s="237" t="s">
        <v>47</v>
      </c>
      <c r="E763" s="238" t="s">
        <v>14</v>
      </c>
      <c r="F763" s="239">
        <v>113200</v>
      </c>
      <c r="G763" s="239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705</v>
      </c>
      <c r="D764" s="237" t="s">
        <v>47</v>
      </c>
      <c r="E764" s="238" t="s">
        <v>14</v>
      </c>
      <c r="F764" s="239">
        <v>103500</v>
      </c>
      <c r="G764" s="239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706</v>
      </c>
      <c r="D765" s="237" t="s">
        <v>47</v>
      </c>
      <c r="E765" s="238" t="s">
        <v>14</v>
      </c>
      <c r="F765" s="239">
        <v>108700</v>
      </c>
      <c r="G765" s="239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42" t="s">
        <v>1510</v>
      </c>
      <c r="D766" s="237" t="s">
        <v>47</v>
      </c>
      <c r="E766" s="238" t="s">
        <v>14</v>
      </c>
      <c r="F766" s="239">
        <v>111100</v>
      </c>
      <c r="G766" s="239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707</v>
      </c>
      <c r="D767" s="237" t="s">
        <v>47</v>
      </c>
      <c r="E767" s="238" t="s">
        <v>14</v>
      </c>
      <c r="F767" s="239">
        <v>214300</v>
      </c>
      <c r="G767" s="239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708</v>
      </c>
      <c r="D768" s="237" t="s">
        <v>47</v>
      </c>
      <c r="E768" s="238" t="s">
        <v>14</v>
      </c>
      <c r="F768" s="239">
        <v>197500</v>
      </c>
      <c r="G768" s="239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709</v>
      </c>
      <c r="D769" s="237" t="s">
        <v>47</v>
      </c>
      <c r="E769" s="238" t="s">
        <v>14</v>
      </c>
      <c r="F769" s="239">
        <v>219500</v>
      </c>
      <c r="G769" s="239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42" t="s">
        <v>1511</v>
      </c>
      <c r="D770" s="237" t="s">
        <v>47</v>
      </c>
      <c r="E770" s="238" t="s">
        <v>14</v>
      </c>
      <c r="F770" s="239">
        <v>197500</v>
      </c>
      <c r="G770" s="239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710</v>
      </c>
      <c r="D771" s="237" t="s">
        <v>47</v>
      </c>
      <c r="E771" s="238" t="s">
        <v>14</v>
      </c>
      <c r="F771" s="239">
        <v>218400</v>
      </c>
      <c r="G771" s="239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711</v>
      </c>
      <c r="D772" s="237" t="s">
        <v>47</v>
      </c>
      <c r="E772" s="238" t="s">
        <v>14</v>
      </c>
      <c r="F772" s="239">
        <v>222500</v>
      </c>
      <c r="G772" s="239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42" t="s">
        <v>1512</v>
      </c>
      <c r="D773" s="237" t="s">
        <v>47</v>
      </c>
      <c r="E773" s="238" t="s">
        <v>14</v>
      </c>
      <c r="F773" s="239">
        <v>173300</v>
      </c>
      <c r="G773" s="239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42" t="s">
        <v>1513</v>
      </c>
      <c r="D774" s="237" t="s">
        <v>47</v>
      </c>
      <c r="E774" s="238" t="s">
        <v>14</v>
      </c>
      <c r="F774" s="239">
        <v>279500</v>
      </c>
      <c r="G774" s="239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712</v>
      </c>
      <c r="D775" s="237" t="s">
        <v>47</v>
      </c>
      <c r="E775" s="238" t="s">
        <v>14</v>
      </c>
      <c r="F775" s="239">
        <v>93500</v>
      </c>
      <c r="G775" s="239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713</v>
      </c>
      <c r="D776" s="237" t="s">
        <v>47</v>
      </c>
      <c r="E776" s="238" t="s">
        <v>14</v>
      </c>
      <c r="F776" s="239">
        <v>93500</v>
      </c>
      <c r="G776" s="239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714</v>
      </c>
      <c r="D777" s="237" t="s">
        <v>47</v>
      </c>
      <c r="E777" s="238" t="s">
        <v>14</v>
      </c>
      <c r="F777" s="239">
        <v>89800</v>
      </c>
      <c r="G777" s="239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715</v>
      </c>
      <c r="D778" s="237" t="s">
        <v>47</v>
      </c>
      <c r="E778" s="238" t="s">
        <v>14</v>
      </c>
      <c r="F778" s="239">
        <v>113300</v>
      </c>
      <c r="G778" s="239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716</v>
      </c>
      <c r="D779" s="237" t="s">
        <v>47</v>
      </c>
      <c r="E779" s="238" t="s">
        <v>14</v>
      </c>
      <c r="F779" s="239">
        <v>113300</v>
      </c>
      <c r="G779" s="239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717</v>
      </c>
      <c r="D780" s="237" t="s">
        <v>47</v>
      </c>
      <c r="E780" s="238" t="s">
        <v>14</v>
      </c>
      <c r="F780" s="239">
        <v>102600</v>
      </c>
      <c r="G780" s="239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718</v>
      </c>
      <c r="D781" s="237" t="s">
        <v>47</v>
      </c>
      <c r="E781" s="238" t="s">
        <v>14</v>
      </c>
      <c r="F781" s="239">
        <v>114600</v>
      </c>
      <c r="G781" s="239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719</v>
      </c>
      <c r="D782" s="237" t="s">
        <v>47</v>
      </c>
      <c r="E782" s="238" t="s">
        <v>14</v>
      </c>
      <c r="F782" s="239">
        <v>118400</v>
      </c>
      <c r="G782" s="239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720</v>
      </c>
      <c r="D783" s="237" t="s">
        <v>47</v>
      </c>
      <c r="E783" s="238" t="s">
        <v>14</v>
      </c>
      <c r="F783" s="239">
        <v>109700</v>
      </c>
      <c r="G783" s="239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37" t="s">
        <v>48</v>
      </c>
      <c r="E784" s="238"/>
      <c r="F784" s="239"/>
      <c r="G784" s="239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1030</v>
      </c>
      <c r="C785" s="109" t="s">
        <v>721</v>
      </c>
      <c r="D785" s="237" t="s">
        <v>48</v>
      </c>
      <c r="E785" s="238"/>
      <c r="F785" s="239"/>
      <c r="G785" s="239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722</v>
      </c>
      <c r="D786" s="237" t="s">
        <v>47</v>
      </c>
      <c r="E786" s="238" t="s">
        <v>14</v>
      </c>
      <c r="F786" s="239">
        <v>166200</v>
      </c>
      <c r="G786" s="239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723</v>
      </c>
      <c r="D787" s="237" t="s">
        <v>47</v>
      </c>
      <c r="E787" s="238" t="s">
        <v>14</v>
      </c>
      <c r="F787" s="239">
        <v>169000</v>
      </c>
      <c r="G787" s="239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1514</v>
      </c>
      <c r="D788" s="237" t="s">
        <v>47</v>
      </c>
      <c r="E788" s="238" t="s">
        <v>14</v>
      </c>
      <c r="F788" s="239">
        <v>169000</v>
      </c>
      <c r="G788" s="239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724</v>
      </c>
      <c r="D789" s="237" t="s">
        <v>47</v>
      </c>
      <c r="E789" s="238" t="s">
        <v>14</v>
      </c>
      <c r="F789" s="239">
        <v>177200</v>
      </c>
      <c r="G789" s="239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725</v>
      </c>
      <c r="D790" s="237" t="s">
        <v>47</v>
      </c>
      <c r="E790" s="238" t="s">
        <v>14</v>
      </c>
      <c r="F790" s="239">
        <v>177200</v>
      </c>
      <c r="G790" s="239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726</v>
      </c>
      <c r="D791" s="237" t="s">
        <v>47</v>
      </c>
      <c r="E791" s="238" t="s">
        <v>14</v>
      </c>
      <c r="F791" s="239">
        <v>215500</v>
      </c>
      <c r="G791" s="239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727</v>
      </c>
      <c r="D792" s="237" t="s">
        <v>47</v>
      </c>
      <c r="E792" s="238" t="s">
        <v>14</v>
      </c>
      <c r="F792" s="239">
        <v>213100</v>
      </c>
      <c r="G792" s="239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728</v>
      </c>
      <c r="D793" s="237" t="s">
        <v>47</v>
      </c>
      <c r="E793" s="238" t="s">
        <v>14</v>
      </c>
      <c r="F793" s="239">
        <v>213100</v>
      </c>
      <c r="G793" s="239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1516</v>
      </c>
      <c r="D794" s="237" t="s">
        <v>47</v>
      </c>
      <c r="E794" s="238" t="s">
        <v>14</v>
      </c>
      <c r="F794" s="239">
        <v>213100</v>
      </c>
      <c r="G794" s="239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42" t="s">
        <v>1515</v>
      </c>
      <c r="D795" s="237" t="s">
        <v>47</v>
      </c>
      <c r="E795" s="238" t="s">
        <v>14</v>
      </c>
      <c r="F795" s="239">
        <v>213100</v>
      </c>
      <c r="G795" s="239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729</v>
      </c>
      <c r="D796" s="237" t="s">
        <v>47</v>
      </c>
      <c r="E796" s="238" t="s">
        <v>14</v>
      </c>
      <c r="F796" s="239">
        <v>218400</v>
      </c>
      <c r="G796" s="239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730</v>
      </c>
      <c r="D797" s="237" t="s">
        <v>47</v>
      </c>
      <c r="E797" s="238" t="s">
        <v>14</v>
      </c>
      <c r="F797" s="239">
        <v>253600</v>
      </c>
      <c r="G797" s="239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731</v>
      </c>
      <c r="D798" s="237" t="s">
        <v>47</v>
      </c>
      <c r="E798" s="238" t="s">
        <v>14</v>
      </c>
      <c r="F798" s="239">
        <v>404400</v>
      </c>
      <c r="G798" s="239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732</v>
      </c>
      <c r="D799" s="237" t="s">
        <v>47</v>
      </c>
      <c r="E799" s="238" t="s">
        <v>14</v>
      </c>
      <c r="F799" s="239">
        <v>404400</v>
      </c>
      <c r="G799" s="239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37" t="s">
        <v>48</v>
      </c>
      <c r="E800" s="238"/>
      <c r="F800" s="239"/>
      <c r="G800" s="239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1030</v>
      </c>
      <c r="C801" s="109" t="s">
        <v>1058</v>
      </c>
      <c r="D801" s="237" t="s">
        <v>48</v>
      </c>
      <c r="E801" s="238"/>
      <c r="F801" s="239"/>
      <c r="G801" s="239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1059</v>
      </c>
      <c r="D802" s="237" t="s">
        <v>47</v>
      </c>
      <c r="E802" s="238" t="s">
        <v>14</v>
      </c>
      <c r="F802" s="239">
        <v>36000</v>
      </c>
      <c r="G802" s="239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1060</v>
      </c>
      <c r="D803" s="237" t="s">
        <v>47</v>
      </c>
      <c r="E803" s="238" t="s">
        <v>14</v>
      </c>
      <c r="F803" s="239">
        <v>48100</v>
      </c>
      <c r="G803" s="239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1061</v>
      </c>
      <c r="D804" s="237" t="s">
        <v>47</v>
      </c>
      <c r="E804" s="238" t="s">
        <v>14</v>
      </c>
      <c r="F804" s="239">
        <v>55300</v>
      </c>
      <c r="G804" s="239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1062</v>
      </c>
      <c r="D805" s="237" t="s">
        <v>47</v>
      </c>
      <c r="E805" s="238" t="s">
        <v>14</v>
      </c>
      <c r="F805" s="239">
        <v>51500</v>
      </c>
      <c r="G805" s="239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1063</v>
      </c>
      <c r="D806" s="237" t="s">
        <v>47</v>
      </c>
      <c r="E806" s="238" t="s">
        <v>14</v>
      </c>
      <c r="F806" s="239">
        <v>67900</v>
      </c>
      <c r="G806" s="239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1064</v>
      </c>
      <c r="D807" s="237" t="s">
        <v>47</v>
      </c>
      <c r="E807" s="238" t="s">
        <v>14</v>
      </c>
      <c r="F807" s="239">
        <v>56700</v>
      </c>
      <c r="G807" s="239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1161</v>
      </c>
      <c r="D808" s="237" t="s">
        <v>47</v>
      </c>
      <c r="E808" s="238" t="s">
        <v>14</v>
      </c>
      <c r="F808" s="239">
        <v>596900</v>
      </c>
      <c r="G808" s="239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1162</v>
      </c>
      <c r="D809" s="237" t="s">
        <v>47</v>
      </c>
      <c r="E809" s="238" t="s">
        <v>14</v>
      </c>
      <c r="F809" s="239">
        <v>401500</v>
      </c>
      <c r="G809" s="239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37" t="s">
        <v>48</v>
      </c>
      <c r="E810" s="238"/>
      <c r="F810" s="239"/>
      <c r="G810" s="239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1030</v>
      </c>
      <c r="C811" s="109" t="s">
        <v>733</v>
      </c>
      <c r="D811" s="237" t="s">
        <v>48</v>
      </c>
      <c r="E811" s="238"/>
      <c r="F811" s="239"/>
      <c r="G811" s="239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734</v>
      </c>
      <c r="D812" s="237" t="s">
        <v>47</v>
      </c>
      <c r="E812" s="238" t="s">
        <v>14</v>
      </c>
      <c r="F812" s="239">
        <v>56400</v>
      </c>
      <c r="G812" s="239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735</v>
      </c>
      <c r="D813" s="237" t="s">
        <v>47</v>
      </c>
      <c r="E813" s="238" t="s">
        <v>14</v>
      </c>
      <c r="F813" s="239">
        <v>65400</v>
      </c>
      <c r="G813" s="239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736</v>
      </c>
      <c r="D814" s="237" t="s">
        <v>47</v>
      </c>
      <c r="E814" s="238" t="s">
        <v>14</v>
      </c>
      <c r="F814" s="239">
        <v>13600</v>
      </c>
      <c r="G814" s="239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737</v>
      </c>
      <c r="D815" s="237" t="s">
        <v>47</v>
      </c>
      <c r="E815" s="238" t="s">
        <v>14</v>
      </c>
      <c r="F815" s="239">
        <v>17800</v>
      </c>
      <c r="G815" s="239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738</v>
      </c>
      <c r="D816" s="237" t="s">
        <v>47</v>
      </c>
      <c r="E816" s="238" t="s">
        <v>14</v>
      </c>
      <c r="F816" s="239">
        <v>173100</v>
      </c>
      <c r="G816" s="239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739</v>
      </c>
      <c r="D817" s="237" t="s">
        <v>47</v>
      </c>
      <c r="E817" s="238" t="s">
        <v>14</v>
      </c>
      <c r="F817" s="239">
        <v>1539900</v>
      </c>
      <c r="G817" s="239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740</v>
      </c>
      <c r="D818" s="237" t="s">
        <v>47</v>
      </c>
      <c r="E818" s="238" t="s">
        <v>14</v>
      </c>
      <c r="F818" s="239">
        <v>26200</v>
      </c>
      <c r="G818" s="239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741</v>
      </c>
      <c r="D819" s="237" t="s">
        <v>47</v>
      </c>
      <c r="E819" s="238" t="s">
        <v>14</v>
      </c>
      <c r="F819" s="239">
        <v>22300</v>
      </c>
      <c r="G819" s="239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742</v>
      </c>
      <c r="D820" s="237" t="s">
        <v>47</v>
      </c>
      <c r="E820" s="238" t="s">
        <v>14</v>
      </c>
      <c r="F820" s="239">
        <v>26200</v>
      </c>
      <c r="G820" s="239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743</v>
      </c>
      <c r="D821" s="237" t="s">
        <v>47</v>
      </c>
      <c r="E821" s="238" t="s">
        <v>14</v>
      </c>
      <c r="F821" s="239">
        <v>26200</v>
      </c>
      <c r="G821" s="239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744</v>
      </c>
      <c r="D822" s="237" t="s">
        <v>47</v>
      </c>
      <c r="E822" s="238" t="s">
        <v>14</v>
      </c>
      <c r="F822" s="239">
        <v>58400</v>
      </c>
      <c r="G822" s="239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745</v>
      </c>
      <c r="D823" s="237" t="s">
        <v>47</v>
      </c>
      <c r="E823" s="238" t="s">
        <v>14</v>
      </c>
      <c r="F823" s="239">
        <v>45900</v>
      </c>
      <c r="G823" s="239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746</v>
      </c>
      <c r="D824" s="237" t="s">
        <v>47</v>
      </c>
      <c r="E824" s="238" t="s">
        <v>14</v>
      </c>
      <c r="F824" s="239">
        <v>58400</v>
      </c>
      <c r="G824" s="239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747</v>
      </c>
      <c r="D825" s="237" t="s">
        <v>47</v>
      </c>
      <c r="E825" s="238" t="s">
        <v>14</v>
      </c>
      <c r="F825" s="239">
        <v>58400</v>
      </c>
      <c r="G825" s="239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748</v>
      </c>
      <c r="D826" s="237" t="s">
        <v>47</v>
      </c>
      <c r="E826" s="238" t="s">
        <v>14</v>
      </c>
      <c r="F826" s="239">
        <v>45900</v>
      </c>
      <c r="G826" s="239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749</v>
      </c>
      <c r="D827" s="237" t="s">
        <v>47</v>
      </c>
      <c r="E827" s="238" t="s">
        <v>14</v>
      </c>
      <c r="F827" s="239">
        <v>43100</v>
      </c>
      <c r="G827" s="239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750</v>
      </c>
      <c r="D828" s="237" t="s">
        <v>47</v>
      </c>
      <c r="E828" s="238" t="s">
        <v>14</v>
      </c>
      <c r="F828" s="239">
        <v>57400</v>
      </c>
      <c r="G828" s="239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751</v>
      </c>
      <c r="D829" s="237" t="s">
        <v>47</v>
      </c>
      <c r="E829" s="238" t="s">
        <v>14</v>
      </c>
      <c r="F829" s="239">
        <v>45900</v>
      </c>
      <c r="G829" s="239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752</v>
      </c>
      <c r="D830" s="237" t="s">
        <v>47</v>
      </c>
      <c r="E830" s="238" t="s">
        <v>14</v>
      </c>
      <c r="F830" s="239">
        <v>3843100</v>
      </c>
      <c r="G830" s="239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753</v>
      </c>
      <c r="D831" s="237" t="s">
        <v>47</v>
      </c>
      <c r="E831" s="238" t="s">
        <v>14</v>
      </c>
      <c r="F831" s="239">
        <v>39700</v>
      </c>
      <c r="G831" s="239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754</v>
      </c>
      <c r="D832" s="237" t="s">
        <v>47</v>
      </c>
      <c r="E832" s="238" t="s">
        <v>14</v>
      </c>
      <c r="F832" s="239">
        <v>58000</v>
      </c>
      <c r="G832" s="239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755</v>
      </c>
      <c r="D833" s="237" t="s">
        <v>47</v>
      </c>
      <c r="E833" s="238" t="s">
        <v>14</v>
      </c>
      <c r="F833" s="239">
        <v>31300</v>
      </c>
      <c r="G833" s="239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756</v>
      </c>
      <c r="D834" s="237" t="s">
        <v>47</v>
      </c>
      <c r="E834" s="238" t="s">
        <v>14</v>
      </c>
      <c r="F834" s="239">
        <v>45600</v>
      </c>
      <c r="G834" s="239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757</v>
      </c>
      <c r="D835" s="237" t="s">
        <v>47</v>
      </c>
      <c r="E835" s="238" t="s">
        <v>14</v>
      </c>
      <c r="F835" s="239">
        <v>36600</v>
      </c>
      <c r="G835" s="239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758</v>
      </c>
      <c r="D836" s="237" t="s">
        <v>47</v>
      </c>
      <c r="E836" s="238" t="s">
        <v>14</v>
      </c>
      <c r="F836" s="239">
        <v>36600</v>
      </c>
      <c r="G836" s="239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759</v>
      </c>
      <c r="D837" s="237" t="s">
        <v>47</v>
      </c>
      <c r="E837" s="238" t="s">
        <v>14</v>
      </c>
      <c r="F837" s="239">
        <v>36600</v>
      </c>
      <c r="G837" s="239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760</v>
      </c>
      <c r="D838" s="237" t="s">
        <v>47</v>
      </c>
      <c r="E838" s="238" t="s">
        <v>14</v>
      </c>
      <c r="F838" s="239">
        <v>50900</v>
      </c>
      <c r="G838" s="239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761</v>
      </c>
      <c r="D839" s="237" t="s">
        <v>47</v>
      </c>
      <c r="E839" s="238" t="s">
        <v>14</v>
      </c>
      <c r="F839" s="239">
        <v>50900</v>
      </c>
      <c r="G839" s="239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762</v>
      </c>
      <c r="D840" s="237" t="s">
        <v>47</v>
      </c>
      <c r="E840" s="238" t="s">
        <v>14</v>
      </c>
      <c r="F840" s="239">
        <v>50900</v>
      </c>
      <c r="G840" s="239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763</v>
      </c>
      <c r="D841" s="237" t="s">
        <v>47</v>
      </c>
      <c r="E841" s="238" t="s">
        <v>14</v>
      </c>
      <c r="F841" s="239">
        <v>142600</v>
      </c>
      <c r="G841" s="239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764</v>
      </c>
      <c r="D842" s="237" t="s">
        <v>47</v>
      </c>
      <c r="E842" s="238" t="s">
        <v>14</v>
      </c>
      <c r="F842" s="239">
        <v>142600</v>
      </c>
      <c r="G842" s="239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765</v>
      </c>
      <c r="D843" s="237" t="s">
        <v>47</v>
      </c>
      <c r="E843" s="238" t="s">
        <v>14</v>
      </c>
      <c r="F843" s="239">
        <v>54400</v>
      </c>
      <c r="G843" s="239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766</v>
      </c>
      <c r="D844" s="237" t="s">
        <v>47</v>
      </c>
      <c r="E844" s="238" t="s">
        <v>14</v>
      </c>
      <c r="F844" s="239">
        <v>50700</v>
      </c>
      <c r="G844" s="239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767</v>
      </c>
      <c r="D845" s="237" t="s">
        <v>47</v>
      </c>
      <c r="E845" s="238" t="s">
        <v>14</v>
      </c>
      <c r="F845" s="239">
        <v>50700</v>
      </c>
      <c r="G845" s="239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768</v>
      </c>
      <c r="D846" s="237" t="s">
        <v>47</v>
      </c>
      <c r="E846" s="238" t="s">
        <v>14</v>
      </c>
      <c r="F846" s="239">
        <v>762100</v>
      </c>
      <c r="G846" s="239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37" t="s">
        <v>47</v>
      </c>
      <c r="E847" s="238" t="s">
        <v>14</v>
      </c>
      <c r="F847" s="239">
        <v>13000</v>
      </c>
      <c r="G847" s="239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1164</v>
      </c>
      <c r="D848" s="237" t="s">
        <v>47</v>
      </c>
      <c r="E848" s="238" t="s">
        <v>14</v>
      </c>
      <c r="F848" s="239">
        <v>614700</v>
      </c>
      <c r="G848" s="239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1165</v>
      </c>
      <c r="D849" s="237" t="s">
        <v>47</v>
      </c>
      <c r="E849" s="238" t="s">
        <v>14</v>
      </c>
      <c r="F849" s="239">
        <v>829000</v>
      </c>
      <c r="G849" s="239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1019</v>
      </c>
      <c r="D850" s="237" t="s">
        <v>47</v>
      </c>
      <c r="E850" s="238" t="s">
        <v>14</v>
      </c>
      <c r="F850" s="239">
        <v>179200</v>
      </c>
      <c r="G850" s="239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1020</v>
      </c>
      <c r="D851" s="237" t="s">
        <v>47</v>
      </c>
      <c r="E851" s="238" t="s">
        <v>473</v>
      </c>
      <c r="F851" s="239">
        <v>14370.766666666666</v>
      </c>
      <c r="G851" s="239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37" t="s">
        <v>48</v>
      </c>
      <c r="E852" s="238"/>
      <c r="F852" s="239"/>
      <c r="G852" s="239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1030</v>
      </c>
      <c r="C853" s="109" t="s">
        <v>1167</v>
      </c>
      <c r="D853" s="237" t="s">
        <v>48</v>
      </c>
      <c r="E853" s="238"/>
      <c r="F853" s="239"/>
      <c r="G853" s="239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1168</v>
      </c>
      <c r="D854" s="237" t="s">
        <v>47</v>
      </c>
      <c r="E854" s="238" t="s">
        <v>14</v>
      </c>
      <c r="F854" s="239">
        <v>1568200</v>
      </c>
      <c r="G854" s="239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1169</v>
      </c>
      <c r="D855" s="237" t="s">
        <v>47</v>
      </c>
      <c r="E855" s="238" t="s">
        <v>14</v>
      </c>
      <c r="F855" s="239">
        <v>3467100</v>
      </c>
      <c r="G855" s="239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1170</v>
      </c>
      <c r="D856" s="237" t="s">
        <v>47</v>
      </c>
      <c r="E856" s="238" t="s">
        <v>14</v>
      </c>
      <c r="F856" s="239">
        <v>3467100</v>
      </c>
      <c r="G856" s="239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1171</v>
      </c>
      <c r="D857" s="237" t="s">
        <v>47</v>
      </c>
      <c r="E857" s="238" t="s">
        <v>14</v>
      </c>
      <c r="F857" s="239">
        <v>1515700</v>
      </c>
      <c r="G857" s="239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37"/>
      <c r="E858" s="238"/>
      <c r="F858" s="239"/>
      <c r="G858" s="239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1030</v>
      </c>
      <c r="C859" s="109" t="s">
        <v>769</v>
      </c>
      <c r="D859" s="237" t="s">
        <v>48</v>
      </c>
      <c r="E859" s="238"/>
      <c r="F859" s="239"/>
      <c r="G859" s="239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770</v>
      </c>
      <c r="D860" s="237" t="s">
        <v>47</v>
      </c>
      <c r="E860" s="238" t="s">
        <v>297</v>
      </c>
      <c r="F860" s="239">
        <v>475700</v>
      </c>
      <c r="G860" s="239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37" t="s">
        <v>47</v>
      </c>
      <c r="E861" s="238" t="s">
        <v>297</v>
      </c>
      <c r="F861" s="239">
        <v>475700</v>
      </c>
      <c r="G861" s="239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37" t="s">
        <v>47</v>
      </c>
      <c r="E862" s="238" t="s">
        <v>297</v>
      </c>
      <c r="F862" s="239">
        <v>371300</v>
      </c>
      <c r="G862" s="239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37" t="s">
        <v>47</v>
      </c>
      <c r="E863" s="238" t="s">
        <v>297</v>
      </c>
      <c r="F863" s="239">
        <v>351700</v>
      </c>
      <c r="G863" s="239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37" t="s">
        <v>47</v>
      </c>
      <c r="E864" s="238" t="s">
        <v>297</v>
      </c>
      <c r="F864" s="239">
        <v>300100</v>
      </c>
      <c r="G864" s="239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37" t="s">
        <v>47</v>
      </c>
      <c r="E865" s="238" t="s">
        <v>297</v>
      </c>
      <c r="F865" s="239">
        <v>290900</v>
      </c>
      <c r="G865" s="239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37" t="s">
        <v>47</v>
      </c>
      <c r="E866" s="238" t="s">
        <v>297</v>
      </c>
      <c r="F866" s="239">
        <v>290600</v>
      </c>
      <c r="G866" s="239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37" t="s">
        <v>47</v>
      </c>
      <c r="E867" s="238" t="s">
        <v>297</v>
      </c>
      <c r="F867" s="239">
        <v>247000</v>
      </c>
      <c r="G867" s="239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37" t="s">
        <v>47</v>
      </c>
      <c r="E868" s="238" t="s">
        <v>297</v>
      </c>
      <c r="F868" s="239">
        <v>276000</v>
      </c>
      <c r="G868" s="239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37" t="s">
        <v>47</v>
      </c>
      <c r="E869" s="238" t="s">
        <v>297</v>
      </c>
      <c r="F869" s="239">
        <v>268100</v>
      </c>
      <c r="G869" s="239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37" t="s">
        <v>47</v>
      </c>
      <c r="E870" s="238" t="s">
        <v>297</v>
      </c>
      <c r="F870" s="239">
        <v>222400</v>
      </c>
      <c r="G870" s="239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37" t="s">
        <v>47</v>
      </c>
      <c r="E871" s="238" t="s">
        <v>297</v>
      </c>
      <c r="F871" s="239">
        <v>222400</v>
      </c>
      <c r="G871" s="239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37" t="s">
        <v>47</v>
      </c>
      <c r="E872" s="238" t="s">
        <v>297</v>
      </c>
      <c r="F872" s="239">
        <v>197300</v>
      </c>
      <c r="G872" s="239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37" t="s">
        <v>47</v>
      </c>
      <c r="E873" s="238" t="s">
        <v>297</v>
      </c>
      <c r="F873" s="239">
        <v>149200</v>
      </c>
      <c r="G873" s="239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37" t="s">
        <v>47</v>
      </c>
      <c r="E874" s="238" t="s">
        <v>297</v>
      </c>
      <c r="F874" s="239">
        <v>390200</v>
      </c>
      <c r="G874" s="239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37" t="s">
        <v>47</v>
      </c>
      <c r="E875" s="238" t="s">
        <v>297</v>
      </c>
      <c r="F875" s="239">
        <v>307600</v>
      </c>
      <c r="G875" s="239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37" t="s">
        <v>47</v>
      </c>
      <c r="E876" s="238" t="s">
        <v>297</v>
      </c>
      <c r="F876" s="239">
        <v>261600</v>
      </c>
      <c r="G876" s="239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37" t="s">
        <v>47</v>
      </c>
      <c r="E877" s="238" t="s">
        <v>297</v>
      </c>
      <c r="F877" s="239">
        <v>198700</v>
      </c>
      <c r="G877" s="239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37" t="s">
        <v>47</v>
      </c>
      <c r="E878" s="238" t="s">
        <v>297</v>
      </c>
      <c r="F878" s="239">
        <v>272600</v>
      </c>
      <c r="G878" s="239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37" t="s">
        <v>47</v>
      </c>
      <c r="E879" s="238" t="s">
        <v>297</v>
      </c>
      <c r="F879" s="239">
        <v>243400</v>
      </c>
      <c r="G879" s="239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37" t="s">
        <v>47</v>
      </c>
      <c r="E880" s="238" t="s">
        <v>297</v>
      </c>
      <c r="F880" s="239">
        <v>179300</v>
      </c>
      <c r="G880" s="239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37" t="s">
        <v>47</v>
      </c>
      <c r="E881" s="238" t="s">
        <v>297</v>
      </c>
      <c r="F881" s="239">
        <v>151900</v>
      </c>
      <c r="G881" s="239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771</v>
      </c>
      <c r="D882" s="237" t="s">
        <v>47</v>
      </c>
      <c r="E882" s="238" t="s">
        <v>297</v>
      </c>
      <c r="F882" s="239">
        <v>136485.10978061482</v>
      </c>
      <c r="G882" s="239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772</v>
      </c>
      <c r="D883" s="237" t="s">
        <v>47</v>
      </c>
      <c r="E883" s="238" t="s">
        <v>297</v>
      </c>
      <c r="F883" s="239">
        <v>125481.16630030893</v>
      </c>
      <c r="G883" s="239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475</v>
      </c>
      <c r="D884" s="237" t="s">
        <v>47</v>
      </c>
      <c r="E884" s="238" t="s">
        <v>297</v>
      </c>
      <c r="F884" s="239">
        <v>115200</v>
      </c>
      <c r="G884" s="239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476</v>
      </c>
      <c r="D885" s="237" t="s">
        <v>47</v>
      </c>
      <c r="E885" s="238" t="s">
        <v>297</v>
      </c>
      <c r="F885" s="239">
        <v>115000</v>
      </c>
      <c r="G885" s="239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477</v>
      </c>
      <c r="D886" s="237" t="s">
        <v>47</v>
      </c>
      <c r="E886" s="238" t="s">
        <v>297</v>
      </c>
      <c r="F886" s="239">
        <v>101800</v>
      </c>
      <c r="G886" s="239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37" t="s">
        <v>47</v>
      </c>
      <c r="E887" s="238" t="s">
        <v>297</v>
      </c>
      <c r="F887" s="239">
        <v>523270.00000000006</v>
      </c>
      <c r="G887" s="239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37" t="s">
        <v>47</v>
      </c>
      <c r="E888" s="238" t="s">
        <v>297</v>
      </c>
      <c r="F888" s="239">
        <v>523270.00000000006</v>
      </c>
      <c r="G888" s="239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37" t="s">
        <v>47</v>
      </c>
      <c r="E889" s="238" t="s">
        <v>297</v>
      </c>
      <c r="F889" s="239">
        <v>408430.00000000006</v>
      </c>
      <c r="G889" s="239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37" t="s">
        <v>47</v>
      </c>
      <c r="E890" s="238" t="s">
        <v>297</v>
      </c>
      <c r="F890" s="239">
        <v>386870.00000000006</v>
      </c>
      <c r="G890" s="239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37" t="s">
        <v>47</v>
      </c>
      <c r="E891" s="238" t="s">
        <v>297</v>
      </c>
      <c r="F891" s="239">
        <v>330110</v>
      </c>
      <c r="G891" s="239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37" t="s">
        <v>47</v>
      </c>
      <c r="E892" s="238" t="s">
        <v>297</v>
      </c>
      <c r="F892" s="239">
        <v>319990</v>
      </c>
      <c r="G892" s="239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37" t="s">
        <v>47</v>
      </c>
      <c r="E893" s="238" t="s">
        <v>297</v>
      </c>
      <c r="F893" s="239">
        <v>319660</v>
      </c>
      <c r="G893" s="239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37" t="s">
        <v>47</v>
      </c>
      <c r="E894" s="238" t="s">
        <v>297</v>
      </c>
      <c r="F894" s="239">
        <v>271700</v>
      </c>
      <c r="G894" s="239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37" t="s">
        <v>47</v>
      </c>
      <c r="E895" s="238" t="s">
        <v>297</v>
      </c>
      <c r="F895" s="239">
        <v>303600</v>
      </c>
      <c r="G895" s="239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37" t="s">
        <v>47</v>
      </c>
      <c r="E896" s="238" t="s">
        <v>297</v>
      </c>
      <c r="F896" s="239">
        <v>294910</v>
      </c>
      <c r="G896" s="239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37" t="s">
        <v>47</v>
      </c>
      <c r="E897" s="238" t="s">
        <v>297</v>
      </c>
      <c r="F897" s="239">
        <v>244640.00000000003</v>
      </c>
      <c r="G897" s="239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37" t="s">
        <v>47</v>
      </c>
      <c r="E898" s="238" t="s">
        <v>297</v>
      </c>
      <c r="F898" s="239">
        <v>244640.00000000003</v>
      </c>
      <c r="G898" s="239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37" t="s">
        <v>47</v>
      </c>
      <c r="E899" s="238" t="s">
        <v>297</v>
      </c>
      <c r="F899" s="239">
        <v>217030.00000000003</v>
      </c>
      <c r="G899" s="239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37" t="s">
        <v>47</v>
      </c>
      <c r="E900" s="238" t="s">
        <v>297</v>
      </c>
      <c r="F900" s="239">
        <v>164120</v>
      </c>
      <c r="G900" s="239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37" t="s">
        <v>47</v>
      </c>
      <c r="E901" s="238" t="s">
        <v>297</v>
      </c>
      <c r="F901" s="239">
        <v>429220.00000000006</v>
      </c>
      <c r="G901" s="239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37" t="s">
        <v>47</v>
      </c>
      <c r="E902" s="238" t="s">
        <v>297</v>
      </c>
      <c r="F902" s="239">
        <v>338360</v>
      </c>
      <c r="G902" s="239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37" t="s">
        <v>47</v>
      </c>
      <c r="E903" s="238" t="s">
        <v>297</v>
      </c>
      <c r="F903" s="239">
        <v>287760</v>
      </c>
      <c r="G903" s="239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37" t="s">
        <v>47</v>
      </c>
      <c r="E904" s="238" t="s">
        <v>297</v>
      </c>
      <c r="F904" s="239">
        <v>218570.00000000003</v>
      </c>
      <c r="G904" s="239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37" t="s">
        <v>47</v>
      </c>
      <c r="E905" s="238" t="s">
        <v>297</v>
      </c>
      <c r="F905" s="239">
        <v>299860</v>
      </c>
      <c r="G905" s="239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37" t="s">
        <v>47</v>
      </c>
      <c r="E906" s="238" t="s">
        <v>297</v>
      </c>
      <c r="F906" s="239">
        <v>267740</v>
      </c>
      <c r="G906" s="239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37" t="s">
        <v>47</v>
      </c>
      <c r="E907" s="238" t="s">
        <v>297</v>
      </c>
      <c r="F907" s="239">
        <v>197230.00000000003</v>
      </c>
      <c r="G907" s="239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37" t="s">
        <v>47</v>
      </c>
      <c r="E908" s="238" t="s">
        <v>297</v>
      </c>
      <c r="F908" s="239">
        <v>167090</v>
      </c>
      <c r="G908" s="239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773</v>
      </c>
      <c r="D909" s="237" t="s">
        <v>47</v>
      </c>
      <c r="E909" s="238" t="s">
        <v>297</v>
      </c>
      <c r="F909" s="239">
        <v>150133.62075867632</v>
      </c>
      <c r="G909" s="239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774</v>
      </c>
      <c r="D910" s="237" t="s">
        <v>47</v>
      </c>
      <c r="E910" s="238" t="s">
        <v>297</v>
      </c>
      <c r="F910" s="239">
        <v>138029.28293033983</v>
      </c>
      <c r="G910" s="239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775</v>
      </c>
      <c r="D911" s="237" t="s">
        <v>47</v>
      </c>
      <c r="E911" s="238" t="s">
        <v>297</v>
      </c>
      <c r="F911" s="239">
        <v>126720.00000000001</v>
      </c>
      <c r="G911" s="239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776</v>
      </c>
      <c r="D912" s="237" t="s">
        <v>47</v>
      </c>
      <c r="E912" s="238" t="s">
        <v>297</v>
      </c>
      <c r="F912" s="239">
        <v>126500.00000000001</v>
      </c>
      <c r="G912" s="239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777</v>
      </c>
      <c r="D913" s="237" t="s">
        <v>47</v>
      </c>
      <c r="E913" s="238" t="s">
        <v>297</v>
      </c>
      <c r="F913" s="239">
        <v>111980.00000000001</v>
      </c>
      <c r="G913" s="239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1599</v>
      </c>
      <c r="D914" s="237" t="s">
        <v>47</v>
      </c>
      <c r="E914" s="238" t="s">
        <v>297</v>
      </c>
      <c r="F914" s="239">
        <v>382439</v>
      </c>
      <c r="G914" s="239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1124</v>
      </c>
      <c r="D915" s="237" t="s">
        <v>47</v>
      </c>
      <c r="E915" s="238" t="s">
        <v>297</v>
      </c>
      <c r="F915" s="239">
        <v>662141.63144094404</v>
      </c>
      <c r="G915" s="239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37" t="s">
        <v>48</v>
      </c>
      <c r="E916" s="238"/>
      <c r="F916" s="239"/>
      <c r="G916" s="239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1030</v>
      </c>
      <c r="C917" s="109" t="s">
        <v>778</v>
      </c>
      <c r="D917" s="237" t="s">
        <v>48</v>
      </c>
      <c r="E917" s="238"/>
      <c r="F917" s="239"/>
      <c r="G917" s="239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37" t="s">
        <v>47</v>
      </c>
      <c r="E918" s="238" t="s">
        <v>297</v>
      </c>
      <c r="F918" s="239">
        <v>285500</v>
      </c>
      <c r="G918" s="239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37" t="s">
        <v>47</v>
      </c>
      <c r="E919" s="238" t="s">
        <v>297</v>
      </c>
      <c r="F919" s="239">
        <v>240000</v>
      </c>
      <c r="G919" s="239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37" t="s">
        <v>47</v>
      </c>
      <c r="E920" s="238" t="s">
        <v>297</v>
      </c>
      <c r="F920" s="239">
        <v>220800</v>
      </c>
      <c r="G920" s="239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37" t="s">
        <v>47</v>
      </c>
      <c r="E921" s="238" t="s">
        <v>297</v>
      </c>
      <c r="F921" s="239">
        <v>164300</v>
      </c>
      <c r="G921" s="239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37" t="s">
        <v>47</v>
      </c>
      <c r="E922" s="238" t="s">
        <v>297</v>
      </c>
      <c r="F922" s="239">
        <v>111700</v>
      </c>
      <c r="G922" s="239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37" t="s">
        <v>47</v>
      </c>
      <c r="E923" s="238" t="s">
        <v>297</v>
      </c>
      <c r="F923" s="239">
        <v>223500</v>
      </c>
      <c r="G923" s="239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37" t="s">
        <v>47</v>
      </c>
      <c r="E924" s="238" t="s">
        <v>297</v>
      </c>
      <c r="F924" s="239">
        <v>179000</v>
      </c>
      <c r="G924" s="239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37" t="s">
        <v>48</v>
      </c>
      <c r="E925" s="238"/>
      <c r="F925" s="239"/>
      <c r="G925" s="239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1030</v>
      </c>
      <c r="C926" s="109" t="s">
        <v>769</v>
      </c>
      <c r="D926" s="237" t="s">
        <v>48</v>
      </c>
      <c r="E926" s="238"/>
      <c r="F926" s="239"/>
      <c r="G926" s="239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1198</v>
      </c>
      <c r="D927" s="237" t="s">
        <v>47</v>
      </c>
      <c r="E927" s="238" t="s">
        <v>1101</v>
      </c>
      <c r="F927" s="239">
        <v>9514000</v>
      </c>
      <c r="G927" s="239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1199</v>
      </c>
      <c r="D928" s="237" t="s">
        <v>47</v>
      </c>
      <c r="E928" s="238" t="s">
        <v>1101</v>
      </c>
      <c r="F928" s="239">
        <v>9514000</v>
      </c>
      <c r="G928" s="239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1200</v>
      </c>
      <c r="D929" s="237" t="s">
        <v>47</v>
      </c>
      <c r="E929" s="238" t="s">
        <v>1101</v>
      </c>
      <c r="F929" s="239">
        <v>7426000</v>
      </c>
      <c r="G929" s="239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1201</v>
      </c>
      <c r="D930" s="237" t="s">
        <v>47</v>
      </c>
      <c r="E930" s="238" t="s">
        <v>1101</v>
      </c>
      <c r="F930" s="239">
        <v>7034000</v>
      </c>
      <c r="G930" s="239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1202</v>
      </c>
      <c r="D931" s="237" t="s">
        <v>47</v>
      </c>
      <c r="E931" s="238" t="s">
        <v>1101</v>
      </c>
      <c r="F931" s="239">
        <v>6002000</v>
      </c>
      <c r="G931" s="239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1203</v>
      </c>
      <c r="D932" s="237" t="s">
        <v>47</v>
      </c>
      <c r="E932" s="238" t="s">
        <v>1101</v>
      </c>
      <c r="F932" s="239">
        <v>5818000</v>
      </c>
      <c r="G932" s="239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1204</v>
      </c>
      <c r="D933" s="237" t="s">
        <v>47</v>
      </c>
      <c r="E933" s="238" t="s">
        <v>1101</v>
      </c>
      <c r="F933" s="239">
        <v>5812000</v>
      </c>
      <c r="G933" s="239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1205</v>
      </c>
      <c r="D934" s="237" t="s">
        <v>47</v>
      </c>
      <c r="E934" s="238" t="s">
        <v>1101</v>
      </c>
      <c r="F934" s="239">
        <v>4940000</v>
      </c>
      <c r="G934" s="239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1206</v>
      </c>
      <c r="D935" s="237" t="s">
        <v>47</v>
      </c>
      <c r="E935" s="238" t="s">
        <v>1101</v>
      </c>
      <c r="F935" s="239">
        <v>5520000</v>
      </c>
      <c r="G935" s="239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1207</v>
      </c>
      <c r="D936" s="237" t="s">
        <v>47</v>
      </c>
      <c r="E936" s="238" t="s">
        <v>1101</v>
      </c>
      <c r="F936" s="239">
        <v>5362000</v>
      </c>
      <c r="G936" s="239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1208</v>
      </c>
      <c r="D937" s="237" t="s">
        <v>47</v>
      </c>
      <c r="E937" s="238" t="s">
        <v>1101</v>
      </c>
      <c r="F937" s="239">
        <v>4448000</v>
      </c>
      <c r="G937" s="239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1209</v>
      </c>
      <c r="D938" s="237" t="s">
        <v>47</v>
      </c>
      <c r="E938" s="238" t="s">
        <v>1101</v>
      </c>
      <c r="F938" s="239">
        <v>4448000</v>
      </c>
      <c r="G938" s="239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1210</v>
      </c>
      <c r="D939" s="237" t="s">
        <v>47</v>
      </c>
      <c r="E939" s="238" t="s">
        <v>1101</v>
      </c>
      <c r="F939" s="239">
        <v>3946000</v>
      </c>
      <c r="G939" s="239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1211</v>
      </c>
      <c r="D940" s="237" t="s">
        <v>47</v>
      </c>
      <c r="E940" s="238" t="s">
        <v>1101</v>
      </c>
      <c r="F940" s="239">
        <v>2984000</v>
      </c>
      <c r="G940" s="239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1212</v>
      </c>
      <c r="D941" s="237" t="s">
        <v>47</v>
      </c>
      <c r="E941" s="238" t="s">
        <v>1101</v>
      </c>
      <c r="F941" s="239">
        <v>7804000</v>
      </c>
      <c r="G941" s="239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1213</v>
      </c>
      <c r="D942" s="237" t="s">
        <v>47</v>
      </c>
      <c r="E942" s="238" t="s">
        <v>1101</v>
      </c>
      <c r="F942" s="239">
        <v>6152000</v>
      </c>
      <c r="G942" s="239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1214</v>
      </c>
      <c r="D943" s="237" t="s">
        <v>47</v>
      </c>
      <c r="E943" s="238" t="s">
        <v>1101</v>
      </c>
      <c r="F943" s="239">
        <v>5232000</v>
      </c>
      <c r="G943" s="239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1215</v>
      </c>
      <c r="D944" s="237" t="s">
        <v>47</v>
      </c>
      <c r="E944" s="238" t="s">
        <v>1101</v>
      </c>
      <c r="F944" s="239">
        <v>3974000</v>
      </c>
      <c r="G944" s="239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1216</v>
      </c>
      <c r="D945" s="237" t="s">
        <v>47</v>
      </c>
      <c r="E945" s="238" t="s">
        <v>1101</v>
      </c>
      <c r="F945" s="239">
        <v>5452000</v>
      </c>
      <c r="G945" s="239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1217</v>
      </c>
      <c r="D946" s="237" t="s">
        <v>47</v>
      </c>
      <c r="E946" s="238" t="s">
        <v>1101</v>
      </c>
      <c r="F946" s="239">
        <v>4868000</v>
      </c>
      <c r="G946" s="239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1218</v>
      </c>
      <c r="D947" s="237" t="s">
        <v>47</v>
      </c>
      <c r="E947" s="238" t="s">
        <v>1101</v>
      </c>
      <c r="F947" s="239">
        <v>3586000</v>
      </c>
      <c r="G947" s="239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1219</v>
      </c>
      <c r="D948" s="237" t="s">
        <v>47</v>
      </c>
      <c r="E948" s="238" t="s">
        <v>1101</v>
      </c>
      <c r="F948" s="239">
        <v>3038000</v>
      </c>
      <c r="G948" s="239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1220</v>
      </c>
      <c r="D949" s="237" t="s">
        <v>47</v>
      </c>
      <c r="E949" s="238" t="s">
        <v>1101</v>
      </c>
      <c r="F949" s="239">
        <v>2729702.1956122965</v>
      </c>
      <c r="G949" s="239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1221</v>
      </c>
      <c r="D950" s="237" t="s">
        <v>47</v>
      </c>
      <c r="E950" s="238" t="s">
        <v>1101</v>
      </c>
      <c r="F950" s="239">
        <v>2509623.3260061787</v>
      </c>
      <c r="G950" s="239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1222</v>
      </c>
      <c r="D951" s="237" t="s">
        <v>47</v>
      </c>
      <c r="E951" s="238" t="s">
        <v>1101</v>
      </c>
      <c r="F951" s="239">
        <v>2304000</v>
      </c>
      <c r="G951" s="239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1223</v>
      </c>
      <c r="D952" s="237" t="s">
        <v>47</v>
      </c>
      <c r="E952" s="238" t="s">
        <v>1101</v>
      </c>
      <c r="F952" s="239">
        <v>2300000</v>
      </c>
      <c r="G952" s="239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1224</v>
      </c>
      <c r="D953" s="237" t="s">
        <v>47</v>
      </c>
      <c r="E953" s="238" t="s">
        <v>1101</v>
      </c>
      <c r="F953" s="239">
        <v>2036000</v>
      </c>
      <c r="G953" s="239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1225</v>
      </c>
      <c r="D954" s="237" t="s">
        <v>47</v>
      </c>
      <c r="E954" s="238" t="s">
        <v>1101</v>
      </c>
      <c r="F954" s="239">
        <v>10465400.000000002</v>
      </c>
      <c r="G954" s="239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1226</v>
      </c>
      <c r="D955" s="237" t="s">
        <v>47</v>
      </c>
      <c r="E955" s="238" t="s">
        <v>1101</v>
      </c>
      <c r="F955" s="239">
        <v>10465400.000000002</v>
      </c>
      <c r="G955" s="239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1227</v>
      </c>
      <c r="D956" s="237" t="s">
        <v>47</v>
      </c>
      <c r="E956" s="238" t="s">
        <v>1101</v>
      </c>
      <c r="F956" s="239">
        <v>8168600.0000000009</v>
      </c>
      <c r="G956" s="239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1228</v>
      </c>
      <c r="D957" s="237" t="s">
        <v>47</v>
      </c>
      <c r="E957" s="238" t="s">
        <v>1101</v>
      </c>
      <c r="F957" s="239">
        <v>7737400.0000000009</v>
      </c>
      <c r="G957" s="239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1229</v>
      </c>
      <c r="D958" s="237" t="s">
        <v>47</v>
      </c>
      <c r="E958" s="238" t="s">
        <v>1101</v>
      </c>
      <c r="F958" s="239">
        <v>6602200</v>
      </c>
      <c r="G958" s="239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1230</v>
      </c>
      <c r="D959" s="237" t="s">
        <v>47</v>
      </c>
      <c r="E959" s="238" t="s">
        <v>1101</v>
      </c>
      <c r="F959" s="239">
        <v>6399800</v>
      </c>
      <c r="G959" s="239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1231</v>
      </c>
      <c r="D960" s="237" t="s">
        <v>47</v>
      </c>
      <c r="E960" s="238" t="s">
        <v>1101</v>
      </c>
      <c r="F960" s="239">
        <v>6393200</v>
      </c>
      <c r="G960" s="239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1232</v>
      </c>
      <c r="D961" s="237" t="s">
        <v>47</v>
      </c>
      <c r="E961" s="238" t="s">
        <v>1101</v>
      </c>
      <c r="F961" s="239">
        <v>5434000</v>
      </c>
      <c r="G961" s="239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1233</v>
      </c>
      <c r="D962" s="237" t="s">
        <v>47</v>
      </c>
      <c r="E962" s="238" t="s">
        <v>1101</v>
      </c>
      <c r="F962" s="239">
        <v>6072000</v>
      </c>
      <c r="G962" s="239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1234</v>
      </c>
      <c r="D963" s="237" t="s">
        <v>47</v>
      </c>
      <c r="E963" s="238" t="s">
        <v>1101</v>
      </c>
      <c r="F963" s="239">
        <v>5898200</v>
      </c>
      <c r="G963" s="239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1235</v>
      </c>
      <c r="D964" s="237" t="s">
        <v>47</v>
      </c>
      <c r="E964" s="238" t="s">
        <v>1101</v>
      </c>
      <c r="F964" s="239">
        <v>4892800.0000000009</v>
      </c>
      <c r="G964" s="239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1236</v>
      </c>
      <c r="D965" s="237" t="s">
        <v>47</v>
      </c>
      <c r="E965" s="238" t="s">
        <v>1101</v>
      </c>
      <c r="F965" s="239">
        <v>4892800.0000000009</v>
      </c>
      <c r="G965" s="239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1237</v>
      </c>
      <c r="D966" s="237" t="s">
        <v>47</v>
      </c>
      <c r="E966" s="238" t="s">
        <v>1101</v>
      </c>
      <c r="F966" s="239">
        <v>4340600.0000000009</v>
      </c>
      <c r="G966" s="239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1238</v>
      </c>
      <c r="D967" s="237" t="s">
        <v>47</v>
      </c>
      <c r="E967" s="238" t="s">
        <v>1101</v>
      </c>
      <c r="F967" s="239">
        <v>3282400</v>
      </c>
      <c r="G967" s="239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1239</v>
      </c>
      <c r="D968" s="237" t="s">
        <v>47</v>
      </c>
      <c r="E968" s="238" t="s">
        <v>1101</v>
      </c>
      <c r="F968" s="239">
        <v>8584400.0000000019</v>
      </c>
      <c r="G968" s="239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1240</v>
      </c>
      <c r="D969" s="237" t="s">
        <v>47</v>
      </c>
      <c r="E969" s="238" t="s">
        <v>1101</v>
      </c>
      <c r="F969" s="239">
        <v>6767200</v>
      </c>
      <c r="G969" s="239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1241</v>
      </c>
      <c r="D970" s="237" t="s">
        <v>47</v>
      </c>
      <c r="E970" s="238" t="s">
        <v>1101</v>
      </c>
      <c r="F970" s="239">
        <v>5755200</v>
      </c>
      <c r="G970" s="239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1242</v>
      </c>
      <c r="D971" s="237" t="s">
        <v>47</v>
      </c>
      <c r="E971" s="238" t="s">
        <v>1101</v>
      </c>
      <c r="F971" s="239">
        <v>4371400.0000000009</v>
      </c>
      <c r="G971" s="239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1243</v>
      </c>
      <c r="D972" s="237" t="s">
        <v>47</v>
      </c>
      <c r="E972" s="238" t="s">
        <v>1101</v>
      </c>
      <c r="F972" s="239">
        <v>5997200</v>
      </c>
      <c r="G972" s="239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1244</v>
      </c>
      <c r="D973" s="237" t="s">
        <v>47</v>
      </c>
      <c r="E973" s="238" t="s">
        <v>1101</v>
      </c>
      <c r="F973" s="239">
        <v>5354800</v>
      </c>
      <c r="G973" s="239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1245</v>
      </c>
      <c r="D974" s="237" t="s">
        <v>47</v>
      </c>
      <c r="E974" s="238" t="s">
        <v>1101</v>
      </c>
      <c r="F974" s="239">
        <v>3944600.0000000005</v>
      </c>
      <c r="G974" s="239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1246</v>
      </c>
      <c r="D975" s="237" t="s">
        <v>47</v>
      </c>
      <c r="E975" s="238" t="s">
        <v>1101</v>
      </c>
      <c r="F975" s="239">
        <v>3341800</v>
      </c>
      <c r="G975" s="239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1247</v>
      </c>
      <c r="D976" s="237" t="s">
        <v>47</v>
      </c>
      <c r="E976" s="238" t="s">
        <v>1101</v>
      </c>
      <c r="F976" s="239">
        <v>3002672.4151735264</v>
      </c>
      <c r="G976" s="239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1248</v>
      </c>
      <c r="D977" s="237" t="s">
        <v>47</v>
      </c>
      <c r="E977" s="238" t="s">
        <v>1101</v>
      </c>
      <c r="F977" s="239">
        <v>2760585.6586067965</v>
      </c>
      <c r="G977" s="239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1249</v>
      </c>
      <c r="D978" s="237" t="s">
        <v>47</v>
      </c>
      <c r="E978" s="238" t="s">
        <v>1101</v>
      </c>
      <c r="F978" s="239">
        <v>2534400.0000000005</v>
      </c>
      <c r="G978" s="239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1250</v>
      </c>
      <c r="D979" s="237" t="s">
        <v>47</v>
      </c>
      <c r="E979" s="238" t="s">
        <v>1101</v>
      </c>
      <c r="F979" s="239">
        <v>2530000.0000000005</v>
      </c>
      <c r="G979" s="239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1251</v>
      </c>
      <c r="D980" s="237" t="s">
        <v>47</v>
      </c>
      <c r="E980" s="238" t="s">
        <v>1101</v>
      </c>
      <c r="F980" s="239">
        <v>2239600.0000000005</v>
      </c>
      <c r="G980" s="239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1252</v>
      </c>
      <c r="D981" s="237" t="s">
        <v>47</v>
      </c>
      <c r="E981" s="238" t="s">
        <v>1101</v>
      </c>
      <c r="F981" s="239">
        <v>13242832.628818881</v>
      </c>
      <c r="G981" s="239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37" t="s">
        <v>48</v>
      </c>
      <c r="E982" s="238"/>
      <c r="F982" s="239">
        <v>0</v>
      </c>
      <c r="G982" s="239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1030</v>
      </c>
      <c r="C983" s="109" t="s">
        <v>778</v>
      </c>
      <c r="D983" s="237" t="s">
        <v>48</v>
      </c>
      <c r="E983" s="238"/>
      <c r="F983" s="239">
        <v>0</v>
      </c>
      <c r="G983" s="239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1253</v>
      </c>
      <c r="D984" s="237" t="s">
        <v>47</v>
      </c>
      <c r="E984" s="238" t="s">
        <v>1101</v>
      </c>
      <c r="F984" s="239">
        <v>5710000</v>
      </c>
      <c r="G984" s="239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1254</v>
      </c>
      <c r="D985" s="237" t="s">
        <v>47</v>
      </c>
      <c r="E985" s="238" t="s">
        <v>1101</v>
      </c>
      <c r="F985" s="239">
        <v>4800000</v>
      </c>
      <c r="G985" s="239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1255</v>
      </c>
      <c r="D986" s="237" t="s">
        <v>47</v>
      </c>
      <c r="E986" s="238" t="s">
        <v>1101</v>
      </c>
      <c r="F986" s="239">
        <v>4416000</v>
      </c>
      <c r="G986" s="239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1256</v>
      </c>
      <c r="D987" s="237" t="s">
        <v>47</v>
      </c>
      <c r="E987" s="238" t="s">
        <v>1101</v>
      </c>
      <c r="F987" s="239">
        <v>3286000</v>
      </c>
      <c r="G987" s="239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1257</v>
      </c>
      <c r="D988" s="237" t="s">
        <v>47</v>
      </c>
      <c r="E988" s="238" t="s">
        <v>1101</v>
      </c>
      <c r="F988" s="239">
        <v>2234000</v>
      </c>
      <c r="G988" s="239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1258</v>
      </c>
      <c r="D989" s="237" t="s">
        <v>47</v>
      </c>
      <c r="E989" s="238" t="s">
        <v>1101</v>
      </c>
      <c r="F989" s="239">
        <v>4470000</v>
      </c>
      <c r="G989" s="239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1259</v>
      </c>
      <c r="D990" s="237" t="s">
        <v>47</v>
      </c>
      <c r="E990" s="238" t="s">
        <v>1101</v>
      </c>
      <c r="F990" s="239">
        <v>3580000</v>
      </c>
      <c r="G990" s="239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37" t="s">
        <v>48</v>
      </c>
      <c r="E991" s="238"/>
      <c r="F991" s="239"/>
      <c r="G991" s="239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1030</v>
      </c>
      <c r="C992" s="109" t="s">
        <v>530</v>
      </c>
      <c r="D992" s="237" t="s">
        <v>48</v>
      </c>
      <c r="E992" s="238"/>
      <c r="F992" s="239"/>
      <c r="G992" s="239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779</v>
      </c>
      <c r="D993" s="237" t="s">
        <v>47</v>
      </c>
      <c r="E993" s="238" t="s">
        <v>14</v>
      </c>
      <c r="F993" s="239">
        <v>355700</v>
      </c>
      <c r="G993" s="239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780</v>
      </c>
      <c r="D994" s="237" t="s">
        <v>47</v>
      </c>
      <c r="E994" s="238" t="s">
        <v>14</v>
      </c>
      <c r="F994" s="239">
        <v>346400</v>
      </c>
      <c r="G994" s="239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781</v>
      </c>
      <c r="D995" s="237" t="s">
        <v>47</v>
      </c>
      <c r="E995" s="238" t="s">
        <v>14</v>
      </c>
      <c r="F995" s="239">
        <v>571650</v>
      </c>
      <c r="G995" s="239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782</v>
      </c>
      <c r="D996" s="237" t="s">
        <v>47</v>
      </c>
      <c r="E996" s="238" t="s">
        <v>14</v>
      </c>
      <c r="F996" s="239">
        <v>1182800</v>
      </c>
      <c r="G996" s="239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783</v>
      </c>
      <c r="D997" s="237" t="s">
        <v>47</v>
      </c>
      <c r="E997" s="238" t="s">
        <v>14</v>
      </c>
      <c r="F997" s="239">
        <v>2953300</v>
      </c>
      <c r="G997" s="239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784</v>
      </c>
      <c r="D998" s="237" t="s">
        <v>47</v>
      </c>
      <c r="E998" s="238" t="s">
        <v>14</v>
      </c>
      <c r="F998" s="239">
        <v>1627400</v>
      </c>
      <c r="G998" s="239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785</v>
      </c>
      <c r="D999" s="237" t="s">
        <v>47</v>
      </c>
      <c r="E999" s="238" t="s">
        <v>14</v>
      </c>
      <c r="F999" s="239">
        <v>3686500</v>
      </c>
      <c r="G999" s="239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786</v>
      </c>
      <c r="D1000" s="237" t="s">
        <v>47</v>
      </c>
      <c r="E1000" s="238" t="s">
        <v>14</v>
      </c>
      <c r="F1000" s="239">
        <v>3784400</v>
      </c>
      <c r="G1000" s="239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1600</v>
      </c>
      <c r="D1001" s="237" t="s">
        <v>47</v>
      </c>
      <c r="E1001" s="238" t="s">
        <v>14</v>
      </c>
      <c r="F1001" s="239">
        <v>4127900</v>
      </c>
      <c r="G1001" s="239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1601</v>
      </c>
      <c r="D1002" s="237" t="s">
        <v>47</v>
      </c>
      <c r="E1002" s="238" t="s">
        <v>14</v>
      </c>
      <c r="F1002" s="239">
        <v>4540690</v>
      </c>
      <c r="G1002" s="239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1517</v>
      </c>
      <c r="D1003" s="237" t="s">
        <v>47</v>
      </c>
      <c r="E1003" s="238" t="s">
        <v>14</v>
      </c>
      <c r="F1003" s="239">
        <v>614700</v>
      </c>
      <c r="G1003" s="239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1518</v>
      </c>
      <c r="D1004" s="237" t="s">
        <v>47</v>
      </c>
      <c r="E1004" s="238" t="s">
        <v>14</v>
      </c>
      <c r="F1004" s="239">
        <v>829000</v>
      </c>
      <c r="G1004" s="239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37" t="s">
        <v>48</v>
      </c>
      <c r="E1005" s="238"/>
      <c r="F1005" s="239"/>
      <c r="G1005" s="239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1030</v>
      </c>
      <c r="C1006" s="109" t="s">
        <v>787</v>
      </c>
      <c r="D1006" s="237" t="s">
        <v>48</v>
      </c>
      <c r="E1006" s="238"/>
      <c r="F1006" s="239"/>
      <c r="G1006" s="239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37" t="s">
        <v>47</v>
      </c>
      <c r="E1007" s="238" t="s">
        <v>100</v>
      </c>
      <c r="F1007" s="239">
        <v>367100.81715813151</v>
      </c>
      <c r="G1007" s="239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37" t="s">
        <v>47</v>
      </c>
      <c r="E1008" s="238" t="s">
        <v>100</v>
      </c>
      <c r="F1008" s="239">
        <v>367100.81715813151</v>
      </c>
      <c r="G1008" s="239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37" t="s">
        <v>47</v>
      </c>
      <c r="E1009" s="238" t="s">
        <v>100</v>
      </c>
      <c r="F1009" s="239">
        <v>483136</v>
      </c>
      <c r="G1009" s="239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37" t="s">
        <v>47</v>
      </c>
      <c r="E1010" s="238" t="s">
        <v>100</v>
      </c>
      <c r="F1010" s="239">
        <v>483136</v>
      </c>
      <c r="G1010" s="239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37" t="s">
        <v>47</v>
      </c>
      <c r="E1011" s="238" t="s">
        <v>100</v>
      </c>
      <c r="F1011" s="239">
        <v>542850</v>
      </c>
      <c r="G1011" s="239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37" t="s">
        <v>47</v>
      </c>
      <c r="E1012" s="238" t="s">
        <v>100</v>
      </c>
      <c r="F1012" s="239">
        <v>542850</v>
      </c>
      <c r="G1012" s="239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1129</v>
      </c>
      <c r="D1013" s="237" t="s">
        <v>47</v>
      </c>
      <c r="E1013" s="238" t="s">
        <v>100</v>
      </c>
      <c r="F1013" s="239">
        <v>580849</v>
      </c>
      <c r="G1013" s="239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1130</v>
      </c>
      <c r="D1014" s="237" t="s">
        <v>47</v>
      </c>
      <c r="E1014" s="238" t="s">
        <v>100</v>
      </c>
      <c r="F1014" s="239">
        <v>580849</v>
      </c>
      <c r="G1014" s="239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37" t="s">
        <v>47</v>
      </c>
      <c r="E1015" s="238" t="s">
        <v>100</v>
      </c>
      <c r="F1015" s="239">
        <v>640563</v>
      </c>
      <c r="G1015" s="239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37" t="s">
        <v>47</v>
      </c>
      <c r="E1016" s="238" t="s">
        <v>100</v>
      </c>
      <c r="F1016" s="239">
        <v>640563</v>
      </c>
      <c r="G1016" s="239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37" t="s">
        <v>47</v>
      </c>
      <c r="E1017" s="238" t="s">
        <v>100</v>
      </c>
      <c r="F1017" s="239">
        <v>777904.11254937388</v>
      </c>
      <c r="G1017" s="239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37" t="s">
        <v>47</v>
      </c>
      <c r="E1018" s="238" t="s">
        <v>100</v>
      </c>
      <c r="F1018" s="239">
        <v>777904.11254937388</v>
      </c>
      <c r="G1018" s="239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37" t="s">
        <v>47</v>
      </c>
      <c r="E1019" s="238" t="s">
        <v>100</v>
      </c>
      <c r="F1019" s="239">
        <v>776275</v>
      </c>
      <c r="G1019" s="239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37" t="s">
        <v>47</v>
      </c>
      <c r="E1020" s="238" t="s">
        <v>100</v>
      </c>
      <c r="F1020" s="239">
        <v>776275</v>
      </c>
      <c r="G1020" s="239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37" t="s">
        <v>47</v>
      </c>
      <c r="E1021" s="238" t="s">
        <v>100</v>
      </c>
      <c r="F1021" s="239">
        <v>852274</v>
      </c>
      <c r="G1021" s="239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37" t="s">
        <v>47</v>
      </c>
      <c r="E1022" s="238" t="s">
        <v>100</v>
      </c>
      <c r="F1022" s="239">
        <v>852274</v>
      </c>
      <c r="G1022" s="239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37" t="s">
        <v>47</v>
      </c>
      <c r="E1023" s="238" t="s">
        <v>100</v>
      </c>
      <c r="F1023" s="239">
        <v>1280085.3169734846</v>
      </c>
      <c r="G1023" s="239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37" t="s">
        <v>47</v>
      </c>
      <c r="E1024" s="238" t="s">
        <v>100</v>
      </c>
      <c r="F1024" s="239">
        <v>1280085.3169734846</v>
      </c>
      <c r="G1024" s="239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37" t="s">
        <v>47</v>
      </c>
      <c r="E1025" s="238" t="s">
        <v>100</v>
      </c>
      <c r="F1025" s="239">
        <v>901131</v>
      </c>
      <c r="G1025" s="239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37" t="s">
        <v>47</v>
      </c>
      <c r="E1026" s="238" t="s">
        <v>100</v>
      </c>
      <c r="F1026" s="239">
        <v>901131</v>
      </c>
      <c r="G1026" s="239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37" t="s">
        <v>47</v>
      </c>
      <c r="E1027" s="238" t="s">
        <v>100</v>
      </c>
      <c r="F1027" s="239">
        <v>928273</v>
      </c>
      <c r="G1027" s="239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37" t="s">
        <v>47</v>
      </c>
      <c r="E1028" s="238" t="s">
        <v>100</v>
      </c>
      <c r="F1028" s="239">
        <v>928273</v>
      </c>
      <c r="G1028" s="239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37" t="s">
        <v>47</v>
      </c>
      <c r="E1029" s="238" t="s">
        <v>100</v>
      </c>
      <c r="F1029" s="239">
        <v>1063986</v>
      </c>
      <c r="G1029" s="239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37" t="s">
        <v>47</v>
      </c>
      <c r="E1030" s="238" t="s">
        <v>100</v>
      </c>
      <c r="F1030" s="239">
        <v>1063986</v>
      </c>
      <c r="G1030" s="239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37" t="s">
        <v>47</v>
      </c>
      <c r="E1031" s="238" t="s">
        <v>100</v>
      </c>
      <c r="F1031" s="239">
        <v>1503365.2512190146</v>
      </c>
      <c r="G1031" s="239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37" t="s">
        <v>47</v>
      </c>
      <c r="E1032" s="238" t="s">
        <v>100</v>
      </c>
      <c r="F1032" s="239">
        <v>1503365.2512190146</v>
      </c>
      <c r="G1032" s="239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37" t="s">
        <v>48</v>
      </c>
      <c r="E1033" s="238"/>
      <c r="F1033" s="239"/>
      <c r="G1033" s="239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1030</v>
      </c>
      <c r="C1034" s="109" t="s">
        <v>788</v>
      </c>
      <c r="D1034" s="237" t="s">
        <v>48</v>
      </c>
      <c r="E1034" s="238"/>
      <c r="F1034" s="239"/>
      <c r="G1034" s="239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37" t="s">
        <v>47</v>
      </c>
      <c r="E1035" s="238" t="s">
        <v>14</v>
      </c>
      <c r="F1035" s="239">
        <v>11600</v>
      </c>
      <c r="G1035" s="239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37" t="s">
        <v>47</v>
      </c>
      <c r="E1036" s="238" t="s">
        <v>14</v>
      </c>
      <c r="F1036" s="239">
        <v>10700</v>
      </c>
      <c r="G1036" s="239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37" t="s">
        <v>47</v>
      </c>
      <c r="E1037" s="238" t="s">
        <v>297</v>
      </c>
      <c r="F1037" s="239">
        <v>1318750</v>
      </c>
      <c r="G1037" s="239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789</v>
      </c>
      <c r="D1038" s="237" t="s">
        <v>47</v>
      </c>
      <c r="E1038" s="238" t="s">
        <v>297</v>
      </c>
      <c r="F1038" s="239">
        <v>1055000</v>
      </c>
      <c r="G1038" s="239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790</v>
      </c>
      <c r="D1039" s="237" t="s">
        <v>47</v>
      </c>
      <c r="E1039" s="238" t="s">
        <v>473</v>
      </c>
      <c r="F1039" s="239">
        <v>700</v>
      </c>
      <c r="G1039" s="239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791</v>
      </c>
      <c r="D1040" s="237" t="s">
        <v>47</v>
      </c>
      <c r="E1040" s="238" t="s">
        <v>473</v>
      </c>
      <c r="F1040" s="239">
        <v>1400</v>
      </c>
      <c r="G1040" s="239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792</v>
      </c>
      <c r="D1041" s="237" t="s">
        <v>47</v>
      </c>
      <c r="E1041" s="238" t="s">
        <v>473</v>
      </c>
      <c r="F1041" s="239">
        <v>28300</v>
      </c>
      <c r="G1041" s="239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793</v>
      </c>
      <c r="D1042" s="237" t="s">
        <v>47</v>
      </c>
      <c r="E1042" s="238" t="s">
        <v>473</v>
      </c>
      <c r="F1042" s="239">
        <v>16900</v>
      </c>
      <c r="G1042" s="239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1093</v>
      </c>
      <c r="D1043" s="237" t="s">
        <v>47</v>
      </c>
      <c r="E1043" s="238" t="s">
        <v>473</v>
      </c>
      <c r="F1043" s="239">
        <v>4566.666666666667</v>
      </c>
      <c r="G1043" s="239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1519</v>
      </c>
      <c r="D1044" s="237" t="s">
        <v>47</v>
      </c>
      <c r="E1044" s="238" t="s">
        <v>473</v>
      </c>
      <c r="F1044" s="243">
        <v>1100</v>
      </c>
      <c r="G1044" s="243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1520</v>
      </c>
      <c r="D1045" s="237" t="s">
        <v>47</v>
      </c>
      <c r="E1045" s="238" t="s">
        <v>473</v>
      </c>
      <c r="F1045" s="243">
        <v>2200</v>
      </c>
      <c r="G1045" s="243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1521</v>
      </c>
      <c r="D1046" s="237" t="s">
        <v>47</v>
      </c>
      <c r="E1046" s="238" t="s">
        <v>473</v>
      </c>
      <c r="F1046" s="243">
        <v>5300</v>
      </c>
      <c r="G1046" s="243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1522</v>
      </c>
      <c r="D1047" s="237" t="s">
        <v>47</v>
      </c>
      <c r="E1047" s="238" t="s">
        <v>473</v>
      </c>
      <c r="F1047" s="243">
        <v>5800</v>
      </c>
      <c r="G1047" s="243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1523</v>
      </c>
      <c r="D1048" s="237" t="s">
        <v>47</v>
      </c>
      <c r="E1048" s="238" t="s">
        <v>473</v>
      </c>
      <c r="F1048" s="243">
        <v>7200</v>
      </c>
      <c r="G1048" s="243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794</v>
      </c>
      <c r="D1049" s="237" t="s">
        <v>47</v>
      </c>
      <c r="E1049" s="238" t="s">
        <v>795</v>
      </c>
      <c r="F1049" s="239">
        <v>162200</v>
      </c>
      <c r="G1049" s="239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37"/>
      <c r="E1050" s="238"/>
      <c r="F1050" s="239"/>
      <c r="G1050" s="239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1030</v>
      </c>
      <c r="C1051" s="109" t="s">
        <v>796</v>
      </c>
      <c r="D1051" s="237" t="s">
        <v>48</v>
      </c>
      <c r="E1051" s="238"/>
      <c r="F1051" s="239"/>
      <c r="G1051" s="239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37" t="s">
        <v>47</v>
      </c>
      <c r="E1052" s="238" t="s">
        <v>14</v>
      </c>
      <c r="F1052" s="239">
        <v>25000</v>
      </c>
      <c r="G1052" s="239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37" t="s">
        <v>47</v>
      </c>
      <c r="E1053" s="238" t="s">
        <v>14</v>
      </c>
      <c r="F1053" s="239">
        <v>60300</v>
      </c>
      <c r="G1053" s="239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797</v>
      </c>
      <c r="D1054" s="237" t="s">
        <v>47</v>
      </c>
      <c r="E1054" s="238" t="s">
        <v>14</v>
      </c>
      <c r="F1054" s="239">
        <v>54400</v>
      </c>
      <c r="G1054" s="239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798</v>
      </c>
      <c r="D1055" s="237" t="s">
        <v>47</v>
      </c>
      <c r="E1055" s="238" t="s">
        <v>14</v>
      </c>
      <c r="F1055" s="239">
        <v>106400</v>
      </c>
      <c r="G1055" s="239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799</v>
      </c>
      <c r="D1056" s="237" t="s">
        <v>47</v>
      </c>
      <c r="E1056" s="238" t="s">
        <v>14</v>
      </c>
      <c r="F1056" s="239">
        <v>798700</v>
      </c>
      <c r="G1056" s="239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1166</v>
      </c>
      <c r="D1057" s="237" t="s">
        <v>47</v>
      </c>
      <c r="E1057" s="238" t="s">
        <v>14</v>
      </c>
      <c r="F1057" s="239">
        <v>1641700</v>
      </c>
      <c r="G1057" s="239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1524</v>
      </c>
      <c r="D1058" s="237" t="s">
        <v>47</v>
      </c>
      <c r="E1058" s="238" t="s">
        <v>14</v>
      </c>
      <c r="F1058" s="239">
        <v>39800</v>
      </c>
      <c r="G1058" s="239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1602</v>
      </c>
      <c r="D1059" s="237" t="s">
        <v>47</v>
      </c>
      <c r="E1059" s="238" t="s">
        <v>14</v>
      </c>
      <c r="F1059" s="239">
        <v>78008</v>
      </c>
      <c r="G1059" s="239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37" t="s">
        <v>48</v>
      </c>
      <c r="E1060" s="238"/>
      <c r="F1060" s="239"/>
      <c r="G1060" s="239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801</v>
      </c>
      <c r="D1061" s="237" t="s">
        <v>48</v>
      </c>
      <c r="E1061" s="238"/>
      <c r="F1061" s="239"/>
      <c r="G1061" s="239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1030</v>
      </c>
      <c r="C1062" s="109" t="s">
        <v>617</v>
      </c>
      <c r="D1062" s="237" t="s">
        <v>48</v>
      </c>
      <c r="E1062" s="238"/>
      <c r="F1062" s="239"/>
      <c r="G1062" s="239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802</v>
      </c>
      <c r="D1063" s="237" t="s">
        <v>47</v>
      </c>
      <c r="E1063" s="238" t="s">
        <v>14</v>
      </c>
      <c r="F1063" s="239">
        <v>11880</v>
      </c>
      <c r="G1063" s="239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803</v>
      </c>
      <c r="D1064" s="237" t="s">
        <v>47</v>
      </c>
      <c r="E1064" s="238" t="s">
        <v>14</v>
      </c>
      <c r="F1064" s="239">
        <v>12300</v>
      </c>
      <c r="G1064" s="239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804</v>
      </c>
      <c r="D1065" s="237" t="s">
        <v>47</v>
      </c>
      <c r="E1065" s="238" t="s">
        <v>14</v>
      </c>
      <c r="F1065" s="239">
        <v>16500</v>
      </c>
      <c r="G1065" s="239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805</v>
      </c>
      <c r="D1066" s="237" t="s">
        <v>47</v>
      </c>
      <c r="E1066" s="238" t="s">
        <v>14</v>
      </c>
      <c r="F1066" s="239">
        <v>8940</v>
      </c>
      <c r="G1066" s="239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806</v>
      </c>
      <c r="D1067" s="237" t="s">
        <v>47</v>
      </c>
      <c r="E1067" s="238" t="s">
        <v>14</v>
      </c>
      <c r="F1067" s="239">
        <v>15060</v>
      </c>
      <c r="G1067" s="239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807</v>
      </c>
      <c r="D1068" s="237" t="s">
        <v>47</v>
      </c>
      <c r="E1068" s="238" t="s">
        <v>14</v>
      </c>
      <c r="F1068" s="239">
        <v>17820</v>
      </c>
      <c r="G1068" s="239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808</v>
      </c>
      <c r="D1069" s="237" t="s">
        <v>47</v>
      </c>
      <c r="E1069" s="238" t="s">
        <v>14</v>
      </c>
      <c r="F1069" s="239">
        <v>15060</v>
      </c>
      <c r="G1069" s="239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809</v>
      </c>
      <c r="D1070" s="237" t="s">
        <v>47</v>
      </c>
      <c r="E1070" s="238" t="s">
        <v>14</v>
      </c>
      <c r="F1070" s="239">
        <v>22560</v>
      </c>
      <c r="G1070" s="239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810</v>
      </c>
      <c r="D1071" s="237" t="s">
        <v>47</v>
      </c>
      <c r="E1071" s="238" t="s">
        <v>14</v>
      </c>
      <c r="F1071" s="239">
        <v>15060</v>
      </c>
      <c r="G1071" s="239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811</v>
      </c>
      <c r="D1072" s="237" t="s">
        <v>47</v>
      </c>
      <c r="E1072" s="238" t="s">
        <v>14</v>
      </c>
      <c r="F1072" s="239">
        <v>23880</v>
      </c>
      <c r="G1072" s="239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812</v>
      </c>
      <c r="D1073" s="237" t="s">
        <v>47</v>
      </c>
      <c r="E1073" s="238" t="s">
        <v>14</v>
      </c>
      <c r="F1073" s="239">
        <v>13320</v>
      </c>
      <c r="G1073" s="239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813</v>
      </c>
      <c r="D1074" s="237" t="s">
        <v>47</v>
      </c>
      <c r="E1074" s="238" t="s">
        <v>14</v>
      </c>
      <c r="F1074" s="239">
        <v>18180</v>
      </c>
      <c r="G1074" s="239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814</v>
      </c>
      <c r="D1075" s="237" t="s">
        <v>47</v>
      </c>
      <c r="E1075" s="238" t="s">
        <v>14</v>
      </c>
      <c r="F1075" s="239">
        <v>13920</v>
      </c>
      <c r="G1075" s="239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815</v>
      </c>
      <c r="D1076" s="237" t="s">
        <v>47</v>
      </c>
      <c r="E1076" s="238" t="s">
        <v>14</v>
      </c>
      <c r="F1076" s="239">
        <v>10320</v>
      </c>
      <c r="G1076" s="239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816</v>
      </c>
      <c r="D1077" s="237" t="s">
        <v>47</v>
      </c>
      <c r="E1077" s="238" t="s">
        <v>14</v>
      </c>
      <c r="F1077" s="239">
        <v>11880</v>
      </c>
      <c r="G1077" s="239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817</v>
      </c>
      <c r="D1078" s="237" t="s">
        <v>47</v>
      </c>
      <c r="E1078" s="238" t="s">
        <v>14</v>
      </c>
      <c r="F1078" s="239">
        <v>11880</v>
      </c>
      <c r="G1078" s="239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818</v>
      </c>
      <c r="D1079" s="237" t="s">
        <v>47</v>
      </c>
      <c r="E1079" s="238" t="s">
        <v>14</v>
      </c>
      <c r="F1079" s="239">
        <v>12300</v>
      </c>
      <c r="G1079" s="239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819</v>
      </c>
      <c r="D1080" s="237" t="s">
        <v>47</v>
      </c>
      <c r="E1080" s="238" t="s">
        <v>14</v>
      </c>
      <c r="F1080" s="239">
        <v>12300</v>
      </c>
      <c r="G1080" s="239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820</v>
      </c>
      <c r="D1081" s="237" t="s">
        <v>47</v>
      </c>
      <c r="E1081" s="238" t="s">
        <v>14</v>
      </c>
      <c r="F1081" s="239">
        <v>16500</v>
      </c>
      <c r="G1081" s="239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821</v>
      </c>
      <c r="D1082" s="237" t="s">
        <v>47</v>
      </c>
      <c r="E1082" s="238" t="s">
        <v>14</v>
      </c>
      <c r="F1082" s="239">
        <v>16500</v>
      </c>
      <c r="G1082" s="239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822</v>
      </c>
      <c r="D1083" s="237" t="s">
        <v>47</v>
      </c>
      <c r="E1083" s="238" t="s">
        <v>14</v>
      </c>
      <c r="F1083" s="239">
        <v>13260</v>
      </c>
      <c r="G1083" s="239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37" t="s">
        <v>48</v>
      </c>
      <c r="E1084" s="238"/>
      <c r="F1084" s="239">
        <v>0</v>
      </c>
      <c r="G1084" s="239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1030</v>
      </c>
      <c r="C1085" s="109" t="s">
        <v>639</v>
      </c>
      <c r="D1085" s="237" t="s">
        <v>48</v>
      </c>
      <c r="E1085" s="238"/>
      <c r="F1085" s="239">
        <v>0</v>
      </c>
      <c r="G1085" s="239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823</v>
      </c>
      <c r="D1086" s="237" t="s">
        <v>47</v>
      </c>
      <c r="E1086" s="238" t="s">
        <v>14</v>
      </c>
      <c r="F1086" s="239">
        <v>31920</v>
      </c>
      <c r="G1086" s="239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824</v>
      </c>
      <c r="D1087" s="237" t="s">
        <v>47</v>
      </c>
      <c r="E1087" s="238" t="s">
        <v>14</v>
      </c>
      <c r="F1087" s="239">
        <v>31920</v>
      </c>
      <c r="G1087" s="239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825</v>
      </c>
      <c r="D1088" s="237" t="s">
        <v>47</v>
      </c>
      <c r="E1088" s="238" t="s">
        <v>14</v>
      </c>
      <c r="F1088" s="239">
        <v>31920</v>
      </c>
      <c r="G1088" s="239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826</v>
      </c>
      <c r="D1089" s="237" t="s">
        <v>47</v>
      </c>
      <c r="E1089" s="238" t="s">
        <v>14</v>
      </c>
      <c r="F1089" s="239">
        <v>48060</v>
      </c>
      <c r="G1089" s="239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827</v>
      </c>
      <c r="D1090" s="237" t="s">
        <v>47</v>
      </c>
      <c r="E1090" s="238" t="s">
        <v>14</v>
      </c>
      <c r="F1090" s="239">
        <v>16200</v>
      </c>
      <c r="G1090" s="239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828</v>
      </c>
      <c r="D1091" s="237" t="s">
        <v>47</v>
      </c>
      <c r="E1091" s="238" t="s">
        <v>14</v>
      </c>
      <c r="F1091" s="239">
        <v>48060</v>
      </c>
      <c r="G1091" s="239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829</v>
      </c>
      <c r="D1092" s="237" t="s">
        <v>47</v>
      </c>
      <c r="E1092" s="238" t="s">
        <v>14</v>
      </c>
      <c r="F1092" s="239">
        <v>50400</v>
      </c>
      <c r="G1092" s="239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830</v>
      </c>
      <c r="D1093" s="237" t="s">
        <v>47</v>
      </c>
      <c r="E1093" s="238" t="s">
        <v>14</v>
      </c>
      <c r="F1093" s="239">
        <v>26400</v>
      </c>
      <c r="G1093" s="239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831</v>
      </c>
      <c r="D1094" s="237" t="s">
        <v>47</v>
      </c>
      <c r="E1094" s="238" t="s">
        <v>14</v>
      </c>
      <c r="F1094" s="239">
        <v>42180</v>
      </c>
      <c r="G1094" s="239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832</v>
      </c>
      <c r="D1095" s="237" t="s">
        <v>47</v>
      </c>
      <c r="E1095" s="238" t="s">
        <v>14</v>
      </c>
      <c r="F1095" s="239">
        <v>42180</v>
      </c>
      <c r="G1095" s="239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833</v>
      </c>
      <c r="D1096" s="237" t="s">
        <v>47</v>
      </c>
      <c r="E1096" s="238" t="s">
        <v>14</v>
      </c>
      <c r="F1096" s="239">
        <v>27120</v>
      </c>
      <c r="G1096" s="239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834</v>
      </c>
      <c r="D1097" s="237" t="s">
        <v>47</v>
      </c>
      <c r="E1097" s="238" t="s">
        <v>14</v>
      </c>
      <c r="F1097" s="239">
        <v>46800</v>
      </c>
      <c r="G1097" s="239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835</v>
      </c>
      <c r="D1098" s="237" t="s">
        <v>47</v>
      </c>
      <c r="E1098" s="238" t="s">
        <v>14</v>
      </c>
      <c r="F1098" s="239">
        <v>46800</v>
      </c>
      <c r="G1098" s="239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836</v>
      </c>
      <c r="D1099" s="237" t="s">
        <v>47</v>
      </c>
      <c r="E1099" s="238" t="s">
        <v>14</v>
      </c>
      <c r="F1099" s="239">
        <v>45240</v>
      </c>
      <c r="G1099" s="239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837</v>
      </c>
      <c r="D1100" s="237" t="s">
        <v>47</v>
      </c>
      <c r="E1100" s="238" t="s">
        <v>14</v>
      </c>
      <c r="F1100" s="239">
        <v>22740</v>
      </c>
      <c r="G1100" s="239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838</v>
      </c>
      <c r="D1101" s="237" t="s">
        <v>47</v>
      </c>
      <c r="E1101" s="238" t="s">
        <v>14</v>
      </c>
      <c r="F1101" s="239">
        <v>22740</v>
      </c>
      <c r="G1101" s="239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839</v>
      </c>
      <c r="D1102" s="237" t="s">
        <v>47</v>
      </c>
      <c r="E1102" s="238" t="s">
        <v>14</v>
      </c>
      <c r="F1102" s="239">
        <v>24420</v>
      </c>
      <c r="G1102" s="239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840</v>
      </c>
      <c r="D1103" s="237" t="s">
        <v>47</v>
      </c>
      <c r="E1103" s="238" t="s">
        <v>14</v>
      </c>
      <c r="F1103" s="239">
        <v>24420</v>
      </c>
      <c r="G1103" s="239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841</v>
      </c>
      <c r="D1104" s="237" t="s">
        <v>47</v>
      </c>
      <c r="E1104" s="238" t="s">
        <v>14</v>
      </c>
      <c r="F1104" s="239">
        <v>24420</v>
      </c>
      <c r="G1104" s="239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842</v>
      </c>
      <c r="D1105" s="237" t="s">
        <v>47</v>
      </c>
      <c r="E1105" s="238" t="s">
        <v>14</v>
      </c>
      <c r="F1105" s="239">
        <v>24420</v>
      </c>
      <c r="G1105" s="239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843</v>
      </c>
      <c r="D1106" s="237" t="s">
        <v>47</v>
      </c>
      <c r="E1106" s="238" t="s">
        <v>14</v>
      </c>
      <c r="F1106" s="239">
        <v>21720</v>
      </c>
      <c r="G1106" s="239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844</v>
      </c>
      <c r="D1107" s="237" t="s">
        <v>47</v>
      </c>
      <c r="E1107" s="238" t="s">
        <v>14</v>
      </c>
      <c r="F1107" s="239">
        <v>20100</v>
      </c>
      <c r="G1107" s="239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845</v>
      </c>
      <c r="D1108" s="237" t="s">
        <v>47</v>
      </c>
      <c r="E1108" s="238" t="s">
        <v>14</v>
      </c>
      <c r="F1108" s="239">
        <v>20100</v>
      </c>
      <c r="G1108" s="239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846</v>
      </c>
      <c r="D1109" s="237" t="s">
        <v>47</v>
      </c>
      <c r="E1109" s="238" t="s">
        <v>14</v>
      </c>
      <c r="F1109" s="239">
        <v>20100</v>
      </c>
      <c r="G1109" s="239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847</v>
      </c>
      <c r="D1110" s="237" t="s">
        <v>47</v>
      </c>
      <c r="E1110" s="238" t="s">
        <v>14</v>
      </c>
      <c r="F1110" s="239">
        <v>20100</v>
      </c>
      <c r="G1110" s="239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848</v>
      </c>
      <c r="D1111" s="237" t="s">
        <v>47</v>
      </c>
      <c r="E1111" s="238" t="s">
        <v>14</v>
      </c>
      <c r="F1111" s="239">
        <v>42240</v>
      </c>
      <c r="G1111" s="239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849</v>
      </c>
      <c r="D1112" s="237" t="s">
        <v>47</v>
      </c>
      <c r="E1112" s="238" t="s">
        <v>14</v>
      </c>
      <c r="F1112" s="239">
        <v>42240</v>
      </c>
      <c r="G1112" s="239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850</v>
      </c>
      <c r="D1113" s="237" t="s">
        <v>47</v>
      </c>
      <c r="E1113" s="238" t="s">
        <v>14</v>
      </c>
      <c r="F1113" s="239">
        <v>40260</v>
      </c>
      <c r="G1113" s="239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851</v>
      </c>
      <c r="D1114" s="237" t="s">
        <v>47</v>
      </c>
      <c r="E1114" s="238" t="s">
        <v>14</v>
      </c>
      <c r="F1114" s="239">
        <v>28020</v>
      </c>
      <c r="G1114" s="239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852</v>
      </c>
      <c r="D1115" s="237" t="s">
        <v>47</v>
      </c>
      <c r="E1115" s="238" t="s">
        <v>14</v>
      </c>
      <c r="F1115" s="239">
        <v>28020</v>
      </c>
      <c r="G1115" s="239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853</v>
      </c>
      <c r="D1116" s="237" t="s">
        <v>47</v>
      </c>
      <c r="E1116" s="238" t="s">
        <v>14</v>
      </c>
      <c r="F1116" s="239">
        <v>45360</v>
      </c>
      <c r="G1116" s="239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854</v>
      </c>
      <c r="D1117" s="237" t="s">
        <v>47</v>
      </c>
      <c r="E1117" s="238" t="s">
        <v>14</v>
      </c>
      <c r="F1117" s="239">
        <v>45360</v>
      </c>
      <c r="G1117" s="239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855</v>
      </c>
      <c r="D1118" s="237" t="s">
        <v>47</v>
      </c>
      <c r="E1118" s="238" t="s">
        <v>14</v>
      </c>
      <c r="F1118" s="239">
        <v>36060</v>
      </c>
      <c r="G1118" s="239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856</v>
      </c>
      <c r="D1119" s="237" t="s">
        <v>47</v>
      </c>
      <c r="E1119" s="238" t="s">
        <v>14</v>
      </c>
      <c r="F1119" s="239">
        <v>33660</v>
      </c>
      <c r="G1119" s="239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37" t="s">
        <v>48</v>
      </c>
      <c r="E1120" s="238"/>
      <c r="F1120" s="239">
        <v>0</v>
      </c>
      <c r="G1120" s="239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1030</v>
      </c>
      <c r="C1121" s="109" t="s">
        <v>674</v>
      </c>
      <c r="D1121" s="237" t="s">
        <v>48</v>
      </c>
      <c r="E1121" s="238"/>
      <c r="F1121" s="239">
        <v>0</v>
      </c>
      <c r="G1121" s="239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857</v>
      </c>
      <c r="D1122" s="237" t="s">
        <v>47</v>
      </c>
      <c r="E1122" s="238" t="s">
        <v>14</v>
      </c>
      <c r="F1122" s="239">
        <v>38820</v>
      </c>
      <c r="G1122" s="239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858</v>
      </c>
      <c r="D1123" s="237" t="s">
        <v>47</v>
      </c>
      <c r="E1123" s="238" t="s">
        <v>14</v>
      </c>
      <c r="F1123" s="239">
        <v>38820</v>
      </c>
      <c r="G1123" s="239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859</v>
      </c>
      <c r="D1124" s="237" t="s">
        <v>47</v>
      </c>
      <c r="E1124" s="238" t="s">
        <v>14</v>
      </c>
      <c r="F1124" s="239">
        <v>47880</v>
      </c>
      <c r="G1124" s="239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860</v>
      </c>
      <c r="D1125" s="237" t="s">
        <v>47</v>
      </c>
      <c r="E1125" s="238" t="s">
        <v>14</v>
      </c>
      <c r="F1125" s="239">
        <v>49920</v>
      </c>
      <c r="G1125" s="239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861</v>
      </c>
      <c r="D1126" s="237" t="s">
        <v>47</v>
      </c>
      <c r="E1126" s="238" t="s">
        <v>14</v>
      </c>
      <c r="F1126" s="239">
        <v>64260</v>
      </c>
      <c r="G1126" s="239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862</v>
      </c>
      <c r="D1127" s="237" t="s">
        <v>47</v>
      </c>
      <c r="E1127" s="238" t="s">
        <v>14</v>
      </c>
      <c r="F1127" s="239">
        <v>110640</v>
      </c>
      <c r="G1127" s="239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37" t="s">
        <v>48</v>
      </c>
      <c r="E1128" s="238"/>
      <c r="F1128" s="239">
        <v>0</v>
      </c>
      <c r="G1128" s="239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1030</v>
      </c>
      <c r="C1129" s="109" t="s">
        <v>681</v>
      </c>
      <c r="D1129" s="237" t="s">
        <v>48</v>
      </c>
      <c r="E1129" s="238"/>
      <c r="F1129" s="239">
        <v>0</v>
      </c>
      <c r="G1129" s="239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863</v>
      </c>
      <c r="D1130" s="237" t="s">
        <v>47</v>
      </c>
      <c r="E1130" s="238" t="s">
        <v>14</v>
      </c>
      <c r="F1130" s="239">
        <v>45120</v>
      </c>
      <c r="G1130" s="239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864</v>
      </c>
      <c r="D1131" s="237" t="s">
        <v>47</v>
      </c>
      <c r="E1131" s="238" t="s">
        <v>14</v>
      </c>
      <c r="F1131" s="239">
        <v>45120</v>
      </c>
      <c r="G1131" s="239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865</v>
      </c>
      <c r="D1132" s="237" t="s">
        <v>47</v>
      </c>
      <c r="E1132" s="238" t="s">
        <v>14</v>
      </c>
      <c r="F1132" s="239">
        <v>44940</v>
      </c>
      <c r="G1132" s="239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866</v>
      </c>
      <c r="D1133" s="237" t="s">
        <v>47</v>
      </c>
      <c r="E1133" s="238" t="s">
        <v>14</v>
      </c>
      <c r="F1133" s="239">
        <v>47640</v>
      </c>
      <c r="G1133" s="239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867</v>
      </c>
      <c r="D1134" s="237" t="s">
        <v>47</v>
      </c>
      <c r="E1134" s="238" t="s">
        <v>14</v>
      </c>
      <c r="F1134" s="239">
        <v>50340</v>
      </c>
      <c r="G1134" s="239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868</v>
      </c>
      <c r="D1135" s="237" t="s">
        <v>47</v>
      </c>
      <c r="E1135" s="238" t="s">
        <v>14</v>
      </c>
      <c r="F1135" s="239">
        <v>43860</v>
      </c>
      <c r="G1135" s="239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869</v>
      </c>
      <c r="D1136" s="237" t="s">
        <v>47</v>
      </c>
      <c r="E1136" s="238" t="s">
        <v>14</v>
      </c>
      <c r="F1136" s="239">
        <v>50940</v>
      </c>
      <c r="G1136" s="239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870</v>
      </c>
      <c r="D1137" s="237" t="s">
        <v>47</v>
      </c>
      <c r="E1137" s="238" t="s">
        <v>14</v>
      </c>
      <c r="F1137" s="239">
        <v>50940</v>
      </c>
      <c r="G1137" s="239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871</v>
      </c>
      <c r="D1138" s="237" t="s">
        <v>47</v>
      </c>
      <c r="E1138" s="238" t="s">
        <v>14</v>
      </c>
      <c r="F1138" s="239">
        <v>48240</v>
      </c>
      <c r="G1138" s="239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872</v>
      </c>
      <c r="D1139" s="237" t="s">
        <v>47</v>
      </c>
      <c r="E1139" s="238" t="s">
        <v>14</v>
      </c>
      <c r="F1139" s="239">
        <v>47280</v>
      </c>
      <c r="G1139" s="239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873</v>
      </c>
      <c r="D1140" s="237" t="s">
        <v>47</v>
      </c>
      <c r="E1140" s="238" t="s">
        <v>14</v>
      </c>
      <c r="F1140" s="239">
        <v>59940</v>
      </c>
      <c r="G1140" s="239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874</v>
      </c>
      <c r="D1141" s="237" t="s">
        <v>47</v>
      </c>
      <c r="E1141" s="238" t="s">
        <v>14</v>
      </c>
      <c r="F1141" s="239">
        <v>55080</v>
      </c>
      <c r="G1141" s="239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875</v>
      </c>
      <c r="D1142" s="237" t="s">
        <v>47</v>
      </c>
      <c r="E1142" s="238" t="s">
        <v>14</v>
      </c>
      <c r="F1142" s="239">
        <v>44640</v>
      </c>
      <c r="G1142" s="239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876</v>
      </c>
      <c r="D1143" s="237" t="s">
        <v>47</v>
      </c>
      <c r="E1143" s="238" t="s">
        <v>14</v>
      </c>
      <c r="F1143" s="239">
        <v>58920</v>
      </c>
      <c r="G1143" s="239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877</v>
      </c>
      <c r="D1144" s="237" t="s">
        <v>47</v>
      </c>
      <c r="E1144" s="238" t="s">
        <v>14</v>
      </c>
      <c r="F1144" s="239">
        <v>58920</v>
      </c>
      <c r="G1144" s="239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878</v>
      </c>
      <c r="D1145" s="237" t="s">
        <v>47</v>
      </c>
      <c r="E1145" s="238" t="s">
        <v>14</v>
      </c>
      <c r="F1145" s="239">
        <v>58140</v>
      </c>
      <c r="G1145" s="239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879</v>
      </c>
      <c r="D1146" s="237" t="s">
        <v>47</v>
      </c>
      <c r="E1146" s="238" t="s">
        <v>14</v>
      </c>
      <c r="F1146" s="239">
        <v>58140</v>
      </c>
      <c r="G1146" s="239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880</v>
      </c>
      <c r="D1147" s="237" t="s">
        <v>47</v>
      </c>
      <c r="E1147" s="238" t="s">
        <v>14</v>
      </c>
      <c r="F1147" s="239">
        <v>56340</v>
      </c>
      <c r="G1147" s="239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881</v>
      </c>
      <c r="D1148" s="237" t="s">
        <v>47</v>
      </c>
      <c r="E1148" s="238" t="s">
        <v>14</v>
      </c>
      <c r="F1148" s="239">
        <v>105060</v>
      </c>
      <c r="G1148" s="239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882</v>
      </c>
      <c r="D1149" s="237" t="s">
        <v>47</v>
      </c>
      <c r="E1149" s="238" t="s">
        <v>14</v>
      </c>
      <c r="F1149" s="239">
        <v>57540</v>
      </c>
      <c r="G1149" s="239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883</v>
      </c>
      <c r="D1150" s="237" t="s">
        <v>47</v>
      </c>
      <c r="E1150" s="238" t="s">
        <v>14</v>
      </c>
      <c r="F1150" s="239">
        <v>61080</v>
      </c>
      <c r="G1150" s="239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884</v>
      </c>
      <c r="D1151" s="237" t="s">
        <v>47</v>
      </c>
      <c r="E1151" s="238" t="s">
        <v>14</v>
      </c>
      <c r="F1151" s="239">
        <v>71880</v>
      </c>
      <c r="G1151" s="239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885</v>
      </c>
      <c r="D1152" s="237" t="s">
        <v>47</v>
      </c>
      <c r="E1152" s="238" t="s">
        <v>14</v>
      </c>
      <c r="F1152" s="239">
        <v>61080</v>
      </c>
      <c r="G1152" s="239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886</v>
      </c>
      <c r="D1153" s="237" t="s">
        <v>47</v>
      </c>
      <c r="E1153" s="238" t="s">
        <v>14</v>
      </c>
      <c r="F1153" s="239">
        <v>55860</v>
      </c>
      <c r="G1153" s="239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887</v>
      </c>
      <c r="D1154" s="237" t="s">
        <v>47</v>
      </c>
      <c r="E1154" s="238" t="s">
        <v>14</v>
      </c>
      <c r="F1154" s="239">
        <v>58680</v>
      </c>
      <c r="G1154" s="239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888</v>
      </c>
      <c r="D1155" s="237" t="s">
        <v>47</v>
      </c>
      <c r="E1155" s="238" t="s">
        <v>14</v>
      </c>
      <c r="F1155" s="239">
        <v>115680</v>
      </c>
      <c r="G1155" s="239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889</v>
      </c>
      <c r="D1156" s="237" t="s">
        <v>47</v>
      </c>
      <c r="E1156" s="238" t="s">
        <v>14</v>
      </c>
      <c r="F1156" s="239">
        <v>118500</v>
      </c>
      <c r="G1156" s="239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890</v>
      </c>
      <c r="D1157" s="237" t="s">
        <v>47</v>
      </c>
      <c r="E1157" s="238" t="s">
        <v>14</v>
      </c>
      <c r="F1157" s="239">
        <v>118500</v>
      </c>
      <c r="G1157" s="239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891</v>
      </c>
      <c r="D1158" s="237" t="s">
        <v>47</v>
      </c>
      <c r="E1158" s="238" t="s">
        <v>14</v>
      </c>
      <c r="F1158" s="239">
        <v>117900</v>
      </c>
      <c r="G1158" s="239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892</v>
      </c>
      <c r="D1159" s="237" t="s">
        <v>47</v>
      </c>
      <c r="E1159" s="238" t="s">
        <v>14</v>
      </c>
      <c r="F1159" s="239">
        <v>120120</v>
      </c>
      <c r="G1159" s="239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893</v>
      </c>
      <c r="D1160" s="237" t="s">
        <v>47</v>
      </c>
      <c r="E1160" s="238" t="s">
        <v>14</v>
      </c>
      <c r="F1160" s="239">
        <v>50460</v>
      </c>
      <c r="G1160" s="239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894</v>
      </c>
      <c r="D1161" s="237" t="s">
        <v>47</v>
      </c>
      <c r="E1161" s="238" t="s">
        <v>14</v>
      </c>
      <c r="F1161" s="239">
        <v>50460</v>
      </c>
      <c r="G1161" s="239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895</v>
      </c>
      <c r="D1162" s="237" t="s">
        <v>47</v>
      </c>
      <c r="E1162" s="238" t="s">
        <v>14</v>
      </c>
      <c r="F1162" s="239">
        <v>41400</v>
      </c>
      <c r="G1162" s="239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896</v>
      </c>
      <c r="D1163" s="237" t="s">
        <v>47</v>
      </c>
      <c r="E1163" s="238" t="s">
        <v>14</v>
      </c>
      <c r="F1163" s="239">
        <v>61140</v>
      </c>
      <c r="G1163" s="239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897</v>
      </c>
      <c r="D1164" s="237" t="s">
        <v>47</v>
      </c>
      <c r="E1164" s="238" t="s">
        <v>14</v>
      </c>
      <c r="F1164" s="239">
        <v>61140</v>
      </c>
      <c r="G1164" s="239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898</v>
      </c>
      <c r="D1165" s="237" t="s">
        <v>47</v>
      </c>
      <c r="E1165" s="238" t="s">
        <v>14</v>
      </c>
      <c r="F1165" s="239">
        <v>55380</v>
      </c>
      <c r="G1165" s="239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899</v>
      </c>
      <c r="D1166" s="237" t="s">
        <v>47</v>
      </c>
      <c r="E1166" s="238" t="s">
        <v>14</v>
      </c>
      <c r="F1166" s="239">
        <v>61860</v>
      </c>
      <c r="G1166" s="239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900</v>
      </c>
      <c r="D1167" s="237" t="s">
        <v>47</v>
      </c>
      <c r="E1167" s="238" t="s">
        <v>14</v>
      </c>
      <c r="F1167" s="239">
        <v>63900</v>
      </c>
      <c r="G1167" s="239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901</v>
      </c>
      <c r="D1168" s="237" t="s">
        <v>47</v>
      </c>
      <c r="E1168" s="238" t="s">
        <v>14</v>
      </c>
      <c r="F1168" s="239">
        <v>59220</v>
      </c>
      <c r="G1168" s="239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37" t="s">
        <v>48</v>
      </c>
      <c r="E1169" s="238"/>
      <c r="F1169" s="239">
        <v>0</v>
      </c>
      <c r="G1169" s="239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1030</v>
      </c>
      <c r="C1170" s="109" t="s">
        <v>721</v>
      </c>
      <c r="D1170" s="237" t="s">
        <v>48</v>
      </c>
      <c r="E1170" s="238"/>
      <c r="F1170" s="239">
        <v>0</v>
      </c>
      <c r="G1170" s="239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902</v>
      </c>
      <c r="D1171" s="237" t="s">
        <v>47</v>
      </c>
      <c r="E1171" s="238" t="s">
        <v>14</v>
      </c>
      <c r="F1171" s="239">
        <v>89700</v>
      </c>
      <c r="G1171" s="239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903</v>
      </c>
      <c r="D1172" s="237" t="s">
        <v>47</v>
      </c>
      <c r="E1172" s="238" t="s">
        <v>14</v>
      </c>
      <c r="F1172" s="239">
        <v>91200</v>
      </c>
      <c r="G1172" s="239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904</v>
      </c>
      <c r="D1173" s="237" t="s">
        <v>47</v>
      </c>
      <c r="E1173" s="238" t="s">
        <v>14</v>
      </c>
      <c r="F1173" s="239">
        <v>95640</v>
      </c>
      <c r="G1173" s="239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905</v>
      </c>
      <c r="D1174" s="237" t="s">
        <v>47</v>
      </c>
      <c r="E1174" s="238" t="s">
        <v>14</v>
      </c>
      <c r="F1174" s="239">
        <v>95640</v>
      </c>
      <c r="G1174" s="239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906</v>
      </c>
      <c r="D1175" s="237" t="s">
        <v>47</v>
      </c>
      <c r="E1175" s="238" t="s">
        <v>14</v>
      </c>
      <c r="F1175" s="239">
        <v>116340</v>
      </c>
      <c r="G1175" s="239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907</v>
      </c>
      <c r="D1176" s="237" t="s">
        <v>47</v>
      </c>
      <c r="E1176" s="238" t="s">
        <v>14</v>
      </c>
      <c r="F1176" s="239">
        <v>115020</v>
      </c>
      <c r="G1176" s="239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908</v>
      </c>
      <c r="D1177" s="237" t="s">
        <v>47</v>
      </c>
      <c r="E1177" s="238" t="s">
        <v>14</v>
      </c>
      <c r="F1177" s="239">
        <v>115020</v>
      </c>
      <c r="G1177" s="239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909</v>
      </c>
      <c r="D1178" s="237" t="s">
        <v>47</v>
      </c>
      <c r="E1178" s="238" t="s">
        <v>14</v>
      </c>
      <c r="F1178" s="239">
        <v>115020</v>
      </c>
      <c r="G1178" s="239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910</v>
      </c>
      <c r="D1179" s="237" t="s">
        <v>47</v>
      </c>
      <c r="E1179" s="238" t="s">
        <v>14</v>
      </c>
      <c r="F1179" s="239">
        <v>117900</v>
      </c>
      <c r="G1179" s="239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911</v>
      </c>
      <c r="D1180" s="237" t="s">
        <v>47</v>
      </c>
      <c r="E1180" s="238" t="s">
        <v>14</v>
      </c>
      <c r="F1180" s="239">
        <v>136860</v>
      </c>
      <c r="G1180" s="239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912</v>
      </c>
      <c r="D1181" s="237" t="s">
        <v>47</v>
      </c>
      <c r="E1181" s="238" t="s">
        <v>14</v>
      </c>
      <c r="F1181" s="239">
        <v>220920</v>
      </c>
      <c r="G1181" s="239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913</v>
      </c>
      <c r="D1182" s="237" t="s">
        <v>47</v>
      </c>
      <c r="E1182" s="238" t="s">
        <v>14</v>
      </c>
      <c r="F1182" s="239">
        <v>220920</v>
      </c>
      <c r="G1182" s="239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37" t="s">
        <v>48</v>
      </c>
      <c r="E1183" s="238"/>
      <c r="F1183" s="239">
        <v>0</v>
      </c>
      <c r="G1183" s="239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1030</v>
      </c>
      <c r="C1184" s="109" t="s">
        <v>1058</v>
      </c>
      <c r="D1184" s="237" t="s">
        <v>48</v>
      </c>
      <c r="E1184" s="238"/>
      <c r="F1184" s="239">
        <v>0</v>
      </c>
      <c r="G1184" s="239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1172</v>
      </c>
      <c r="D1185" s="237" t="s">
        <v>47</v>
      </c>
      <c r="E1185" s="238" t="s">
        <v>14</v>
      </c>
      <c r="F1185" s="239">
        <v>19440</v>
      </c>
      <c r="G1185" s="239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1173</v>
      </c>
      <c r="D1186" s="237" t="s">
        <v>47</v>
      </c>
      <c r="E1186" s="238" t="s">
        <v>14</v>
      </c>
      <c r="F1186" s="239">
        <v>28860</v>
      </c>
      <c r="G1186" s="239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1174</v>
      </c>
      <c r="D1187" s="237" t="s">
        <v>47</v>
      </c>
      <c r="E1187" s="238" t="s">
        <v>14</v>
      </c>
      <c r="F1187" s="239">
        <v>33180</v>
      </c>
      <c r="G1187" s="239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1175</v>
      </c>
      <c r="D1188" s="237" t="s">
        <v>47</v>
      </c>
      <c r="E1188" s="238" t="s">
        <v>14</v>
      </c>
      <c r="F1188" s="239">
        <v>30900</v>
      </c>
      <c r="G1188" s="239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1176</v>
      </c>
      <c r="D1189" s="237" t="s">
        <v>47</v>
      </c>
      <c r="E1189" s="238" t="s">
        <v>14</v>
      </c>
      <c r="F1189" s="239">
        <v>40740</v>
      </c>
      <c r="G1189" s="239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1177</v>
      </c>
      <c r="D1190" s="237" t="s">
        <v>47</v>
      </c>
      <c r="E1190" s="238" t="s">
        <v>14</v>
      </c>
      <c r="F1190" s="239">
        <v>34020</v>
      </c>
      <c r="G1190" s="239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1178</v>
      </c>
      <c r="D1191" s="237" t="s">
        <v>47</v>
      </c>
      <c r="E1191" s="238" t="s">
        <v>14</v>
      </c>
      <c r="F1191" s="239">
        <v>358140</v>
      </c>
      <c r="G1191" s="239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1179</v>
      </c>
      <c r="D1192" s="237" t="s">
        <v>47</v>
      </c>
      <c r="E1192" s="238" t="s">
        <v>14</v>
      </c>
      <c r="F1192" s="239">
        <v>240900</v>
      </c>
      <c r="G1192" s="239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37" t="s">
        <v>48</v>
      </c>
      <c r="E1193" s="238"/>
      <c r="F1193" s="239">
        <v>0</v>
      </c>
      <c r="G1193" s="239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1030</v>
      </c>
      <c r="C1194" s="109" t="s">
        <v>733</v>
      </c>
      <c r="D1194" s="237" t="s">
        <v>48</v>
      </c>
      <c r="E1194" s="238"/>
      <c r="F1194" s="239">
        <v>0</v>
      </c>
      <c r="G1194" s="239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914</v>
      </c>
      <c r="D1195" s="237" t="s">
        <v>47</v>
      </c>
      <c r="E1195" s="238" t="s">
        <v>14</v>
      </c>
      <c r="F1195" s="239">
        <v>33840</v>
      </c>
      <c r="G1195" s="239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915</v>
      </c>
      <c r="D1196" s="237" t="s">
        <v>47</v>
      </c>
      <c r="E1196" s="238" t="s">
        <v>14</v>
      </c>
      <c r="F1196" s="239">
        <v>39240</v>
      </c>
      <c r="G1196" s="239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916</v>
      </c>
      <c r="D1197" s="237" t="s">
        <v>47</v>
      </c>
      <c r="E1197" s="238" t="s">
        <v>14</v>
      </c>
      <c r="F1197" s="239">
        <v>7320</v>
      </c>
      <c r="G1197" s="239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917</v>
      </c>
      <c r="D1198" s="237" t="s">
        <v>47</v>
      </c>
      <c r="E1198" s="238" t="s">
        <v>14</v>
      </c>
      <c r="F1198" s="239">
        <v>9600</v>
      </c>
      <c r="G1198" s="239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918</v>
      </c>
      <c r="D1199" s="237" t="s">
        <v>47</v>
      </c>
      <c r="E1199" s="238" t="s">
        <v>14</v>
      </c>
      <c r="F1199" s="239">
        <v>103860</v>
      </c>
      <c r="G1199" s="239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919</v>
      </c>
      <c r="D1200" s="237" t="s">
        <v>47</v>
      </c>
      <c r="E1200" s="238" t="s">
        <v>14</v>
      </c>
      <c r="F1200" s="239">
        <v>923940</v>
      </c>
      <c r="G1200" s="239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920</v>
      </c>
      <c r="D1201" s="237" t="s">
        <v>47</v>
      </c>
      <c r="E1201" s="238" t="s">
        <v>14</v>
      </c>
      <c r="F1201" s="239">
        <v>14160</v>
      </c>
      <c r="G1201" s="239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921</v>
      </c>
      <c r="D1202" s="237" t="s">
        <v>47</v>
      </c>
      <c r="E1202" s="238" t="s">
        <v>14</v>
      </c>
      <c r="F1202" s="239">
        <v>12060</v>
      </c>
      <c r="G1202" s="239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922</v>
      </c>
      <c r="D1203" s="237" t="s">
        <v>47</v>
      </c>
      <c r="E1203" s="238" t="s">
        <v>14</v>
      </c>
      <c r="F1203" s="239">
        <v>14160</v>
      </c>
      <c r="G1203" s="239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923</v>
      </c>
      <c r="D1204" s="237" t="s">
        <v>47</v>
      </c>
      <c r="E1204" s="238" t="s">
        <v>14</v>
      </c>
      <c r="F1204" s="239">
        <v>14160</v>
      </c>
      <c r="G1204" s="239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924</v>
      </c>
      <c r="D1205" s="237" t="s">
        <v>47</v>
      </c>
      <c r="E1205" s="238" t="s">
        <v>14</v>
      </c>
      <c r="F1205" s="239">
        <v>35040</v>
      </c>
      <c r="G1205" s="239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925</v>
      </c>
      <c r="D1206" s="237" t="s">
        <v>47</v>
      </c>
      <c r="E1206" s="238" t="s">
        <v>14</v>
      </c>
      <c r="F1206" s="239">
        <v>25860</v>
      </c>
      <c r="G1206" s="239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926</v>
      </c>
      <c r="D1207" s="237" t="s">
        <v>47</v>
      </c>
      <c r="E1207" s="238" t="s">
        <v>14</v>
      </c>
      <c r="F1207" s="239">
        <v>35040</v>
      </c>
      <c r="G1207" s="239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927</v>
      </c>
      <c r="D1208" s="237" t="s">
        <v>47</v>
      </c>
      <c r="E1208" s="238" t="s">
        <v>14</v>
      </c>
      <c r="F1208" s="239">
        <v>35040</v>
      </c>
      <c r="G1208" s="239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928</v>
      </c>
      <c r="D1209" s="237" t="s">
        <v>47</v>
      </c>
      <c r="E1209" s="238" t="s">
        <v>14</v>
      </c>
      <c r="F1209" s="239">
        <v>25860</v>
      </c>
      <c r="G1209" s="239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929</v>
      </c>
      <c r="D1210" s="237" t="s">
        <v>47</v>
      </c>
      <c r="E1210" s="238" t="s">
        <v>14</v>
      </c>
      <c r="F1210" s="239">
        <v>25860</v>
      </c>
      <c r="G1210" s="239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930</v>
      </c>
      <c r="D1211" s="237" t="s">
        <v>47</v>
      </c>
      <c r="E1211" s="238" t="s">
        <v>14</v>
      </c>
      <c r="F1211" s="239">
        <v>30960</v>
      </c>
      <c r="G1211" s="239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931</v>
      </c>
      <c r="D1212" s="237" t="s">
        <v>47</v>
      </c>
      <c r="E1212" s="238" t="s">
        <v>14</v>
      </c>
      <c r="F1212" s="239">
        <v>25860</v>
      </c>
      <c r="G1212" s="239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932</v>
      </c>
      <c r="D1213" s="237" t="s">
        <v>47</v>
      </c>
      <c r="E1213" s="238" t="s">
        <v>14</v>
      </c>
      <c r="F1213" s="239">
        <v>2305860</v>
      </c>
      <c r="G1213" s="239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933</v>
      </c>
      <c r="D1214" s="237" t="s">
        <v>47</v>
      </c>
      <c r="E1214" s="238" t="s">
        <v>14</v>
      </c>
      <c r="F1214" s="239">
        <v>18780</v>
      </c>
      <c r="G1214" s="239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934</v>
      </c>
      <c r="D1215" s="237" t="s">
        <v>47</v>
      </c>
      <c r="E1215" s="238" t="s">
        <v>14</v>
      </c>
      <c r="F1215" s="239">
        <v>27360</v>
      </c>
      <c r="G1215" s="239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935</v>
      </c>
      <c r="D1216" s="237" t="s">
        <v>47</v>
      </c>
      <c r="E1216" s="238" t="s">
        <v>14</v>
      </c>
      <c r="F1216" s="239">
        <v>18780</v>
      </c>
      <c r="G1216" s="239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936</v>
      </c>
      <c r="D1217" s="237" t="s">
        <v>47</v>
      </c>
      <c r="E1217" s="238" t="s">
        <v>14</v>
      </c>
      <c r="F1217" s="239">
        <v>27360</v>
      </c>
      <c r="G1217" s="239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937</v>
      </c>
      <c r="D1218" s="237" t="s">
        <v>47</v>
      </c>
      <c r="E1218" s="238" t="s">
        <v>14</v>
      </c>
      <c r="F1218" s="239">
        <v>18720</v>
      </c>
      <c r="G1218" s="239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938</v>
      </c>
      <c r="D1219" s="237" t="s">
        <v>47</v>
      </c>
      <c r="E1219" s="238" t="s">
        <v>14</v>
      </c>
      <c r="F1219" s="239">
        <v>18720</v>
      </c>
      <c r="G1219" s="239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939</v>
      </c>
      <c r="D1220" s="237" t="s">
        <v>47</v>
      </c>
      <c r="E1220" s="238" t="s">
        <v>14</v>
      </c>
      <c r="F1220" s="239">
        <v>18720</v>
      </c>
      <c r="G1220" s="239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940</v>
      </c>
      <c r="D1221" s="237" t="s">
        <v>47</v>
      </c>
      <c r="E1221" s="238" t="s">
        <v>14</v>
      </c>
      <c r="F1221" s="239">
        <v>25260</v>
      </c>
      <c r="G1221" s="239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941</v>
      </c>
      <c r="D1222" s="237" t="s">
        <v>47</v>
      </c>
      <c r="E1222" s="238" t="s">
        <v>14</v>
      </c>
      <c r="F1222" s="239">
        <v>25260</v>
      </c>
      <c r="G1222" s="239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942</v>
      </c>
      <c r="D1223" s="237" t="s">
        <v>47</v>
      </c>
      <c r="E1223" s="238" t="s">
        <v>14</v>
      </c>
      <c r="F1223" s="239">
        <v>22860</v>
      </c>
      <c r="G1223" s="239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943</v>
      </c>
      <c r="D1224" s="237" t="s">
        <v>47</v>
      </c>
      <c r="E1224" s="238" t="s">
        <v>14</v>
      </c>
      <c r="F1224" s="239">
        <v>74340</v>
      </c>
      <c r="G1224" s="239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944</v>
      </c>
      <c r="D1225" s="237" t="s">
        <v>47</v>
      </c>
      <c r="E1225" s="238" t="s">
        <v>14</v>
      </c>
      <c r="F1225" s="239">
        <v>74340</v>
      </c>
      <c r="G1225" s="239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945</v>
      </c>
      <c r="D1226" s="237" t="s">
        <v>47</v>
      </c>
      <c r="E1226" s="238" t="s">
        <v>14</v>
      </c>
      <c r="F1226" s="239">
        <v>27540</v>
      </c>
      <c r="G1226" s="239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946</v>
      </c>
      <c r="D1227" s="237" t="s">
        <v>47</v>
      </c>
      <c r="E1227" s="238" t="s">
        <v>14</v>
      </c>
      <c r="F1227" s="239">
        <v>21480</v>
      </c>
      <c r="G1227" s="239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947</v>
      </c>
      <c r="D1228" s="237" t="s">
        <v>47</v>
      </c>
      <c r="E1228" s="238" t="s">
        <v>14</v>
      </c>
      <c r="F1228" s="239">
        <v>25560</v>
      </c>
      <c r="G1228" s="239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948</v>
      </c>
      <c r="D1229" s="237" t="s">
        <v>47</v>
      </c>
      <c r="E1229" s="238" t="s">
        <v>14</v>
      </c>
      <c r="F1229" s="239">
        <v>457260</v>
      </c>
      <c r="G1229" s="239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37" t="s">
        <v>47</v>
      </c>
      <c r="E1230" s="238" t="s">
        <v>14</v>
      </c>
      <c r="F1230" s="239">
        <v>6360</v>
      </c>
      <c r="G1230" s="239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1180</v>
      </c>
      <c r="D1231" s="237" t="s">
        <v>47</v>
      </c>
      <c r="E1231" s="238" t="s">
        <v>14</v>
      </c>
      <c r="F1231" s="239">
        <v>368820</v>
      </c>
      <c r="G1231" s="239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1181</v>
      </c>
      <c r="D1232" s="237" t="s">
        <v>47</v>
      </c>
      <c r="E1232" s="238" t="s">
        <v>14</v>
      </c>
      <c r="F1232" s="239">
        <v>497400</v>
      </c>
      <c r="G1232" s="239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1021</v>
      </c>
      <c r="D1233" s="237" t="s">
        <v>47</v>
      </c>
      <c r="E1233" s="238" t="s">
        <v>14</v>
      </c>
      <c r="F1233" s="239">
        <v>107520</v>
      </c>
      <c r="G1233" s="239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1182</v>
      </c>
      <c r="D1234" s="237" t="s">
        <v>47</v>
      </c>
      <c r="E1234" s="238" t="s">
        <v>473</v>
      </c>
      <c r="F1234" s="239">
        <v>8622.4599999999991</v>
      </c>
      <c r="G1234" s="239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37" t="s">
        <v>48</v>
      </c>
      <c r="E1235" s="238"/>
      <c r="F1235" s="239">
        <v>0</v>
      </c>
      <c r="G1235" s="239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1030</v>
      </c>
      <c r="C1236" s="109" t="s">
        <v>1167</v>
      </c>
      <c r="D1236" s="237" t="s">
        <v>48</v>
      </c>
      <c r="E1236" s="238"/>
      <c r="F1236" s="239">
        <v>0</v>
      </c>
      <c r="G1236" s="239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1183</v>
      </c>
      <c r="D1237" s="237" t="s">
        <v>47</v>
      </c>
      <c r="E1237" s="238" t="s">
        <v>14</v>
      </c>
      <c r="F1237" s="239">
        <v>940920</v>
      </c>
      <c r="G1237" s="239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1184</v>
      </c>
      <c r="D1238" s="237" t="s">
        <v>47</v>
      </c>
      <c r="E1238" s="238" t="s">
        <v>14</v>
      </c>
      <c r="F1238" s="239">
        <v>2080260</v>
      </c>
      <c r="G1238" s="239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1185</v>
      </c>
      <c r="D1239" s="237" t="s">
        <v>47</v>
      </c>
      <c r="E1239" s="238" t="s">
        <v>14</v>
      </c>
      <c r="F1239" s="239">
        <v>2080260</v>
      </c>
      <c r="G1239" s="239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1186</v>
      </c>
      <c r="D1240" s="237" t="s">
        <v>47</v>
      </c>
      <c r="E1240" s="238" t="s">
        <v>14</v>
      </c>
      <c r="F1240" s="239">
        <v>909420</v>
      </c>
      <c r="G1240" s="239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37"/>
      <c r="E1241" s="238"/>
      <c r="F1241" s="239">
        <v>0</v>
      </c>
      <c r="G1241" s="239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1030</v>
      </c>
      <c r="C1242" s="109" t="s">
        <v>769</v>
      </c>
      <c r="D1242" s="237" t="s">
        <v>48</v>
      </c>
      <c r="E1242" s="238"/>
      <c r="F1242" s="239">
        <v>0</v>
      </c>
      <c r="G1242" s="239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949</v>
      </c>
      <c r="D1243" s="237" t="s">
        <v>47</v>
      </c>
      <c r="E1243" s="238" t="s">
        <v>297</v>
      </c>
      <c r="F1243" s="239">
        <v>285420</v>
      </c>
      <c r="G1243" s="239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37" t="s">
        <v>47</v>
      </c>
      <c r="E1244" s="238" t="s">
        <v>297</v>
      </c>
      <c r="F1244" s="239">
        <v>285420</v>
      </c>
      <c r="G1244" s="239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37" t="s">
        <v>47</v>
      </c>
      <c r="E1245" s="238" t="s">
        <v>297</v>
      </c>
      <c r="F1245" s="239">
        <v>222780</v>
      </c>
      <c r="G1245" s="239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37" t="s">
        <v>47</v>
      </c>
      <c r="E1246" s="238" t="s">
        <v>297</v>
      </c>
      <c r="F1246" s="239">
        <v>211020</v>
      </c>
      <c r="G1246" s="239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37" t="s">
        <v>47</v>
      </c>
      <c r="E1247" s="238" t="s">
        <v>297</v>
      </c>
      <c r="F1247" s="239">
        <v>180060</v>
      </c>
      <c r="G1247" s="239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37" t="s">
        <v>47</v>
      </c>
      <c r="E1248" s="238" t="s">
        <v>297</v>
      </c>
      <c r="F1248" s="239">
        <v>174540</v>
      </c>
      <c r="G1248" s="239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37" t="s">
        <v>47</v>
      </c>
      <c r="E1249" s="238" t="s">
        <v>297</v>
      </c>
      <c r="F1249" s="239">
        <v>174360</v>
      </c>
      <c r="G1249" s="239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37" t="s">
        <v>47</v>
      </c>
      <c r="E1250" s="238" t="s">
        <v>297</v>
      </c>
      <c r="F1250" s="239">
        <v>148200</v>
      </c>
      <c r="G1250" s="239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37" t="s">
        <v>47</v>
      </c>
      <c r="E1251" s="238" t="s">
        <v>297</v>
      </c>
      <c r="F1251" s="239">
        <v>165600</v>
      </c>
      <c r="G1251" s="239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37" t="s">
        <v>47</v>
      </c>
      <c r="E1252" s="238" t="s">
        <v>297</v>
      </c>
      <c r="F1252" s="239">
        <v>160860</v>
      </c>
      <c r="G1252" s="239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37" t="s">
        <v>47</v>
      </c>
      <c r="E1253" s="238" t="s">
        <v>297</v>
      </c>
      <c r="F1253" s="239">
        <v>133440</v>
      </c>
      <c r="G1253" s="239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37" t="s">
        <v>47</v>
      </c>
      <c r="E1254" s="238" t="s">
        <v>297</v>
      </c>
      <c r="F1254" s="239">
        <v>133440</v>
      </c>
      <c r="G1254" s="239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37" t="s">
        <v>47</v>
      </c>
      <c r="E1255" s="238" t="s">
        <v>297</v>
      </c>
      <c r="F1255" s="239">
        <v>118380</v>
      </c>
      <c r="G1255" s="239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37" t="s">
        <v>47</v>
      </c>
      <c r="E1256" s="238" t="s">
        <v>297</v>
      </c>
      <c r="F1256" s="239">
        <v>89520</v>
      </c>
      <c r="G1256" s="239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37" t="s">
        <v>47</v>
      </c>
      <c r="E1257" s="238" t="s">
        <v>297</v>
      </c>
      <c r="F1257" s="239">
        <v>234120</v>
      </c>
      <c r="G1257" s="239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37" t="s">
        <v>47</v>
      </c>
      <c r="E1258" s="238" t="s">
        <v>297</v>
      </c>
      <c r="F1258" s="239">
        <v>184560</v>
      </c>
      <c r="G1258" s="239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37" t="s">
        <v>47</v>
      </c>
      <c r="E1259" s="238" t="s">
        <v>297</v>
      </c>
      <c r="F1259" s="239">
        <v>156960</v>
      </c>
      <c r="G1259" s="239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37" t="s">
        <v>47</v>
      </c>
      <c r="E1260" s="238" t="s">
        <v>297</v>
      </c>
      <c r="F1260" s="239">
        <v>119220</v>
      </c>
      <c r="G1260" s="239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37" t="s">
        <v>47</v>
      </c>
      <c r="E1261" s="238" t="s">
        <v>297</v>
      </c>
      <c r="F1261" s="239">
        <v>163560</v>
      </c>
      <c r="G1261" s="239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37" t="s">
        <v>47</v>
      </c>
      <c r="E1262" s="238" t="s">
        <v>297</v>
      </c>
      <c r="F1262" s="239">
        <v>146040</v>
      </c>
      <c r="G1262" s="239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37" t="s">
        <v>47</v>
      </c>
      <c r="E1263" s="238" t="s">
        <v>297</v>
      </c>
      <c r="F1263" s="239">
        <v>107580</v>
      </c>
      <c r="G1263" s="239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37" t="s">
        <v>47</v>
      </c>
      <c r="E1264" s="238" t="s">
        <v>297</v>
      </c>
      <c r="F1264" s="239">
        <v>91140</v>
      </c>
      <c r="G1264" s="239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950</v>
      </c>
      <c r="D1265" s="237" t="s">
        <v>47</v>
      </c>
      <c r="E1265" s="238" t="s">
        <v>297</v>
      </c>
      <c r="F1265" s="239">
        <v>81891.065868368882</v>
      </c>
      <c r="G1265" s="239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951</v>
      </c>
      <c r="D1266" s="237" t="s">
        <v>47</v>
      </c>
      <c r="E1266" s="238" t="s">
        <v>297</v>
      </c>
      <c r="F1266" s="239">
        <v>75288.699780185358</v>
      </c>
      <c r="G1266" s="239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952</v>
      </c>
      <c r="D1267" s="237" t="s">
        <v>47</v>
      </c>
      <c r="E1267" s="238" t="s">
        <v>297</v>
      </c>
      <c r="F1267" s="239">
        <v>69120</v>
      </c>
      <c r="G1267" s="239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953</v>
      </c>
      <c r="D1268" s="237" t="s">
        <v>47</v>
      </c>
      <c r="E1268" s="238" t="s">
        <v>297</v>
      </c>
      <c r="F1268" s="239">
        <v>69000</v>
      </c>
      <c r="G1268" s="239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954</v>
      </c>
      <c r="D1269" s="237" t="s">
        <v>47</v>
      </c>
      <c r="E1269" s="238" t="s">
        <v>297</v>
      </c>
      <c r="F1269" s="239">
        <v>61080</v>
      </c>
      <c r="G1269" s="239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37" t="s">
        <v>47</v>
      </c>
      <c r="E1270" s="238" t="s">
        <v>297</v>
      </c>
      <c r="F1270" s="239">
        <v>313962</v>
      </c>
      <c r="G1270" s="239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37" t="s">
        <v>47</v>
      </c>
      <c r="E1271" s="238" t="s">
        <v>297</v>
      </c>
      <c r="F1271" s="239">
        <v>313962</v>
      </c>
      <c r="G1271" s="239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37" t="s">
        <v>47</v>
      </c>
      <c r="E1272" s="238" t="s">
        <v>297</v>
      </c>
      <c r="F1272" s="239">
        <v>245058.00000000003</v>
      </c>
      <c r="G1272" s="239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37" t="s">
        <v>47</v>
      </c>
      <c r="E1273" s="238" t="s">
        <v>297</v>
      </c>
      <c r="F1273" s="239">
        <v>232122.00000000003</v>
      </c>
      <c r="G1273" s="239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37" t="s">
        <v>47</v>
      </c>
      <c r="E1274" s="238" t="s">
        <v>297</v>
      </c>
      <c r="F1274" s="239">
        <v>198066</v>
      </c>
      <c r="G1274" s="239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37" t="s">
        <v>47</v>
      </c>
      <c r="E1275" s="238" t="s">
        <v>297</v>
      </c>
      <c r="F1275" s="239">
        <v>191994</v>
      </c>
      <c r="G1275" s="239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37" t="s">
        <v>47</v>
      </c>
      <c r="E1276" s="238" t="s">
        <v>297</v>
      </c>
      <c r="F1276" s="239">
        <v>191796</v>
      </c>
      <c r="G1276" s="239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37" t="s">
        <v>47</v>
      </c>
      <c r="E1277" s="238" t="s">
        <v>297</v>
      </c>
      <c r="F1277" s="239">
        <v>163020</v>
      </c>
      <c r="G1277" s="239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37" t="s">
        <v>47</v>
      </c>
      <c r="E1278" s="238" t="s">
        <v>297</v>
      </c>
      <c r="F1278" s="239">
        <v>182160</v>
      </c>
      <c r="G1278" s="239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37" t="s">
        <v>47</v>
      </c>
      <c r="E1279" s="238" t="s">
        <v>297</v>
      </c>
      <c r="F1279" s="239">
        <v>176946</v>
      </c>
      <c r="G1279" s="239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37" t="s">
        <v>47</v>
      </c>
      <c r="E1280" s="238" t="s">
        <v>297</v>
      </c>
      <c r="F1280" s="239">
        <v>146784</v>
      </c>
      <c r="G1280" s="239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37" t="s">
        <v>47</v>
      </c>
      <c r="E1281" s="238" t="s">
        <v>297</v>
      </c>
      <c r="F1281" s="239">
        <v>146784</v>
      </c>
      <c r="G1281" s="239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37" t="s">
        <v>47</v>
      </c>
      <c r="E1282" s="238" t="s">
        <v>297</v>
      </c>
      <c r="F1282" s="239">
        <v>130218.00000000001</v>
      </c>
      <c r="G1282" s="239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37" t="s">
        <v>47</v>
      </c>
      <c r="E1283" s="238" t="s">
        <v>297</v>
      </c>
      <c r="F1283" s="239">
        <v>98472</v>
      </c>
      <c r="G1283" s="239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37" t="s">
        <v>47</v>
      </c>
      <c r="E1284" s="238" t="s">
        <v>297</v>
      </c>
      <c r="F1284" s="239">
        <v>257532.00000000003</v>
      </c>
      <c r="G1284" s="239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37" t="s">
        <v>47</v>
      </c>
      <c r="E1285" s="238" t="s">
        <v>297</v>
      </c>
      <c r="F1285" s="239">
        <v>203016</v>
      </c>
      <c r="G1285" s="239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37" t="s">
        <v>47</v>
      </c>
      <c r="E1286" s="238" t="s">
        <v>297</v>
      </c>
      <c r="F1286" s="239">
        <v>172656</v>
      </c>
      <c r="G1286" s="239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37" t="s">
        <v>47</v>
      </c>
      <c r="E1287" s="238" t="s">
        <v>297</v>
      </c>
      <c r="F1287" s="239">
        <v>131142</v>
      </c>
      <c r="G1287" s="239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37" t="s">
        <v>47</v>
      </c>
      <c r="E1288" s="238" t="s">
        <v>297</v>
      </c>
      <c r="F1288" s="239">
        <v>179916</v>
      </c>
      <c r="G1288" s="239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37" t="s">
        <v>47</v>
      </c>
      <c r="E1289" s="238" t="s">
        <v>297</v>
      </c>
      <c r="F1289" s="239">
        <v>160644</v>
      </c>
      <c r="G1289" s="239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37" t="s">
        <v>47</v>
      </c>
      <c r="E1290" s="238" t="s">
        <v>297</v>
      </c>
      <c r="F1290" s="239">
        <v>118338.00000000001</v>
      </c>
      <c r="G1290" s="239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37" t="s">
        <v>47</v>
      </c>
      <c r="E1291" s="238" t="s">
        <v>297</v>
      </c>
      <c r="F1291" s="239">
        <v>100254</v>
      </c>
      <c r="G1291" s="239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955</v>
      </c>
      <c r="D1292" s="237" t="s">
        <v>47</v>
      </c>
      <c r="E1292" s="238" t="s">
        <v>297</v>
      </c>
      <c r="F1292" s="239">
        <v>90080.172455205786</v>
      </c>
      <c r="G1292" s="239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956</v>
      </c>
      <c r="D1293" s="237" t="s">
        <v>47</v>
      </c>
      <c r="E1293" s="238" t="s">
        <v>297</v>
      </c>
      <c r="F1293" s="239">
        <v>82817.569758203899</v>
      </c>
      <c r="G1293" s="239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957</v>
      </c>
      <c r="D1294" s="237" t="s">
        <v>47</v>
      </c>
      <c r="E1294" s="238" t="s">
        <v>297</v>
      </c>
      <c r="F1294" s="239">
        <v>76032</v>
      </c>
      <c r="G1294" s="239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958</v>
      </c>
      <c r="D1295" s="237" t="s">
        <v>47</v>
      </c>
      <c r="E1295" s="238" t="s">
        <v>297</v>
      </c>
      <c r="F1295" s="239">
        <v>75900</v>
      </c>
      <c r="G1295" s="239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959</v>
      </c>
      <c r="D1296" s="237" t="s">
        <v>47</v>
      </c>
      <c r="E1296" s="238" t="s">
        <v>297</v>
      </c>
      <c r="F1296" s="239">
        <v>67188</v>
      </c>
      <c r="G1296" s="239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1125</v>
      </c>
      <c r="D1297" s="237" t="s">
        <v>47</v>
      </c>
      <c r="E1297" s="238" t="s">
        <v>297</v>
      </c>
      <c r="F1297" s="239">
        <v>397284.97886456642</v>
      </c>
      <c r="G1297" s="239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37" t="s">
        <v>48</v>
      </c>
      <c r="E1298" s="238"/>
      <c r="F1298" s="239">
        <v>0</v>
      </c>
      <c r="G1298" s="239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1030</v>
      </c>
      <c r="C1299" s="109" t="s">
        <v>778</v>
      </c>
      <c r="D1299" s="237" t="s">
        <v>48</v>
      </c>
      <c r="E1299" s="238"/>
      <c r="F1299" s="239">
        <v>0</v>
      </c>
      <c r="G1299" s="239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37" t="s">
        <v>47</v>
      </c>
      <c r="E1300" s="238" t="s">
        <v>297</v>
      </c>
      <c r="F1300" s="239">
        <v>171300</v>
      </c>
      <c r="G1300" s="239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37" t="s">
        <v>47</v>
      </c>
      <c r="E1301" s="238" t="s">
        <v>297</v>
      </c>
      <c r="F1301" s="239">
        <v>144000</v>
      </c>
      <c r="G1301" s="239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37" t="s">
        <v>47</v>
      </c>
      <c r="E1302" s="238" t="s">
        <v>297</v>
      </c>
      <c r="F1302" s="239">
        <v>132480</v>
      </c>
      <c r="G1302" s="239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37" t="s">
        <v>47</v>
      </c>
      <c r="E1303" s="238" t="s">
        <v>297</v>
      </c>
      <c r="F1303" s="239">
        <v>98580</v>
      </c>
      <c r="G1303" s="239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37" t="s">
        <v>47</v>
      </c>
      <c r="E1304" s="238" t="s">
        <v>297</v>
      </c>
      <c r="F1304" s="239">
        <v>67020</v>
      </c>
      <c r="G1304" s="239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37" t="s">
        <v>47</v>
      </c>
      <c r="E1305" s="238" t="s">
        <v>297</v>
      </c>
      <c r="F1305" s="239">
        <v>134100</v>
      </c>
      <c r="G1305" s="239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37" t="s">
        <v>47</v>
      </c>
      <c r="E1306" s="238" t="s">
        <v>297</v>
      </c>
      <c r="F1306" s="239">
        <v>107400</v>
      </c>
      <c r="G1306" s="239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37" t="s">
        <v>48</v>
      </c>
      <c r="E1307" s="238"/>
      <c r="F1307" s="239">
        <v>0</v>
      </c>
      <c r="G1307" s="239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1030</v>
      </c>
      <c r="C1308" s="109" t="s">
        <v>769</v>
      </c>
      <c r="D1308" s="237" t="s">
        <v>48</v>
      </c>
      <c r="E1308" s="238"/>
      <c r="F1308" s="239">
        <v>0</v>
      </c>
      <c r="G1308" s="239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1260</v>
      </c>
      <c r="D1309" s="237" t="s">
        <v>47</v>
      </c>
      <c r="E1309" s="238" t="s">
        <v>1101</v>
      </c>
      <c r="F1309" s="239">
        <v>5708400</v>
      </c>
      <c r="G1309" s="239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1261</v>
      </c>
      <c r="D1310" s="237" t="s">
        <v>47</v>
      </c>
      <c r="E1310" s="238" t="s">
        <v>1101</v>
      </c>
      <c r="F1310" s="239">
        <v>5708400</v>
      </c>
      <c r="G1310" s="239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1262</v>
      </c>
      <c r="D1311" s="237" t="s">
        <v>47</v>
      </c>
      <c r="E1311" s="238" t="s">
        <v>1101</v>
      </c>
      <c r="F1311" s="239">
        <v>4455600</v>
      </c>
      <c r="G1311" s="239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1263</v>
      </c>
      <c r="D1312" s="237" t="s">
        <v>47</v>
      </c>
      <c r="E1312" s="238" t="s">
        <v>1101</v>
      </c>
      <c r="F1312" s="239">
        <v>4220400</v>
      </c>
      <c r="G1312" s="239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1264</v>
      </c>
      <c r="D1313" s="237" t="s">
        <v>47</v>
      </c>
      <c r="E1313" s="238" t="s">
        <v>1101</v>
      </c>
      <c r="F1313" s="239">
        <v>3601200</v>
      </c>
      <c r="G1313" s="239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1265</v>
      </c>
      <c r="D1314" s="237" t="s">
        <v>47</v>
      </c>
      <c r="E1314" s="238" t="s">
        <v>1101</v>
      </c>
      <c r="F1314" s="239">
        <v>3490800</v>
      </c>
      <c r="G1314" s="239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1266</v>
      </c>
      <c r="D1315" s="237" t="s">
        <v>47</v>
      </c>
      <c r="E1315" s="238" t="s">
        <v>1101</v>
      </c>
      <c r="F1315" s="239">
        <v>3487200</v>
      </c>
      <c r="G1315" s="239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1267</v>
      </c>
      <c r="D1316" s="237" t="s">
        <v>47</v>
      </c>
      <c r="E1316" s="238" t="s">
        <v>1101</v>
      </c>
      <c r="F1316" s="239">
        <v>2964000</v>
      </c>
      <c r="G1316" s="239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1268</v>
      </c>
      <c r="D1317" s="237" t="s">
        <v>47</v>
      </c>
      <c r="E1317" s="238" t="s">
        <v>1101</v>
      </c>
      <c r="F1317" s="239">
        <v>3312000</v>
      </c>
      <c r="G1317" s="239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1269</v>
      </c>
      <c r="D1318" s="237" t="s">
        <v>47</v>
      </c>
      <c r="E1318" s="238" t="s">
        <v>1101</v>
      </c>
      <c r="F1318" s="239">
        <v>3217200</v>
      </c>
      <c r="G1318" s="239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1270</v>
      </c>
      <c r="D1319" s="237" t="s">
        <v>47</v>
      </c>
      <c r="E1319" s="238" t="s">
        <v>1101</v>
      </c>
      <c r="F1319" s="239">
        <v>2668800</v>
      </c>
      <c r="G1319" s="239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1271</v>
      </c>
      <c r="D1320" s="237" t="s">
        <v>47</v>
      </c>
      <c r="E1320" s="238" t="s">
        <v>1101</v>
      </c>
      <c r="F1320" s="239">
        <v>2668800</v>
      </c>
      <c r="G1320" s="239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1272</v>
      </c>
      <c r="D1321" s="237" t="s">
        <v>47</v>
      </c>
      <c r="E1321" s="238" t="s">
        <v>1101</v>
      </c>
      <c r="F1321" s="239">
        <v>2367600</v>
      </c>
      <c r="G1321" s="239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1273</v>
      </c>
      <c r="D1322" s="237" t="s">
        <v>47</v>
      </c>
      <c r="E1322" s="238" t="s">
        <v>1101</v>
      </c>
      <c r="F1322" s="239">
        <v>1790400</v>
      </c>
      <c r="G1322" s="239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1274</v>
      </c>
      <c r="D1323" s="237" t="s">
        <v>47</v>
      </c>
      <c r="E1323" s="238" t="s">
        <v>1101</v>
      </c>
      <c r="F1323" s="239">
        <v>4682400</v>
      </c>
      <c r="G1323" s="239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1275</v>
      </c>
      <c r="D1324" s="237" t="s">
        <v>47</v>
      </c>
      <c r="E1324" s="238" t="s">
        <v>1101</v>
      </c>
      <c r="F1324" s="239">
        <v>3691200</v>
      </c>
      <c r="G1324" s="239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1276</v>
      </c>
      <c r="D1325" s="237" t="s">
        <v>47</v>
      </c>
      <c r="E1325" s="238" t="s">
        <v>1101</v>
      </c>
      <c r="F1325" s="239">
        <v>3139200</v>
      </c>
      <c r="G1325" s="239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1277</v>
      </c>
      <c r="D1326" s="237" t="s">
        <v>47</v>
      </c>
      <c r="E1326" s="238" t="s">
        <v>1101</v>
      </c>
      <c r="F1326" s="239">
        <v>2384400</v>
      </c>
      <c r="G1326" s="239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1278</v>
      </c>
      <c r="D1327" s="237" t="s">
        <v>47</v>
      </c>
      <c r="E1327" s="238" t="s">
        <v>1101</v>
      </c>
      <c r="F1327" s="239">
        <v>3271200</v>
      </c>
      <c r="G1327" s="239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1279</v>
      </c>
      <c r="D1328" s="237" t="s">
        <v>47</v>
      </c>
      <c r="E1328" s="238" t="s">
        <v>1101</v>
      </c>
      <c r="F1328" s="239">
        <v>2920800</v>
      </c>
      <c r="G1328" s="239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1280</v>
      </c>
      <c r="D1329" s="237" t="s">
        <v>47</v>
      </c>
      <c r="E1329" s="238" t="s">
        <v>1101</v>
      </c>
      <c r="F1329" s="239">
        <v>2151600</v>
      </c>
      <c r="G1329" s="239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1281</v>
      </c>
      <c r="D1330" s="237" t="s">
        <v>47</v>
      </c>
      <c r="E1330" s="238" t="s">
        <v>1101</v>
      </c>
      <c r="F1330" s="239">
        <v>1822800</v>
      </c>
      <c r="G1330" s="239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1282</v>
      </c>
      <c r="D1331" s="237" t="s">
        <v>47</v>
      </c>
      <c r="E1331" s="238" t="s">
        <v>1101</v>
      </c>
      <c r="F1331" s="239">
        <v>1637821.3173673779</v>
      </c>
      <c r="G1331" s="239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1283</v>
      </c>
      <c r="D1332" s="237" t="s">
        <v>47</v>
      </c>
      <c r="E1332" s="238" t="s">
        <v>1101</v>
      </c>
      <c r="F1332" s="239">
        <v>1505773.9956037072</v>
      </c>
      <c r="G1332" s="239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1284</v>
      </c>
      <c r="D1333" s="237" t="s">
        <v>47</v>
      </c>
      <c r="E1333" s="238" t="s">
        <v>1101</v>
      </c>
      <c r="F1333" s="239">
        <v>1382400</v>
      </c>
      <c r="G1333" s="239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1285</v>
      </c>
      <c r="D1334" s="237" t="s">
        <v>47</v>
      </c>
      <c r="E1334" s="238" t="s">
        <v>1101</v>
      </c>
      <c r="F1334" s="239">
        <v>1380000</v>
      </c>
      <c r="G1334" s="239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1286</v>
      </c>
      <c r="D1335" s="237" t="s">
        <v>47</v>
      </c>
      <c r="E1335" s="238" t="s">
        <v>1101</v>
      </c>
      <c r="F1335" s="239">
        <v>1221600</v>
      </c>
      <c r="G1335" s="239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1287</v>
      </c>
      <c r="D1336" s="237" t="s">
        <v>47</v>
      </c>
      <c r="E1336" s="238" t="s">
        <v>1101</v>
      </c>
      <c r="F1336" s="239">
        <v>6279240.0000000009</v>
      </c>
      <c r="G1336" s="239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1288</v>
      </c>
      <c r="D1337" s="237" t="s">
        <v>47</v>
      </c>
      <c r="E1337" s="238" t="s">
        <v>1101</v>
      </c>
      <c r="F1337" s="239">
        <v>6279240.0000000009</v>
      </c>
      <c r="G1337" s="239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1289</v>
      </c>
      <c r="D1338" s="237" t="s">
        <v>47</v>
      </c>
      <c r="E1338" s="238" t="s">
        <v>1101</v>
      </c>
      <c r="F1338" s="239">
        <v>4901160</v>
      </c>
      <c r="G1338" s="239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1290</v>
      </c>
      <c r="D1339" s="237" t="s">
        <v>47</v>
      </c>
      <c r="E1339" s="238" t="s">
        <v>1101</v>
      </c>
      <c r="F1339" s="239">
        <v>4642440</v>
      </c>
      <c r="G1339" s="239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1291</v>
      </c>
      <c r="D1340" s="237" t="s">
        <v>47</v>
      </c>
      <c r="E1340" s="238" t="s">
        <v>1101</v>
      </c>
      <c r="F1340" s="239">
        <v>3961320</v>
      </c>
      <c r="G1340" s="239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1292</v>
      </c>
      <c r="D1341" s="237" t="s">
        <v>47</v>
      </c>
      <c r="E1341" s="238" t="s">
        <v>1101</v>
      </c>
      <c r="F1341" s="239">
        <v>3839880</v>
      </c>
      <c r="G1341" s="239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1293</v>
      </c>
      <c r="D1342" s="237" t="s">
        <v>47</v>
      </c>
      <c r="E1342" s="238" t="s">
        <v>1101</v>
      </c>
      <c r="F1342" s="239">
        <v>3835920</v>
      </c>
      <c r="G1342" s="239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1294</v>
      </c>
      <c r="D1343" s="237" t="s">
        <v>47</v>
      </c>
      <c r="E1343" s="238" t="s">
        <v>1101</v>
      </c>
      <c r="F1343" s="239">
        <v>3260400</v>
      </c>
      <c r="G1343" s="239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1295</v>
      </c>
      <c r="D1344" s="237" t="s">
        <v>47</v>
      </c>
      <c r="E1344" s="238" t="s">
        <v>1101</v>
      </c>
      <c r="F1344" s="239">
        <v>3643200</v>
      </c>
      <c r="G1344" s="239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1296</v>
      </c>
      <c r="D1345" s="237" t="s">
        <v>47</v>
      </c>
      <c r="E1345" s="238" t="s">
        <v>1101</v>
      </c>
      <c r="F1345" s="239">
        <v>3538920</v>
      </c>
      <c r="G1345" s="239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1297</v>
      </c>
      <c r="D1346" s="237" t="s">
        <v>47</v>
      </c>
      <c r="E1346" s="238" t="s">
        <v>1101</v>
      </c>
      <c r="F1346" s="239">
        <v>2935680.0000000005</v>
      </c>
      <c r="G1346" s="239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1298</v>
      </c>
      <c r="D1347" s="237" t="s">
        <v>47</v>
      </c>
      <c r="E1347" s="238" t="s">
        <v>1101</v>
      </c>
      <c r="F1347" s="239">
        <v>2935680.0000000005</v>
      </c>
      <c r="G1347" s="239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1299</v>
      </c>
      <c r="D1348" s="237" t="s">
        <v>47</v>
      </c>
      <c r="E1348" s="238" t="s">
        <v>1101</v>
      </c>
      <c r="F1348" s="239">
        <v>2604360.0000000005</v>
      </c>
      <c r="G1348" s="239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1300</v>
      </c>
      <c r="D1349" s="237" t="s">
        <v>47</v>
      </c>
      <c r="E1349" s="238" t="s">
        <v>1101</v>
      </c>
      <c r="F1349" s="239">
        <v>1969440</v>
      </c>
      <c r="G1349" s="239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1301</v>
      </c>
      <c r="D1350" s="237" t="s">
        <v>47</v>
      </c>
      <c r="E1350" s="238" t="s">
        <v>1101</v>
      </c>
      <c r="F1350" s="239">
        <v>5150640.0000000009</v>
      </c>
      <c r="G1350" s="239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1302</v>
      </c>
      <c r="D1351" s="237" t="s">
        <v>47</v>
      </c>
      <c r="E1351" s="238" t="s">
        <v>1101</v>
      </c>
      <c r="F1351" s="239">
        <v>4060320</v>
      </c>
      <c r="G1351" s="239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1303</v>
      </c>
      <c r="D1352" s="237" t="s">
        <v>47</v>
      </c>
      <c r="E1352" s="238" t="s">
        <v>1101</v>
      </c>
      <c r="F1352" s="239">
        <v>3453120</v>
      </c>
      <c r="G1352" s="239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1304</v>
      </c>
      <c r="D1353" s="237" t="s">
        <v>47</v>
      </c>
      <c r="E1353" s="238" t="s">
        <v>1101</v>
      </c>
      <c r="F1353" s="239">
        <v>2622840.0000000005</v>
      </c>
      <c r="G1353" s="239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1305</v>
      </c>
      <c r="D1354" s="237" t="s">
        <v>47</v>
      </c>
      <c r="E1354" s="238" t="s">
        <v>1101</v>
      </c>
      <c r="F1354" s="239">
        <v>3598320</v>
      </c>
      <c r="G1354" s="239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1306</v>
      </c>
      <c r="D1355" s="237" t="s">
        <v>47</v>
      </c>
      <c r="E1355" s="238" t="s">
        <v>1101</v>
      </c>
      <c r="F1355" s="239">
        <v>3212880</v>
      </c>
      <c r="G1355" s="239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1307</v>
      </c>
      <c r="D1356" s="237" t="s">
        <v>47</v>
      </c>
      <c r="E1356" s="238" t="s">
        <v>1101</v>
      </c>
      <c r="F1356" s="239">
        <v>2366760</v>
      </c>
      <c r="G1356" s="239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1308</v>
      </c>
      <c r="D1357" s="237" t="s">
        <v>47</v>
      </c>
      <c r="E1357" s="238" t="s">
        <v>1101</v>
      </c>
      <c r="F1357" s="239">
        <v>2005080</v>
      </c>
      <c r="G1357" s="239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1309</v>
      </c>
      <c r="D1358" s="237" t="s">
        <v>47</v>
      </c>
      <c r="E1358" s="238" t="s">
        <v>1101</v>
      </c>
      <c r="F1358" s="239">
        <v>1801603.4491041158</v>
      </c>
      <c r="G1358" s="239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1310</v>
      </c>
      <c r="D1359" s="237" t="s">
        <v>47</v>
      </c>
      <c r="E1359" s="238" t="s">
        <v>1101</v>
      </c>
      <c r="F1359" s="239">
        <v>1656351.3951640779</v>
      </c>
      <c r="G1359" s="239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1311</v>
      </c>
      <c r="D1360" s="237" t="s">
        <v>47</v>
      </c>
      <c r="E1360" s="238" t="s">
        <v>1101</v>
      </c>
      <c r="F1360" s="239">
        <v>1520640.0000000002</v>
      </c>
      <c r="G1360" s="239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1312</v>
      </c>
      <c r="D1361" s="237" t="s">
        <v>47</v>
      </c>
      <c r="E1361" s="238" t="s">
        <v>1101</v>
      </c>
      <c r="F1361" s="239">
        <v>1518000.0000000002</v>
      </c>
      <c r="G1361" s="239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1313</v>
      </c>
      <c r="D1362" s="237" t="s">
        <v>47</v>
      </c>
      <c r="E1362" s="238" t="s">
        <v>1101</v>
      </c>
      <c r="F1362" s="239">
        <v>1343760.0000000002</v>
      </c>
      <c r="G1362" s="239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1314</v>
      </c>
      <c r="D1363" s="237" t="s">
        <v>47</v>
      </c>
      <c r="E1363" s="238" t="s">
        <v>1101</v>
      </c>
      <c r="F1363" s="239">
        <v>7945699.5772913285</v>
      </c>
      <c r="G1363" s="239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37" t="s">
        <v>48</v>
      </c>
      <c r="E1364" s="238"/>
      <c r="F1364" s="239">
        <v>0</v>
      </c>
      <c r="G1364" s="239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1030</v>
      </c>
      <c r="C1365" s="109" t="s">
        <v>778</v>
      </c>
      <c r="D1365" s="237" t="s">
        <v>48</v>
      </c>
      <c r="E1365" s="238"/>
      <c r="F1365" s="239">
        <v>0</v>
      </c>
      <c r="G1365" s="239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1315</v>
      </c>
      <c r="D1366" s="237" t="s">
        <v>47</v>
      </c>
      <c r="E1366" s="238" t="s">
        <v>1101</v>
      </c>
      <c r="F1366" s="239">
        <v>3426000</v>
      </c>
      <c r="G1366" s="239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1316</v>
      </c>
      <c r="D1367" s="237" t="s">
        <v>47</v>
      </c>
      <c r="E1367" s="238" t="s">
        <v>1101</v>
      </c>
      <c r="F1367" s="239">
        <v>2880000</v>
      </c>
      <c r="G1367" s="239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1317</v>
      </c>
      <c r="D1368" s="237" t="s">
        <v>47</v>
      </c>
      <c r="E1368" s="238" t="s">
        <v>1101</v>
      </c>
      <c r="F1368" s="239">
        <v>2649600</v>
      </c>
      <c r="G1368" s="239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1318</v>
      </c>
      <c r="D1369" s="237" t="s">
        <v>47</v>
      </c>
      <c r="E1369" s="238" t="s">
        <v>1101</v>
      </c>
      <c r="F1369" s="239">
        <v>1971600</v>
      </c>
      <c r="G1369" s="239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1319</v>
      </c>
      <c r="D1370" s="237" t="s">
        <v>47</v>
      </c>
      <c r="E1370" s="238" t="s">
        <v>1101</v>
      </c>
      <c r="F1370" s="239">
        <v>1340400</v>
      </c>
      <c r="G1370" s="239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1320</v>
      </c>
      <c r="D1371" s="237" t="s">
        <v>47</v>
      </c>
      <c r="E1371" s="238" t="s">
        <v>1101</v>
      </c>
      <c r="F1371" s="239">
        <v>2682000</v>
      </c>
      <c r="G1371" s="239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1321</v>
      </c>
      <c r="D1372" s="237" t="s">
        <v>47</v>
      </c>
      <c r="E1372" s="238" t="s">
        <v>1101</v>
      </c>
      <c r="F1372" s="239">
        <v>2148000</v>
      </c>
      <c r="G1372" s="239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37" t="s">
        <v>48</v>
      </c>
      <c r="E1373" s="238"/>
      <c r="F1373" s="239">
        <v>0</v>
      </c>
      <c r="G1373" s="239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1030</v>
      </c>
      <c r="C1374" s="109" t="s">
        <v>530</v>
      </c>
      <c r="D1374" s="237" t="s">
        <v>48</v>
      </c>
      <c r="E1374" s="238"/>
      <c r="F1374" s="239">
        <v>0</v>
      </c>
      <c r="G1374" s="239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960</v>
      </c>
      <c r="D1375" s="237" t="s">
        <v>47</v>
      </c>
      <c r="E1375" s="238" t="s">
        <v>14</v>
      </c>
      <c r="F1375" s="239">
        <v>213420</v>
      </c>
      <c r="G1375" s="239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961</v>
      </c>
      <c r="D1376" s="237" t="s">
        <v>47</v>
      </c>
      <c r="E1376" s="238" t="s">
        <v>14</v>
      </c>
      <c r="F1376" s="239">
        <v>207840</v>
      </c>
      <c r="G1376" s="239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962</v>
      </c>
      <c r="D1377" s="237" t="s">
        <v>47</v>
      </c>
      <c r="E1377" s="238" t="s">
        <v>14</v>
      </c>
      <c r="F1377" s="239">
        <v>342990</v>
      </c>
      <c r="G1377" s="239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963</v>
      </c>
      <c r="D1378" s="237" t="s">
        <v>47</v>
      </c>
      <c r="E1378" s="238" t="s">
        <v>14</v>
      </c>
      <c r="F1378" s="239">
        <v>709680</v>
      </c>
      <c r="G1378" s="239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964</v>
      </c>
      <c r="D1379" s="237" t="s">
        <v>47</v>
      </c>
      <c r="E1379" s="238" t="s">
        <v>14</v>
      </c>
      <c r="F1379" s="239">
        <v>1771980</v>
      </c>
      <c r="G1379" s="239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965</v>
      </c>
      <c r="D1380" s="237" t="s">
        <v>47</v>
      </c>
      <c r="E1380" s="238" t="s">
        <v>14</v>
      </c>
      <c r="F1380" s="239">
        <v>976440</v>
      </c>
      <c r="G1380" s="239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966</v>
      </c>
      <c r="D1381" s="237" t="s">
        <v>47</v>
      </c>
      <c r="E1381" s="238" t="s">
        <v>14</v>
      </c>
      <c r="F1381" s="239">
        <v>2211900</v>
      </c>
      <c r="G1381" s="239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967</v>
      </c>
      <c r="D1382" s="237" t="s">
        <v>47</v>
      </c>
      <c r="E1382" s="238" t="s">
        <v>14</v>
      </c>
      <c r="F1382" s="239">
        <v>2270640</v>
      </c>
      <c r="G1382" s="239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968</v>
      </c>
      <c r="D1383" s="237" t="s">
        <v>47</v>
      </c>
      <c r="E1383" s="238" t="s">
        <v>14</v>
      </c>
      <c r="F1383" s="239">
        <v>2476740</v>
      </c>
      <c r="G1383" s="239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37" t="s">
        <v>48</v>
      </c>
      <c r="E1384" s="238"/>
      <c r="F1384" s="239">
        <v>0</v>
      </c>
      <c r="G1384" s="239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1030</v>
      </c>
      <c r="C1385" s="109" t="s">
        <v>787</v>
      </c>
      <c r="D1385" s="237" t="s">
        <v>48</v>
      </c>
      <c r="E1385" s="238"/>
      <c r="F1385" s="239">
        <v>0</v>
      </c>
      <c r="G1385" s="239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37" t="s">
        <v>47</v>
      </c>
      <c r="E1386" s="238" t="s">
        <v>100</v>
      </c>
      <c r="F1386" s="239">
        <v>220260.49029487889</v>
      </c>
      <c r="G1386" s="239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37" t="s">
        <v>47</v>
      </c>
      <c r="E1387" s="238" t="s">
        <v>100</v>
      </c>
      <c r="F1387" s="239">
        <v>220260.49029487889</v>
      </c>
      <c r="G1387" s="239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37" t="s">
        <v>47</v>
      </c>
      <c r="E1388" s="238" t="s">
        <v>100</v>
      </c>
      <c r="F1388" s="239">
        <v>250977.08928157968</v>
      </c>
      <c r="G1388" s="239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37" t="s">
        <v>47</v>
      </c>
      <c r="E1389" s="238" t="s">
        <v>100</v>
      </c>
      <c r="F1389" s="239">
        <v>289200</v>
      </c>
      <c r="G1389" s="239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37" t="s">
        <v>47</v>
      </c>
      <c r="E1390" s="238" t="s">
        <v>100</v>
      </c>
      <c r="F1390" s="239">
        <v>277947.76156258525</v>
      </c>
      <c r="G1390" s="239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37" t="s">
        <v>47</v>
      </c>
      <c r="E1391" s="238" t="s">
        <v>100</v>
      </c>
      <c r="F1391" s="239">
        <v>309000</v>
      </c>
      <c r="G1391" s="239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1131</v>
      </c>
      <c r="D1392" s="237" t="s">
        <v>47</v>
      </c>
      <c r="E1392" s="238" t="s">
        <v>100</v>
      </c>
      <c r="F1392" s="239">
        <v>277947.76156258525</v>
      </c>
      <c r="G1392" s="239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1132</v>
      </c>
      <c r="D1393" s="237" t="s">
        <v>47</v>
      </c>
      <c r="E1393" s="238" t="s">
        <v>100</v>
      </c>
      <c r="F1393" s="239">
        <v>345600</v>
      </c>
      <c r="G1393" s="239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37" t="s">
        <v>47</v>
      </c>
      <c r="E1394" s="238" t="s">
        <v>100</v>
      </c>
      <c r="F1394" s="239">
        <v>438273.42456634069</v>
      </c>
      <c r="G1394" s="239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37" t="s">
        <v>47</v>
      </c>
      <c r="E1395" s="238" t="s">
        <v>100</v>
      </c>
      <c r="F1395" s="239">
        <v>384600</v>
      </c>
      <c r="G1395" s="239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37" t="s">
        <v>47</v>
      </c>
      <c r="E1396" s="238" t="s">
        <v>100</v>
      </c>
      <c r="F1396" s="239">
        <v>466742.46752962429</v>
      </c>
      <c r="G1396" s="239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37" t="s">
        <v>47</v>
      </c>
      <c r="E1397" s="238" t="s">
        <v>100</v>
      </c>
      <c r="F1397" s="239">
        <v>466742.46752962429</v>
      </c>
      <c r="G1397" s="239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37" t="s">
        <v>47</v>
      </c>
      <c r="E1398" s="238" t="s">
        <v>100</v>
      </c>
      <c r="F1398" s="239">
        <v>513941.14402138407</v>
      </c>
      <c r="G1398" s="239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37" t="s">
        <v>47</v>
      </c>
      <c r="E1399" s="238" t="s">
        <v>100</v>
      </c>
      <c r="F1399" s="239">
        <v>502200</v>
      </c>
      <c r="G1399" s="239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37" t="s">
        <v>47</v>
      </c>
      <c r="E1400" s="238" t="s">
        <v>100</v>
      </c>
      <c r="F1400" s="239">
        <v>580618.63938275899</v>
      </c>
      <c r="G1400" s="239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37" t="s">
        <v>47</v>
      </c>
      <c r="E1401" s="238" t="s">
        <v>100</v>
      </c>
      <c r="F1401" s="239">
        <v>522000</v>
      </c>
      <c r="G1401" s="239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37" t="s">
        <v>47</v>
      </c>
      <c r="E1402" s="238" t="s">
        <v>100</v>
      </c>
      <c r="F1402" s="239">
        <v>768051.19018409075</v>
      </c>
      <c r="G1402" s="239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37" t="s">
        <v>47</v>
      </c>
      <c r="E1403" s="238" t="s">
        <v>100</v>
      </c>
      <c r="F1403" s="239">
        <v>768051.19018409075</v>
      </c>
      <c r="G1403" s="239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37" t="s">
        <v>47</v>
      </c>
      <c r="E1404" s="238" t="s">
        <v>100</v>
      </c>
      <c r="F1404" s="239">
        <v>755996.11696758063</v>
      </c>
      <c r="G1404" s="239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37" t="s">
        <v>47</v>
      </c>
      <c r="E1405" s="238" t="s">
        <v>100</v>
      </c>
      <c r="F1405" s="239">
        <v>589800</v>
      </c>
      <c r="G1405" s="239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37" t="s">
        <v>47</v>
      </c>
      <c r="E1406" s="238" t="s">
        <v>100</v>
      </c>
      <c r="F1406" s="239">
        <v>832055.45603276498</v>
      </c>
      <c r="G1406" s="239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37" t="s">
        <v>47</v>
      </c>
      <c r="E1407" s="238" t="s">
        <v>100</v>
      </c>
      <c r="F1407" s="239">
        <v>636000</v>
      </c>
      <c r="G1407" s="239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37" t="s">
        <v>47</v>
      </c>
      <c r="E1408" s="238" t="s">
        <v>100</v>
      </c>
      <c r="F1408" s="239">
        <v>842833.50878142437</v>
      </c>
      <c r="G1408" s="239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37" t="s">
        <v>47</v>
      </c>
      <c r="E1409" s="238" t="s">
        <v>100</v>
      </c>
      <c r="F1409" s="239">
        <v>762000</v>
      </c>
      <c r="G1409" s="239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37" t="s">
        <v>47</v>
      </c>
      <c r="E1410" s="238" t="s">
        <v>100</v>
      </c>
      <c r="F1410" s="239">
        <v>902019.15073140874</v>
      </c>
      <c r="G1410" s="239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37" t="s">
        <v>47</v>
      </c>
      <c r="E1411" s="238" t="s">
        <v>100</v>
      </c>
      <c r="F1411" s="239">
        <v>902019.15073140874</v>
      </c>
      <c r="G1411" s="239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37" t="s">
        <v>48</v>
      </c>
      <c r="E1412" s="238"/>
      <c r="F1412" s="239">
        <v>0</v>
      </c>
      <c r="G1412" s="239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1030</v>
      </c>
      <c r="C1413" s="109" t="s">
        <v>788</v>
      </c>
      <c r="D1413" s="237" t="s">
        <v>48</v>
      </c>
      <c r="E1413" s="238"/>
      <c r="F1413" s="239">
        <v>0</v>
      </c>
      <c r="G1413" s="239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1094</v>
      </c>
      <c r="D1414" s="237" t="s">
        <v>47</v>
      </c>
      <c r="E1414" s="238" t="s">
        <v>14</v>
      </c>
      <c r="F1414" s="239">
        <v>96180</v>
      </c>
      <c r="G1414" s="239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969</v>
      </c>
      <c r="D1415" s="237" t="s">
        <v>47</v>
      </c>
      <c r="E1415" s="238" t="s">
        <v>14</v>
      </c>
      <c r="F1415" s="239">
        <v>257820</v>
      </c>
      <c r="G1415" s="239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970</v>
      </c>
      <c r="D1416" s="237" t="s">
        <v>47</v>
      </c>
      <c r="E1416" s="238" t="s">
        <v>14</v>
      </c>
      <c r="F1416" s="239">
        <v>299160</v>
      </c>
      <c r="G1416" s="239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971</v>
      </c>
      <c r="D1417" s="237" t="s">
        <v>47</v>
      </c>
      <c r="E1417" s="238" t="s">
        <v>14</v>
      </c>
      <c r="F1417" s="239">
        <v>246960</v>
      </c>
      <c r="G1417" s="239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972</v>
      </c>
      <c r="D1418" s="237" t="s">
        <v>47</v>
      </c>
      <c r="E1418" s="238" t="s">
        <v>14</v>
      </c>
      <c r="F1418" s="239">
        <v>286461</v>
      </c>
      <c r="G1418" s="239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973</v>
      </c>
      <c r="D1419" s="237" t="s">
        <v>47</v>
      </c>
      <c r="E1419" s="238" t="s">
        <v>14</v>
      </c>
      <c r="F1419" s="239">
        <v>259308</v>
      </c>
      <c r="G1419" s="239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974</v>
      </c>
      <c r="D1420" s="237" t="s">
        <v>47</v>
      </c>
      <c r="E1420" s="238" t="s">
        <v>14</v>
      </c>
      <c r="F1420" s="239">
        <v>300784.05</v>
      </c>
      <c r="G1420" s="239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37" t="s">
        <v>47</v>
      </c>
      <c r="E1421" s="238" t="s">
        <v>14</v>
      </c>
      <c r="F1421" s="239">
        <v>300600</v>
      </c>
      <c r="G1421" s="239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37" t="s">
        <v>47</v>
      </c>
      <c r="E1422" s="238" t="s">
        <v>14</v>
      </c>
      <c r="F1422" s="239">
        <v>358140</v>
      </c>
      <c r="G1422" s="239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37" t="s">
        <v>47</v>
      </c>
      <c r="E1423" s="238" t="s">
        <v>14</v>
      </c>
      <c r="F1423" s="239">
        <v>341777.99941898551</v>
      </c>
      <c r="G1423" s="239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37" t="s">
        <v>47</v>
      </c>
      <c r="E1424" s="238" t="s">
        <v>14</v>
      </c>
      <c r="F1424" s="239">
        <v>395879.58401850733</v>
      </c>
      <c r="G1424" s="239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37" t="s">
        <v>47</v>
      </c>
      <c r="E1425" s="238" t="s">
        <v>14</v>
      </c>
      <c r="F1425" s="239">
        <v>6240</v>
      </c>
      <c r="G1425" s="239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37" t="s">
        <v>47</v>
      </c>
      <c r="E1426" s="238" t="s">
        <v>14</v>
      </c>
      <c r="F1426" s="239">
        <v>5760</v>
      </c>
      <c r="G1426" s="239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37" t="s">
        <v>47</v>
      </c>
      <c r="E1427" s="238" t="s">
        <v>297</v>
      </c>
      <c r="F1427" s="239">
        <v>337284.9788645666</v>
      </c>
      <c r="G1427" s="239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975</v>
      </c>
      <c r="D1428" s="237" t="s">
        <v>47</v>
      </c>
      <c r="E1428" s="238" t="s">
        <v>297</v>
      </c>
      <c r="F1428" s="239">
        <v>269827.98309165332</v>
      </c>
      <c r="G1428" s="239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976</v>
      </c>
      <c r="D1429" s="237" t="s">
        <v>47</v>
      </c>
      <c r="E1429" s="238" t="s">
        <v>473</v>
      </c>
      <c r="F1429" s="239">
        <v>420</v>
      </c>
      <c r="G1429" s="239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977</v>
      </c>
      <c r="D1430" s="237" t="s">
        <v>47</v>
      </c>
      <c r="E1430" s="238" t="s">
        <v>473</v>
      </c>
      <c r="F1430" s="239">
        <v>720</v>
      </c>
      <c r="G1430" s="239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978</v>
      </c>
      <c r="D1431" s="237" t="s">
        <v>47</v>
      </c>
      <c r="E1431" s="238" t="s">
        <v>473</v>
      </c>
      <c r="F1431" s="239">
        <v>15300</v>
      </c>
      <c r="G1431" s="239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979</v>
      </c>
      <c r="D1432" s="237" t="s">
        <v>47</v>
      </c>
      <c r="E1432" s="238" t="s">
        <v>473</v>
      </c>
      <c r="F1432" s="239">
        <v>9120</v>
      </c>
      <c r="G1432" s="239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1095</v>
      </c>
      <c r="D1433" s="237" t="s">
        <v>47</v>
      </c>
      <c r="E1433" s="238" t="s">
        <v>473</v>
      </c>
      <c r="F1433" s="430">
        <v>2740</v>
      </c>
      <c r="G1433" s="430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37" t="s">
        <v>48</v>
      </c>
      <c r="E1434" s="238"/>
      <c r="F1434" s="239">
        <v>0</v>
      </c>
      <c r="G1434" s="239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1030</v>
      </c>
      <c r="C1435" s="109" t="s">
        <v>796</v>
      </c>
      <c r="D1435" s="237" t="s">
        <v>48</v>
      </c>
      <c r="E1435" s="238"/>
      <c r="F1435" s="239">
        <v>0</v>
      </c>
      <c r="G1435" s="239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37" t="s">
        <v>47</v>
      </c>
      <c r="E1436" s="238" t="s">
        <v>14</v>
      </c>
      <c r="F1436" s="239">
        <v>15000</v>
      </c>
      <c r="G1436" s="239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37" t="s">
        <v>47</v>
      </c>
      <c r="E1437" s="238" t="s">
        <v>14</v>
      </c>
      <c r="F1437" s="239">
        <v>36180</v>
      </c>
      <c r="G1437" s="239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980</v>
      </c>
      <c r="D1438" s="237" t="s">
        <v>47</v>
      </c>
      <c r="E1438" s="238" t="s">
        <v>14</v>
      </c>
      <c r="F1438" s="239">
        <v>32640</v>
      </c>
      <c r="G1438" s="239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981</v>
      </c>
      <c r="D1439" s="237" t="s">
        <v>47</v>
      </c>
      <c r="E1439" s="238" t="s">
        <v>14</v>
      </c>
      <c r="F1439" s="239">
        <v>63840</v>
      </c>
      <c r="G1439" s="239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982</v>
      </c>
      <c r="D1440" s="237" t="s">
        <v>47</v>
      </c>
      <c r="E1440" s="238" t="s">
        <v>14</v>
      </c>
      <c r="F1440" s="239">
        <v>450000</v>
      </c>
      <c r="G1440" s="239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1187</v>
      </c>
      <c r="D1441" s="237" t="s">
        <v>47</v>
      </c>
      <c r="E1441" s="238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37" t="s">
        <v>48</v>
      </c>
      <c r="E1442" s="238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1188</v>
      </c>
      <c r="C1443" s="109" t="s">
        <v>1002</v>
      </c>
      <c r="D1443" s="237" t="s">
        <v>48</v>
      </c>
      <c r="E1443" s="238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1090</v>
      </c>
      <c r="D1444" s="237" t="s">
        <v>47</v>
      </c>
      <c r="E1444" s="238" t="s">
        <v>1003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1005</v>
      </c>
      <c r="D1445" s="237" t="s">
        <v>47</v>
      </c>
      <c r="E1445" s="238" t="s">
        <v>1004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1006</v>
      </c>
      <c r="D1446" s="237" t="s">
        <v>47</v>
      </c>
      <c r="E1446" s="238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1096</v>
      </c>
      <c r="D1447" s="237" t="s">
        <v>47</v>
      </c>
      <c r="E1447" s="238" t="s">
        <v>1102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1097</v>
      </c>
      <c r="D1448" s="237" t="s">
        <v>47</v>
      </c>
      <c r="E1448" s="238" t="s">
        <v>1102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1098</v>
      </c>
      <c r="D1449" s="237" t="s">
        <v>47</v>
      </c>
      <c r="E1449" s="238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1099</v>
      </c>
      <c r="D1450" s="237" t="s">
        <v>47</v>
      </c>
      <c r="E1450" s="238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1100</v>
      </c>
      <c r="D1451" s="237" t="s">
        <v>47</v>
      </c>
      <c r="E1451" s="238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1404</v>
      </c>
      <c r="D1452" s="237" t="s">
        <v>47</v>
      </c>
      <c r="E1452" s="238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1405</v>
      </c>
      <c r="D1453" s="237" t="s">
        <v>47</v>
      </c>
      <c r="E1453" s="238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1406</v>
      </c>
      <c r="D1454" s="237" t="s">
        <v>47</v>
      </c>
      <c r="E1454" s="238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1407</v>
      </c>
      <c r="D1455" s="237" t="s">
        <v>45</v>
      </c>
      <c r="E1455" s="238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1408</v>
      </c>
      <c r="D1456" s="237" t="s">
        <v>47</v>
      </c>
      <c r="E1456" s="238" t="s">
        <v>100</v>
      </c>
      <c r="F1456" s="244">
        <v>750000</v>
      </c>
      <c r="G1456" s="244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37" t="s">
        <v>48</v>
      </c>
      <c r="E1457" s="238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1030</v>
      </c>
      <c r="C1458" s="199" t="s">
        <v>1409</v>
      </c>
      <c r="D1458" s="237"/>
      <c r="E1458" s="238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1410</v>
      </c>
      <c r="D1459" s="237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1411</v>
      </c>
      <c r="D1460" s="237" t="s">
        <v>47</v>
      </c>
      <c r="E1460" s="238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37"/>
      <c r="E1461" s="238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1030</v>
      </c>
      <c r="C1462" s="199" t="s">
        <v>1412</v>
      </c>
      <c r="D1462" s="237" t="s">
        <v>47</v>
      </c>
      <c r="E1462" s="238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1030</v>
      </c>
      <c r="C1463" s="199" t="s">
        <v>1413</v>
      </c>
      <c r="D1463" s="237" t="s">
        <v>47</v>
      </c>
      <c r="E1463" s="238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1030</v>
      </c>
      <c r="C1464" s="199" t="s">
        <v>1414</v>
      </c>
      <c r="D1464" s="237" t="s">
        <v>47</v>
      </c>
      <c r="E1464" s="238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1030</v>
      </c>
      <c r="C1465" s="199" t="s">
        <v>1415</v>
      </c>
      <c r="D1465" s="237" t="s">
        <v>47</v>
      </c>
      <c r="E1465" s="238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37"/>
      <c r="E1466" s="238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1030</v>
      </c>
      <c r="C1467" s="199" t="s">
        <v>1416</v>
      </c>
      <c r="D1467" s="237"/>
      <c r="E1467" s="238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1417</v>
      </c>
      <c r="D1468" s="237" t="s">
        <v>45</v>
      </c>
      <c r="E1468" s="238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1418</v>
      </c>
      <c r="D1469" s="237" t="s">
        <v>47</v>
      </c>
      <c r="E1469" s="238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37" t="s">
        <v>48</v>
      </c>
      <c r="E1470" s="238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1030</v>
      </c>
      <c r="C1471" s="199" t="s">
        <v>1419</v>
      </c>
      <c r="D1471" s="237"/>
      <c r="E1471" s="238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1420</v>
      </c>
      <c r="D1472" s="237" t="s">
        <v>45</v>
      </c>
      <c r="E1472" s="238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1421</v>
      </c>
      <c r="D1473" s="237" t="s">
        <v>47</v>
      </c>
      <c r="E1473" s="238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37" t="s">
        <v>48</v>
      </c>
      <c r="E1474" s="238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1422</v>
      </c>
      <c r="D1475" s="237" t="s">
        <v>45</v>
      </c>
      <c r="E1475" s="238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1423</v>
      </c>
      <c r="D1476" s="237" t="s">
        <v>47</v>
      </c>
      <c r="E1476" s="238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37" t="s">
        <v>48</v>
      </c>
      <c r="E1477" s="238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1424</v>
      </c>
      <c r="D1478" s="237" t="s">
        <v>47</v>
      </c>
      <c r="E1478" s="238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31" t="s">
        <v>1425</v>
      </c>
      <c r="D1479" s="237" t="s">
        <v>47</v>
      </c>
      <c r="E1479" s="238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31" t="s">
        <v>1426</v>
      </c>
      <c r="D1480" s="237" t="s">
        <v>47</v>
      </c>
      <c r="E1480" s="238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31" t="s">
        <v>1427</v>
      </c>
      <c r="D1481" s="237" t="s">
        <v>47</v>
      </c>
      <c r="E1481" s="238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31" t="s">
        <v>1428</v>
      </c>
      <c r="D1482" s="237" t="s">
        <v>47</v>
      </c>
      <c r="E1482" s="238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1429</v>
      </c>
      <c r="D1483" s="237" t="s">
        <v>47</v>
      </c>
      <c r="E1483" s="238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1430</v>
      </c>
      <c r="D1484" s="237" t="s">
        <v>47</v>
      </c>
      <c r="E1484" s="238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31" t="s">
        <v>1430</v>
      </c>
      <c r="D1485" s="237" t="s">
        <v>47</v>
      </c>
      <c r="E1485" s="238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37" t="s">
        <v>48</v>
      </c>
      <c r="E1486" s="238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1034</v>
      </c>
      <c r="C1487" s="199" t="s">
        <v>1431</v>
      </c>
      <c r="D1487" s="237"/>
      <c r="E1487" s="238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1432</v>
      </c>
      <c r="D1488" s="237" t="s">
        <v>45</v>
      </c>
      <c r="E1488" s="238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1433</v>
      </c>
      <c r="D1489" s="237" t="s">
        <v>45</v>
      </c>
      <c r="E1489" s="238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1434</v>
      </c>
      <c r="D1490" s="237" t="s">
        <v>45</v>
      </c>
      <c r="E1490" s="238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1026</v>
      </c>
      <c r="C1491" s="199" t="s">
        <v>1435</v>
      </c>
      <c r="D1491" s="237" t="s">
        <v>47</v>
      </c>
      <c r="E1491" s="238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1436</v>
      </c>
      <c r="D1492" s="237" t="s">
        <v>47</v>
      </c>
      <c r="E1492" s="238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1437</v>
      </c>
      <c r="D1493" s="237" t="s">
        <v>47</v>
      </c>
      <c r="E1493" s="238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6" priority="138" operator="equal">
      <formula>0</formula>
    </cfRule>
  </conditionalFormatting>
  <conditionalFormatting sqref="B8:C135">
    <cfRule type="cellIs" dxfId="25" priority="51" operator="equal">
      <formula>0</formula>
    </cfRule>
  </conditionalFormatting>
  <conditionalFormatting sqref="B150:G1493">
    <cfRule type="cellIs" dxfId="24" priority="1" operator="equal">
      <formula>0</formula>
    </cfRule>
  </conditionalFormatting>
  <conditionalFormatting sqref="C143:G149">
    <cfRule type="cellIs" dxfId="23" priority="5" operator="equal">
      <formula>0</formula>
    </cfRule>
  </conditionalFormatting>
  <conditionalFormatting sqref="D9:G142">
    <cfRule type="cellIs" dxfId="22" priority="11" operator="equal">
      <formula>0</formula>
    </cfRule>
  </conditionalFormatting>
  <conditionalFormatting sqref="D1:IV5 A1:C7 D6:K6 H1455:IV1457 H1458:XFD1485 H1486:H1493 I1486:XFD1494 A1494:H1494 A1495:XFD65536">
    <cfRule type="cellIs" dxfId="21" priority="163" operator="equal">
      <formula>0</formula>
    </cfRule>
  </conditionalFormatting>
  <conditionalFormatting sqref="D7:IV8 C136:C142 B136:B149">
    <cfRule type="cellIs" dxfId="20" priority="62" operator="equal">
      <formula>0</formula>
    </cfRule>
  </conditionalFormatting>
  <conditionalFormatting sqref="H9:H1418">
    <cfRule type="cellIs" dxfId="19" priority="129" operator="equal">
      <formula>0</formula>
    </cfRule>
  </conditionalFormatting>
  <conditionalFormatting sqref="H1419:I1454">
    <cfRule type="cellIs" dxfId="18" priority="128" operator="equal">
      <formula>0</formula>
    </cfRule>
  </conditionalFormatting>
  <conditionalFormatting sqref="I108:I1418">
    <cfRule type="cellIs" dxfId="17" priority="125" operator="equal">
      <formula>0</formula>
    </cfRule>
  </conditionalFormatting>
  <conditionalFormatting sqref="J108:IV1454">
    <cfRule type="cellIs" dxfId="16" priority="139" operator="equal">
      <formula>0</formula>
    </cfRule>
  </conditionalFormatting>
  <conditionalFormatting sqref="M6:IV6">
    <cfRule type="cellIs" dxfId="15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P24" sqref="P24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37" t="s">
        <v>1452</v>
      </c>
      <c r="C2" s="537"/>
      <c r="D2" s="537"/>
      <c r="E2" s="537"/>
      <c r="I2" s="206"/>
    </row>
    <row r="3" spans="1:12" s="205" customFormat="1" ht="13.5" customHeight="1" thickBot="1">
      <c r="B3" s="236"/>
      <c r="C3" s="236"/>
      <c r="D3" s="236"/>
      <c r="E3" s="236"/>
      <c r="I3" s="206"/>
    </row>
    <row r="4" spans="1:12" s="205" customFormat="1" ht="29.25" customHeight="1">
      <c r="A4" s="209"/>
      <c r="B4" s="542" t="s">
        <v>1530</v>
      </c>
      <c r="C4" s="543"/>
      <c r="D4" s="543"/>
      <c r="E4" s="544"/>
      <c r="F4" s="388"/>
      <c r="G4" s="388"/>
      <c r="H4" s="389"/>
      <c r="I4" s="569" t="s">
        <v>1531</v>
      </c>
      <c r="J4" s="570"/>
      <c r="K4" s="570"/>
      <c r="L4" s="571"/>
    </row>
    <row r="5" spans="1:12" ht="34.5" customHeight="1">
      <c r="A5" s="204"/>
      <c r="B5" s="391" t="s">
        <v>1378</v>
      </c>
      <c r="C5" s="235" t="s">
        <v>9</v>
      </c>
      <c r="D5" s="538" t="str">
        <f>DATA!D14</f>
        <v>MIGRASI SUGIYANTO</v>
      </c>
      <c r="E5" s="539"/>
      <c r="F5" s="208"/>
      <c r="G5" s="208"/>
      <c r="I5" s="392" t="s">
        <v>1378</v>
      </c>
      <c r="J5" s="235" t="s">
        <v>9</v>
      </c>
      <c r="K5" s="572" t="str">
        <f>D5</f>
        <v>MIGRASI SUGIYANTO</v>
      </c>
      <c r="L5" s="573"/>
    </row>
    <row r="6" spans="1:12" ht="31.5" customHeight="1">
      <c r="A6" s="204"/>
      <c r="B6" s="391" t="s">
        <v>1527</v>
      </c>
      <c r="C6" s="235" t="s">
        <v>9</v>
      </c>
      <c r="D6" s="547">
        <f>DATA!D17*1000</f>
        <v>23000</v>
      </c>
      <c r="E6" s="548"/>
      <c r="F6" s="208"/>
      <c r="G6" s="208"/>
      <c r="I6" s="392" t="s">
        <v>1528</v>
      </c>
      <c r="J6" s="235" t="s">
        <v>9</v>
      </c>
      <c r="K6" s="574">
        <f>DATA!D20*1000</f>
        <v>23000</v>
      </c>
      <c r="L6" s="575"/>
    </row>
    <row r="7" spans="1:12" ht="30.75" customHeight="1">
      <c r="A7" s="204"/>
      <c r="B7" s="391" t="s">
        <v>1439</v>
      </c>
      <c r="C7" s="235" t="s">
        <v>9</v>
      </c>
      <c r="D7" s="545">
        <f>DATA!D18</f>
        <v>3</v>
      </c>
      <c r="E7" s="546"/>
      <c r="F7" s="390" t="s">
        <v>1451</v>
      </c>
      <c r="I7" s="392" t="s">
        <v>1439</v>
      </c>
      <c r="J7" s="235" t="s">
        <v>9</v>
      </c>
      <c r="K7" s="576">
        <f>DATA!D21</f>
        <v>3</v>
      </c>
      <c r="L7" s="577"/>
    </row>
    <row r="8" spans="1:12" ht="51" customHeight="1">
      <c r="A8" s="204"/>
      <c r="B8" s="391" t="s">
        <v>1440</v>
      </c>
      <c r="C8" s="235" t="s">
        <v>9</v>
      </c>
      <c r="D8" s="545">
        <f>DATA!D19</f>
        <v>380</v>
      </c>
      <c r="E8" s="546"/>
      <c r="F8" s="390" t="s">
        <v>1451</v>
      </c>
      <c r="G8" s="385">
        <v>220</v>
      </c>
      <c r="I8" s="392" t="s">
        <v>1440</v>
      </c>
      <c r="J8" s="235" t="s">
        <v>9</v>
      </c>
      <c r="K8" s="576">
        <f>DATA!D22</f>
        <v>380</v>
      </c>
      <c r="L8" s="577"/>
    </row>
    <row r="9" spans="1:12" ht="30" customHeight="1" thickBot="1">
      <c r="A9" s="204"/>
      <c r="B9" s="397" t="s">
        <v>1539</v>
      </c>
      <c r="C9" s="387" t="s">
        <v>9</v>
      </c>
      <c r="D9" s="540">
        <f>IF(D7=1,D6/(380/3^0.5),(D6/(380*3^0.5)))</f>
        <v>34.94488471410893</v>
      </c>
      <c r="E9" s="541"/>
      <c r="F9" s="207"/>
      <c r="G9" s="386">
        <v>380</v>
      </c>
      <c r="I9" s="398" t="s">
        <v>1539</v>
      </c>
      <c r="J9" s="387" t="s">
        <v>9</v>
      </c>
      <c r="K9" s="578">
        <f>IF(K7=1,K6/(380/3^0.5),(K6/(380*3^0.5)))</f>
        <v>34.94488471410893</v>
      </c>
      <c r="L9" s="579"/>
    </row>
    <row r="10" spans="1:12" ht="24.75" customHeight="1">
      <c r="B10" s="399"/>
      <c r="C10" s="396"/>
      <c r="D10" s="400"/>
      <c r="E10" s="400"/>
      <c r="F10" s="207"/>
      <c r="G10" s="386"/>
      <c r="I10" s="399"/>
      <c r="J10" s="396"/>
      <c r="K10" s="400"/>
      <c r="L10" s="400"/>
    </row>
    <row r="11" spans="1:12" ht="16.5" thickBot="1">
      <c r="B11" s="393" t="s">
        <v>1540</v>
      </c>
      <c r="I11" s="393" t="s">
        <v>1534</v>
      </c>
    </row>
    <row r="12" spans="1:12" ht="34.5" customHeight="1">
      <c r="A12" s="204"/>
      <c r="B12" s="421" t="s">
        <v>1532</v>
      </c>
      <c r="C12" s="415" t="s">
        <v>9</v>
      </c>
      <c r="D12" s="549"/>
      <c r="E12" s="550"/>
      <c r="F12" s="208"/>
      <c r="G12" s="208"/>
      <c r="I12" s="414" t="s">
        <v>1532</v>
      </c>
      <c r="J12" s="415" t="s">
        <v>9</v>
      </c>
      <c r="K12" s="549"/>
      <c r="L12" s="550"/>
    </row>
    <row r="13" spans="1:12" ht="31.5" customHeight="1">
      <c r="A13" s="204"/>
      <c r="B13" s="422" t="s">
        <v>1379</v>
      </c>
      <c r="C13" s="402" t="s">
        <v>9</v>
      </c>
      <c r="D13" s="553"/>
      <c r="E13" s="554"/>
      <c r="F13" s="208"/>
      <c r="G13" s="208"/>
      <c r="I13" s="416" t="s">
        <v>1379</v>
      </c>
      <c r="J13" s="402" t="s">
        <v>9</v>
      </c>
      <c r="K13" s="553"/>
      <c r="L13" s="554"/>
    </row>
    <row r="14" spans="1:12" ht="30.75" customHeight="1">
      <c r="A14" s="204"/>
      <c r="B14" s="422" t="s">
        <v>1533</v>
      </c>
      <c r="C14" s="402" t="s">
        <v>9</v>
      </c>
      <c r="D14" s="561"/>
      <c r="E14" s="562"/>
      <c r="F14" s="390" t="s">
        <v>1451</v>
      </c>
      <c r="G14" s="394">
        <v>50</v>
      </c>
      <c r="I14" s="416" t="s">
        <v>1533</v>
      </c>
      <c r="J14" s="402" t="s">
        <v>9</v>
      </c>
      <c r="K14" s="563">
        <v>100</v>
      </c>
      <c r="L14" s="564"/>
    </row>
    <row r="15" spans="1:12" ht="57" customHeight="1">
      <c r="A15" s="204"/>
      <c r="B15" s="422" t="s">
        <v>1439</v>
      </c>
      <c r="C15" s="402" t="s">
        <v>9</v>
      </c>
      <c r="D15" s="408"/>
      <c r="E15" s="417"/>
      <c r="F15" s="390" t="s">
        <v>1451</v>
      </c>
      <c r="G15" s="394">
        <v>100</v>
      </c>
      <c r="I15" s="416" t="s">
        <v>1439</v>
      </c>
      <c r="J15" s="402" t="s">
        <v>9</v>
      </c>
      <c r="K15" s="408">
        <v>3</v>
      </c>
      <c r="L15" s="417"/>
    </row>
    <row r="16" spans="1:12" ht="44.25" customHeight="1">
      <c r="A16" s="204"/>
      <c r="B16" s="422" t="s">
        <v>1543</v>
      </c>
      <c r="C16" s="402"/>
      <c r="D16" s="565">
        <v>35</v>
      </c>
      <c r="E16" s="566"/>
      <c r="F16" s="390"/>
      <c r="G16" s="394">
        <v>160</v>
      </c>
      <c r="I16" s="416" t="s">
        <v>1535</v>
      </c>
      <c r="J16" s="402" t="s">
        <v>9</v>
      </c>
      <c r="K16" s="567">
        <f>K9</f>
        <v>34.94488471410893</v>
      </c>
      <c r="L16" s="568"/>
    </row>
    <row r="17" spans="1:12" ht="34.5" customHeight="1">
      <c r="A17" s="204"/>
      <c r="B17" s="422" t="s">
        <v>1536</v>
      </c>
      <c r="C17" s="402" t="s">
        <v>9</v>
      </c>
      <c r="D17" s="555">
        <f>IF(D15=1,D14/(20/3^0.5),(D14/(20*3^0.5)))</f>
        <v>0</v>
      </c>
      <c r="E17" s="556"/>
      <c r="F17" s="390" t="s">
        <v>1451</v>
      </c>
      <c r="G17" s="395">
        <v>200</v>
      </c>
      <c r="I17" s="416" t="s">
        <v>1536</v>
      </c>
      <c r="J17" s="402" t="s">
        <v>9</v>
      </c>
      <c r="K17" s="559">
        <f>IF(K15=1,K14/(20/3^0.5),(K14/(20*3^0.5)))</f>
        <v>2.8867513459481291</v>
      </c>
      <c r="L17" s="560"/>
    </row>
    <row r="18" spans="1:12" ht="34.5" customHeight="1">
      <c r="A18" s="204"/>
      <c r="B18" s="422" t="s">
        <v>1537</v>
      </c>
      <c r="C18" s="402" t="s">
        <v>9</v>
      </c>
      <c r="D18" s="555">
        <f>IF(D15=1,D14/(380/3^0.5),(D14/(380*3^0.5)))*1000</f>
        <v>0</v>
      </c>
      <c r="E18" s="556"/>
      <c r="F18" s="390" t="s">
        <v>1451</v>
      </c>
      <c r="G18" s="395">
        <v>250</v>
      </c>
      <c r="I18" s="416" t="s">
        <v>1537</v>
      </c>
      <c r="J18" s="402" t="s">
        <v>9</v>
      </c>
      <c r="K18" s="559">
        <f>IF(K15=1,K14/(380/3^0.5),(K14/(380*3^0.5)))*1000</f>
        <v>151.93428136569102</v>
      </c>
      <c r="L18" s="560"/>
    </row>
    <row r="19" spans="1:12" ht="30" customHeight="1">
      <c r="A19" s="204"/>
      <c r="B19" s="423" t="s">
        <v>1529</v>
      </c>
      <c r="C19" s="401" t="s">
        <v>9</v>
      </c>
      <c r="D19" s="555">
        <f>IF(D15=1,D14/(380/3^0.5),(D14/(380*3^0.5)))</f>
        <v>0</v>
      </c>
      <c r="E19" s="556"/>
      <c r="F19" s="207"/>
      <c r="G19" s="386"/>
      <c r="I19" s="418" t="s">
        <v>1529</v>
      </c>
      <c r="J19" s="401" t="s">
        <v>9</v>
      </c>
      <c r="K19" s="559">
        <f>IF(K15=1,K14/(380/3^0.5),(K14/(380*3^0.5)))</f>
        <v>0.15193428136569101</v>
      </c>
      <c r="L19" s="560"/>
    </row>
    <row r="20" spans="1:12" ht="30" customHeight="1" thickBot="1">
      <c r="A20" s="204"/>
      <c r="B20" s="424" t="s">
        <v>1538</v>
      </c>
      <c r="C20" s="420" t="s">
        <v>9</v>
      </c>
      <c r="D20" s="551" t="e">
        <f>D16/D18</f>
        <v>#DIV/0!</v>
      </c>
      <c r="E20" s="552"/>
      <c r="F20" s="207"/>
      <c r="G20" s="386"/>
      <c r="I20" s="419" t="s">
        <v>1529</v>
      </c>
      <c r="J20" s="420" t="s">
        <v>9</v>
      </c>
      <c r="K20" s="557">
        <f>K16/K18</f>
        <v>0.22999999999999998</v>
      </c>
      <c r="L20" s="558"/>
    </row>
    <row r="21" spans="1:12" ht="9.75" customHeight="1">
      <c r="A21" s="204"/>
      <c r="B21" s="409" t="s">
        <v>1538</v>
      </c>
      <c r="C21" s="410" t="s">
        <v>9</v>
      </c>
      <c r="D21" s="536">
        <v>1</v>
      </c>
      <c r="E21" s="536"/>
      <c r="F21" s="411"/>
      <c r="G21" s="412"/>
      <c r="H21" s="413"/>
      <c r="I21" s="409" t="s">
        <v>1529</v>
      </c>
      <c r="J21" s="410" t="s">
        <v>9</v>
      </c>
      <c r="K21" s="536">
        <v>1</v>
      </c>
      <c r="L21" s="536"/>
    </row>
    <row r="22" spans="1:12" ht="6.75" customHeight="1">
      <c r="B22" s="399"/>
      <c r="C22" s="396"/>
      <c r="D22" s="407"/>
      <c r="E22" s="407"/>
      <c r="F22" s="207"/>
      <c r="G22" s="386"/>
      <c r="J22" s="396"/>
      <c r="K22" s="407"/>
      <c r="L22" s="407"/>
    </row>
    <row r="23" spans="1:12" ht="15.75" thickBot="1"/>
    <row r="24" spans="1:12" ht="200.25" customHeight="1" thickBot="1">
      <c r="B24" s="533"/>
      <c r="C24" s="534"/>
      <c r="D24" s="534"/>
      <c r="E24" s="535"/>
      <c r="I24" s="533"/>
      <c r="J24" s="534"/>
      <c r="K24" s="534"/>
      <c r="L24" s="535"/>
    </row>
    <row r="26" spans="1:12">
      <c r="D26" s="404"/>
    </row>
    <row r="27" spans="1:12">
      <c r="D27" s="405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4" priority="5" stopIfTrue="1" operator="greaterThan">
      <formula>0.89</formula>
    </cfRule>
    <cfRule type="cellIs" dxfId="13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zoomScale="85" zoomScaleNormal="85" workbookViewId="0">
      <selection activeCell="D23" sqref="D23"/>
    </sheetView>
  </sheetViews>
  <sheetFormatPr defaultRowHeight="15"/>
  <cols>
    <col min="1" max="1" width="1.28515625" style="245" customWidth="1"/>
    <col min="2" max="2" width="25.28515625" style="245" customWidth="1"/>
    <col min="3" max="3" width="3.28515625" style="245" customWidth="1"/>
    <col min="4" max="4" width="26.28515625" style="259" customWidth="1"/>
    <col min="5" max="5" width="6.42578125" style="245" customWidth="1"/>
    <col min="6" max="6" width="12" style="245" bestFit="1" customWidth="1"/>
    <col min="7" max="8" width="9.140625" style="245" hidden="1" customWidth="1"/>
    <col min="9" max="9" width="9.140625" style="245"/>
    <col min="10" max="10" width="3.85546875" style="245" customWidth="1"/>
    <col min="11" max="11" width="2.7109375" style="245" customWidth="1"/>
    <col min="12" max="16384" width="9.140625" style="245"/>
  </cols>
  <sheetData>
    <row r="1" spans="2:11" ht="12.75" customHeight="1">
      <c r="B1" s="580"/>
      <c r="C1" s="580"/>
      <c r="D1" s="580"/>
    </row>
    <row r="2" spans="2:11" ht="15.75" customHeight="1">
      <c r="B2" s="246" t="s">
        <v>1441</v>
      </c>
      <c r="C2" s="247"/>
      <c r="D2" s="248"/>
    </row>
    <row r="3" spans="2:11" ht="20.100000000000001" customHeight="1">
      <c r="B3" s="249" t="s">
        <v>1348</v>
      </c>
      <c r="C3" s="250" t="s">
        <v>9</v>
      </c>
      <c r="D3" s="251">
        <v>2022</v>
      </c>
    </row>
    <row r="4" spans="2:11" ht="20.100000000000001" customHeight="1">
      <c r="B4" s="249" t="s">
        <v>1029</v>
      </c>
      <c r="C4" s="250" t="s">
        <v>9</v>
      </c>
      <c r="D4" s="252">
        <v>0.12</v>
      </c>
    </row>
    <row r="5" spans="2:11" ht="20.100000000000001" customHeight="1">
      <c r="B5" s="249" t="s">
        <v>1349</v>
      </c>
      <c r="C5" s="250" t="s">
        <v>9</v>
      </c>
      <c r="D5" s="432">
        <v>1084.1250458865841</v>
      </c>
      <c r="F5" s="428" t="s">
        <v>1606</v>
      </c>
      <c r="K5" s="427"/>
    </row>
    <row r="6" spans="2:11" ht="20.100000000000001" customHeight="1">
      <c r="B6" s="249" t="s">
        <v>1350</v>
      </c>
      <c r="C6" s="250" t="s">
        <v>9</v>
      </c>
      <c r="D6" s="254">
        <v>25</v>
      </c>
      <c r="F6" s="428"/>
    </row>
    <row r="7" spans="2:11" ht="20.100000000000001" customHeight="1">
      <c r="B7" s="249" t="s">
        <v>1351</v>
      </c>
      <c r="C7" s="250" t="s">
        <v>9</v>
      </c>
      <c r="D7" s="255">
        <v>2.2499999999999999E-2</v>
      </c>
    </row>
    <row r="8" spans="2:11" ht="20.100000000000001" customHeight="1">
      <c r="B8" s="249" t="s">
        <v>1442</v>
      </c>
      <c r="C8" s="250" t="s">
        <v>9</v>
      </c>
      <c r="D8" s="256">
        <f>D20-D17</f>
        <v>0</v>
      </c>
    </row>
    <row r="9" spans="2:11" ht="20.100000000000001" customHeight="1">
      <c r="B9" s="249" t="s">
        <v>1443</v>
      </c>
      <c r="C9" s="250" t="s">
        <v>9</v>
      </c>
      <c r="D9" s="256">
        <f>(D8*D25)*1000</f>
        <v>0</v>
      </c>
    </row>
    <row r="10" spans="2:11" ht="20.100000000000001" customHeight="1">
      <c r="B10" s="249" t="s">
        <v>1444</v>
      </c>
      <c r="C10" s="250" t="s">
        <v>9</v>
      </c>
      <c r="D10" s="256">
        <f ca="1">RAB!K52</f>
        <v>5729248.2112499997</v>
      </c>
    </row>
    <row r="11" spans="2:11" ht="20.100000000000001" customHeight="1">
      <c r="B11" s="249" t="s">
        <v>1355</v>
      </c>
      <c r="C11" s="250" t="s">
        <v>9</v>
      </c>
      <c r="D11" s="253">
        <f ca="1">2%*D10</f>
        <v>114584.964225</v>
      </c>
    </row>
    <row r="12" spans="2:11" ht="9" customHeight="1">
      <c r="B12" s="581"/>
      <c r="C12" s="581"/>
      <c r="D12" s="581"/>
    </row>
    <row r="13" spans="2:11" ht="15.75" customHeight="1">
      <c r="B13" s="257"/>
      <c r="C13" s="257"/>
      <c r="D13" s="257"/>
    </row>
    <row r="14" spans="2:11" ht="33.75" customHeight="1">
      <c r="B14" s="361" t="s">
        <v>1378</v>
      </c>
      <c r="C14" s="362" t="s">
        <v>9</v>
      </c>
      <c r="D14" s="367" t="s">
        <v>1623</v>
      </c>
      <c r="E14" s="258" t="s">
        <v>1451</v>
      </c>
    </row>
    <row r="15" spans="2:11" ht="20.100000000000001" customHeight="1">
      <c r="B15" s="363" t="s">
        <v>1445</v>
      </c>
      <c r="C15" s="364" t="s">
        <v>9</v>
      </c>
      <c r="D15" s="368" t="s">
        <v>1619</v>
      </c>
      <c r="E15" s="258" t="s">
        <v>1451</v>
      </c>
    </row>
    <row r="16" spans="2:11" ht="20.100000000000001" customHeight="1">
      <c r="B16" s="363" t="s">
        <v>1446</v>
      </c>
      <c r="C16" s="364" t="s">
        <v>9</v>
      </c>
      <c r="D16" s="368" t="s">
        <v>1449</v>
      </c>
      <c r="E16" s="258" t="s">
        <v>1451</v>
      </c>
    </row>
    <row r="17" spans="2:5" ht="20.100000000000001" customHeight="1">
      <c r="B17" s="363" t="s">
        <v>1447</v>
      </c>
      <c r="C17" s="364" t="s">
        <v>9</v>
      </c>
      <c r="D17" s="369">
        <v>23</v>
      </c>
      <c r="E17" s="258" t="s">
        <v>1451</v>
      </c>
    </row>
    <row r="18" spans="2:5" ht="20.100000000000001" hidden="1" customHeight="1">
      <c r="B18" s="363" t="s">
        <v>1541</v>
      </c>
      <c r="C18" s="364"/>
      <c r="D18" s="369">
        <f>IF((D17&lt;=11),1,3)</f>
        <v>3</v>
      </c>
      <c r="E18" s="258"/>
    </row>
    <row r="19" spans="2:5" ht="20.100000000000001" hidden="1" customHeight="1">
      <c r="B19" s="363" t="s">
        <v>1542</v>
      </c>
      <c r="C19" s="364"/>
      <c r="D19" s="369">
        <f>IF((D17&lt;=11),220,380)</f>
        <v>380</v>
      </c>
      <c r="E19" s="258"/>
    </row>
    <row r="20" spans="2:5" ht="20.100000000000001" customHeight="1">
      <c r="B20" s="363" t="s">
        <v>1448</v>
      </c>
      <c r="C20" s="364" t="s">
        <v>9</v>
      </c>
      <c r="D20" s="369">
        <v>23</v>
      </c>
      <c r="E20" s="258" t="s">
        <v>1451</v>
      </c>
    </row>
    <row r="21" spans="2:5" ht="20.100000000000001" hidden="1" customHeight="1">
      <c r="B21" s="363" t="s">
        <v>1541</v>
      </c>
      <c r="C21" s="364"/>
      <c r="D21" s="369">
        <f>IF((D20&lt;=11),1,3)</f>
        <v>3</v>
      </c>
      <c r="E21" s="258"/>
    </row>
    <row r="22" spans="2:5" ht="20.100000000000001" hidden="1" customHeight="1">
      <c r="B22" s="363" t="s">
        <v>1542</v>
      </c>
      <c r="C22" s="364"/>
      <c r="D22" s="369">
        <f>IF((D20&lt;=11),220,380)</f>
        <v>380</v>
      </c>
      <c r="E22" s="258"/>
    </row>
    <row r="23" spans="2:5" ht="20.100000000000001" customHeight="1">
      <c r="B23" s="363" t="s">
        <v>1352</v>
      </c>
      <c r="C23" s="364" t="s">
        <v>9</v>
      </c>
      <c r="D23" s="368">
        <v>1458</v>
      </c>
      <c r="E23" s="258" t="s">
        <v>1451</v>
      </c>
    </row>
    <row r="24" spans="2:5" ht="20.100000000000001" customHeight="1">
      <c r="B24" s="363" t="s">
        <v>1353</v>
      </c>
      <c r="C24" s="364" t="s">
        <v>9</v>
      </c>
      <c r="D24" s="368">
        <v>972</v>
      </c>
      <c r="E24" s="258" t="s">
        <v>1451</v>
      </c>
    </row>
    <row r="25" spans="2:5" ht="20.100000000000001" customHeight="1">
      <c r="B25" s="363" t="s">
        <v>1450</v>
      </c>
      <c r="C25" s="364" t="s">
        <v>9</v>
      </c>
      <c r="D25" s="369">
        <v>775</v>
      </c>
      <c r="E25" s="258" t="s">
        <v>1451</v>
      </c>
    </row>
    <row r="26" spans="2:5" ht="20.100000000000001" customHeight="1">
      <c r="B26" s="365" t="s">
        <v>1354</v>
      </c>
      <c r="C26" s="366" t="s">
        <v>9</v>
      </c>
      <c r="D26" s="370">
        <v>40</v>
      </c>
      <c r="E26" s="258" t="s">
        <v>1451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C28" sqref="C28"/>
      <selection pane="bottomLeft" activeCell="K25" sqref="K25"/>
    </sheetView>
  </sheetViews>
  <sheetFormatPr defaultRowHeight="15"/>
  <cols>
    <col min="1" max="1" width="5" style="260" customWidth="1"/>
    <col min="2" max="2" width="6.28515625" style="260" customWidth="1"/>
    <col min="3" max="3" width="15.140625" style="260" customWidth="1"/>
    <col min="4" max="4" width="15" style="260" customWidth="1"/>
    <col min="5" max="5" width="15.140625" style="260" bestFit="1" customWidth="1"/>
    <col min="6" max="6" width="12.140625" style="260" bestFit="1" customWidth="1"/>
    <col min="7" max="7" width="10" style="260" bestFit="1" customWidth="1"/>
    <col min="8" max="8" width="15.7109375" style="260" bestFit="1" customWidth="1"/>
    <col min="9" max="9" width="14.140625" style="260" bestFit="1" customWidth="1"/>
    <col min="10" max="10" width="13.85546875" style="260" bestFit="1" customWidth="1"/>
    <col min="11" max="11" width="15.7109375" style="260" customWidth="1"/>
    <col min="12" max="12" width="11.140625" style="260" bestFit="1" customWidth="1"/>
    <col min="13" max="13" width="13.85546875" style="260" bestFit="1" customWidth="1"/>
    <col min="14" max="14" width="12.85546875" style="260" bestFit="1" customWidth="1"/>
    <col min="15" max="15" width="7" style="260" customWidth="1"/>
    <col min="16" max="17" width="12.85546875" style="260" bestFit="1" customWidth="1"/>
    <col min="18" max="18" width="1.28515625" style="260" hidden="1" customWidth="1"/>
    <col min="19" max="19" width="3" style="262" hidden="1" customWidth="1"/>
    <col min="20" max="16384" width="9.140625" style="260"/>
  </cols>
  <sheetData>
    <row r="1" spans="1:21">
      <c r="G1" s="261"/>
    </row>
    <row r="2" spans="1:21">
      <c r="G2" s="261"/>
      <c r="K2" s="261"/>
    </row>
    <row r="3" spans="1:21">
      <c r="B3" s="582" t="s">
        <v>1356</v>
      </c>
      <c r="C3" s="582"/>
      <c r="D3" s="582"/>
      <c r="E3" s="582"/>
      <c r="F3" s="263" t="str">
        <f>DATA!D14</f>
        <v>MIGRASI SUGIYANTO</v>
      </c>
      <c r="G3" s="261"/>
    </row>
    <row r="4" spans="1:21" ht="7.5" customHeight="1">
      <c r="B4" s="264"/>
      <c r="C4" s="264"/>
      <c r="D4" s="264"/>
      <c r="E4" s="264"/>
      <c r="F4" s="263"/>
      <c r="G4" s="261"/>
    </row>
    <row r="5" spans="1:21" ht="20.100000000000001" customHeight="1">
      <c r="B5" s="583" t="s">
        <v>1348</v>
      </c>
      <c r="C5" s="583" t="s">
        <v>1357</v>
      </c>
      <c r="D5" s="584" t="s">
        <v>1358</v>
      </c>
      <c r="E5" s="584" t="s">
        <v>1359</v>
      </c>
      <c r="F5" s="583" t="s">
        <v>1360</v>
      </c>
      <c r="G5" s="583"/>
      <c r="H5" s="583"/>
      <c r="I5" s="583"/>
      <c r="J5" s="583"/>
      <c r="K5" s="583" t="s">
        <v>1361</v>
      </c>
      <c r="L5" s="583"/>
      <c r="M5" s="265"/>
      <c r="N5" s="587" t="s">
        <v>1362</v>
      </c>
      <c r="O5" s="584" t="s">
        <v>1363</v>
      </c>
      <c r="P5" s="584" t="s">
        <v>1364</v>
      </c>
      <c r="Q5" s="584" t="s">
        <v>1365</v>
      </c>
      <c r="R5" s="266"/>
      <c r="S5" s="267"/>
      <c r="T5" s="585" t="s">
        <v>1366</v>
      </c>
      <c r="U5" s="268"/>
    </row>
    <row r="6" spans="1:21" ht="20.100000000000001" customHeight="1">
      <c r="B6" s="583"/>
      <c r="C6" s="583"/>
      <c r="D6" s="583"/>
      <c r="E6" s="583"/>
      <c r="F6" s="269" t="s">
        <v>1367</v>
      </c>
      <c r="G6" s="269" t="s">
        <v>1368</v>
      </c>
      <c r="H6" s="269" t="s">
        <v>1369</v>
      </c>
      <c r="I6" s="269" t="s">
        <v>1370</v>
      </c>
      <c r="J6" s="269" t="s">
        <v>1031</v>
      </c>
      <c r="K6" s="269" t="s">
        <v>1371</v>
      </c>
      <c r="L6" s="269" t="s">
        <v>1372</v>
      </c>
      <c r="M6" s="269" t="s">
        <v>1031</v>
      </c>
      <c r="N6" s="588"/>
      <c r="O6" s="583"/>
      <c r="P6" s="583"/>
      <c r="Q6" s="583"/>
      <c r="R6" s="266"/>
      <c r="S6" s="267"/>
      <c r="T6" s="583"/>
      <c r="U6" s="270"/>
    </row>
    <row r="7" spans="1:21" ht="20.100000000000001" customHeight="1">
      <c r="A7" s="271">
        <v>0</v>
      </c>
      <c r="B7" s="272">
        <v>2023</v>
      </c>
      <c r="C7" s="425">
        <f>DATA!D8*DATA!D26*8</f>
        <v>0</v>
      </c>
      <c r="D7" s="274">
        <f>C7*4/24</f>
        <v>0</v>
      </c>
      <c r="E7" s="274">
        <f>C7-D7</f>
        <v>0</v>
      </c>
      <c r="F7" s="275">
        <f ca="1">DATA!D10/1000000</f>
        <v>5.7292482112499998</v>
      </c>
      <c r="G7" s="276">
        <f ca="1">DATA!$D$11/1000000</f>
        <v>0.114584964225</v>
      </c>
      <c r="H7" s="276">
        <f>C7*DATA!$D$5/1000000</f>
        <v>0</v>
      </c>
      <c r="I7" s="276">
        <f>(C7*DATA!$D$5*DATA!$D$7)/1000000</f>
        <v>0</v>
      </c>
      <c r="J7" s="274">
        <f ca="1">SUM(F7:I7)</f>
        <v>5.8438331754749999</v>
      </c>
      <c r="K7" s="277">
        <f>DATA!D9/1000000</f>
        <v>0</v>
      </c>
      <c r="L7" s="274">
        <f>((D7*DATA!$D$23)/1000000)+((E7*DATA!$D$24)/1000000)</f>
        <v>0</v>
      </c>
      <c r="M7" s="274">
        <f>K7+L7</f>
        <v>0</v>
      </c>
      <c r="N7" s="274">
        <f ca="1">M7-J7</f>
        <v>-5.8438331754749999</v>
      </c>
      <c r="O7" s="272">
        <v>1</v>
      </c>
      <c r="P7" s="274">
        <f ca="1">O7*N7</f>
        <v>-5.8438331754749999</v>
      </c>
      <c r="Q7" s="274">
        <f ca="1">P7</f>
        <v>-5.8438331754749999</v>
      </c>
      <c r="S7" s="262" t="str">
        <f ca="1">IF(Q7&lt;0,"a","")</f>
        <v>a</v>
      </c>
      <c r="T7" s="278" t="str">
        <f>IF(Q5&gt;=0,"",IF(Q7&lt;0,"",IF(Q7=0,A7,(A7-(Q7/N7)))))</f>
        <v/>
      </c>
      <c r="U7" s="262"/>
    </row>
    <row r="8" spans="1:21" ht="20.100000000000001" customHeight="1">
      <c r="A8" s="271">
        <f>A7+1</f>
        <v>1</v>
      </c>
      <c r="B8" s="272">
        <f>B7+1</f>
        <v>2024</v>
      </c>
      <c r="C8" s="273">
        <f>DATA!D8*DATA!D26*12</f>
        <v>0</v>
      </c>
      <c r="D8" s="274">
        <f>C8*4/24</f>
        <v>0</v>
      </c>
      <c r="E8" s="274">
        <f t="shared" ref="E8:E32" si="0">C8-D8</f>
        <v>0</v>
      </c>
      <c r="F8" s="272"/>
      <c r="G8" s="276">
        <f ca="1">DATA!$D$11/1000000</f>
        <v>0.114584964225</v>
      </c>
      <c r="H8" s="276">
        <f>C8*DATA!$D$5/1000000</f>
        <v>0</v>
      </c>
      <c r="I8" s="276">
        <f>(C8*DATA!$D$5*DATA!$D$7)/1000000</f>
        <v>0</v>
      </c>
      <c r="J8" s="274">
        <f t="shared" ref="J8:J32" ca="1" si="1">SUM(F8:I8)</f>
        <v>0.114584964225</v>
      </c>
      <c r="K8" s="279"/>
      <c r="L8" s="274">
        <f>((D8*DATA!$D$23)/1000000)+((E8*DATA!$D$24)/1000000)</f>
        <v>0</v>
      </c>
      <c r="M8" s="274">
        <f t="shared" ref="M8:M32" si="2">K8+L8</f>
        <v>0</v>
      </c>
      <c r="N8" s="274">
        <f ca="1">M8-J8</f>
        <v>-0.114584964225</v>
      </c>
      <c r="O8" s="273">
        <f>1/(1+'[87]Asumsi I'!$C$3)^(KKF!A8)</f>
        <v>0.89285714285714279</v>
      </c>
      <c r="P8" s="274">
        <f ca="1">O8*N8</f>
        <v>-0.10230800377232142</v>
      </c>
      <c r="Q8" s="274">
        <f ca="1">Q7+P8</f>
        <v>-5.9461411792473218</v>
      </c>
      <c r="S8" s="262" t="str">
        <f t="shared" ref="S8:S32" ca="1" si="3">IF(Q8&lt;0,"a","")</f>
        <v>a</v>
      </c>
      <c r="T8" s="278" t="str">
        <f>IF(Q6&gt;=0,"",IF(Q8&lt;0,"",IF(Q8=0,A8,(A8-(Q8/N8)))))</f>
        <v/>
      </c>
      <c r="U8" s="262"/>
    </row>
    <row r="9" spans="1:21" ht="20.100000000000001" customHeight="1">
      <c r="A9" s="271">
        <f t="shared" ref="A9:B24" si="4">A8+1</f>
        <v>2</v>
      </c>
      <c r="B9" s="272">
        <f t="shared" si="4"/>
        <v>2025</v>
      </c>
      <c r="C9" s="280">
        <f>+C8</f>
        <v>0</v>
      </c>
      <c r="D9" s="274">
        <f t="shared" ref="D9:D32" si="5">C9*4/24</f>
        <v>0</v>
      </c>
      <c r="E9" s="274">
        <f t="shared" si="0"/>
        <v>0</v>
      </c>
      <c r="F9" s="272"/>
      <c r="G9" s="276">
        <f ca="1">DATA!$D$11/1000000</f>
        <v>0.114584964225</v>
      </c>
      <c r="H9" s="276">
        <f>C9*DATA!$D$5/1000000</f>
        <v>0</v>
      </c>
      <c r="I9" s="276">
        <f>(C9*DATA!$D$5*DATA!$D$7)/1000000</f>
        <v>0</v>
      </c>
      <c r="J9" s="274">
        <f t="shared" ca="1" si="1"/>
        <v>0.114584964225</v>
      </c>
      <c r="K9" s="274"/>
      <c r="L9" s="274">
        <f>((D9*DATA!$D$23)/1000000)+((E9*DATA!$D$24)/1000000)</f>
        <v>0</v>
      </c>
      <c r="M9" s="274">
        <f t="shared" si="2"/>
        <v>0</v>
      </c>
      <c r="N9" s="274">
        <f t="shared" ref="N9:N32" ca="1" si="6">M9-J9</f>
        <v>-0.114584964225</v>
      </c>
      <c r="O9" s="280">
        <f>1/(1+'[87]Asumsi I'!$C$3)^(KKF!A9)</f>
        <v>0.79719387755102034</v>
      </c>
      <c r="P9" s="274">
        <f t="shared" ref="P9:P32" ca="1" si="7">O9*N9</f>
        <v>-9.1346431939572703E-2</v>
      </c>
      <c r="Q9" s="274">
        <f ca="1">Q8+P9</f>
        <v>-6.0374876111868945</v>
      </c>
      <c r="S9" s="262" t="str">
        <f t="shared" ca="1" si="3"/>
        <v>a</v>
      </c>
      <c r="T9" s="278" t="str">
        <f ca="1">IF(Q7&gt;=0,"",IF(Q9&lt;0,"",IF(Q9=0,A9,(A9-(Q9/N9)))))</f>
        <v/>
      </c>
      <c r="U9" s="262"/>
    </row>
    <row r="10" spans="1:21" ht="20.100000000000001" customHeight="1">
      <c r="A10" s="271">
        <f t="shared" si="4"/>
        <v>3</v>
      </c>
      <c r="B10" s="272">
        <f t="shared" si="4"/>
        <v>2026</v>
      </c>
      <c r="C10" s="273">
        <f t="shared" ref="C10:C32" si="8">+C9</f>
        <v>0</v>
      </c>
      <c r="D10" s="274">
        <f t="shared" si="5"/>
        <v>0</v>
      </c>
      <c r="E10" s="274">
        <f t="shared" si="0"/>
        <v>0</v>
      </c>
      <c r="F10" s="272"/>
      <c r="G10" s="276">
        <f ca="1">DATA!$D$11/1000000</f>
        <v>0.114584964225</v>
      </c>
      <c r="H10" s="276">
        <f>C10*DATA!$D$5/1000000</f>
        <v>0</v>
      </c>
      <c r="I10" s="276">
        <f>(C10*DATA!$D$5*DATA!$D$7)/1000000</f>
        <v>0</v>
      </c>
      <c r="J10" s="274">
        <f t="shared" ca="1" si="1"/>
        <v>0.114584964225</v>
      </c>
      <c r="K10" s="272"/>
      <c r="L10" s="274">
        <f>((D10*DATA!$D$23)/1000000)+((E10*DATA!$D$24)/1000000)</f>
        <v>0</v>
      </c>
      <c r="M10" s="274">
        <f t="shared" si="2"/>
        <v>0</v>
      </c>
      <c r="N10" s="274">
        <f t="shared" ca="1" si="6"/>
        <v>-0.114584964225</v>
      </c>
      <c r="O10" s="273">
        <f>1/(1+'[87]Asumsi I'!$C$3)^(KKF!A10)</f>
        <v>0.71178024781341087</v>
      </c>
      <c r="P10" s="274">
        <f t="shared" ca="1" si="7"/>
        <v>-8.1559314231761326E-2</v>
      </c>
      <c r="Q10" s="274">
        <f t="shared" ref="Q10:Q30" ca="1" si="9">Q9+P10</f>
        <v>-6.1190469254186555</v>
      </c>
      <c r="S10" s="262" t="str">
        <f t="shared" ca="1" si="3"/>
        <v>a</v>
      </c>
      <c r="T10" s="278" t="str">
        <f t="shared" ref="T10:T32" ca="1" si="10">IF(Q8&gt;=0,"",IF(Q10&lt;0,"",IF(Q10=0,A10,(A10-(Q10/N10)))))</f>
        <v/>
      </c>
      <c r="U10" s="262"/>
    </row>
    <row r="11" spans="1:21" ht="20.100000000000001" customHeight="1">
      <c r="A11" s="271">
        <f t="shared" si="4"/>
        <v>4</v>
      </c>
      <c r="B11" s="272">
        <f t="shared" si="4"/>
        <v>2027</v>
      </c>
      <c r="C11" s="273">
        <f>+C10</f>
        <v>0</v>
      </c>
      <c r="D11" s="274">
        <f t="shared" si="5"/>
        <v>0</v>
      </c>
      <c r="E11" s="274">
        <f t="shared" si="0"/>
        <v>0</v>
      </c>
      <c r="F11" s="272"/>
      <c r="G11" s="276">
        <f ca="1">DATA!$D$11/1000000</f>
        <v>0.114584964225</v>
      </c>
      <c r="H11" s="276">
        <f>C11*DATA!$D$5/1000000</f>
        <v>0</v>
      </c>
      <c r="I11" s="276">
        <f>(C11*DATA!$D$5*DATA!$D$7)/1000000</f>
        <v>0</v>
      </c>
      <c r="J11" s="274">
        <f t="shared" ca="1" si="1"/>
        <v>0.114584964225</v>
      </c>
      <c r="K11" s="272"/>
      <c r="L11" s="274">
        <f>((D11*DATA!$D$23)/1000000)+((E11*DATA!$D$24)/1000000)</f>
        <v>0</v>
      </c>
      <c r="M11" s="274">
        <f t="shared" si="2"/>
        <v>0</v>
      </c>
      <c r="N11" s="274">
        <f t="shared" ca="1" si="6"/>
        <v>-0.114584964225</v>
      </c>
      <c r="O11" s="273">
        <f>1/(1+'[87]Asumsi I'!$C$3)^(KKF!A11)</f>
        <v>0.63551807840483121</v>
      </c>
      <c r="P11" s="274">
        <f t="shared" ca="1" si="7"/>
        <v>-7.2820816278358333E-2</v>
      </c>
      <c r="Q11" s="274">
        <f t="shared" ca="1" si="9"/>
        <v>-6.1918677416970134</v>
      </c>
      <c r="S11" s="262" t="str">
        <f t="shared" ca="1" si="3"/>
        <v>a</v>
      </c>
      <c r="T11" s="278" t="str">
        <f t="shared" ca="1" si="10"/>
        <v/>
      </c>
      <c r="U11" s="262"/>
    </row>
    <row r="12" spans="1:21" ht="20.100000000000001" customHeight="1">
      <c r="A12" s="271">
        <f t="shared" si="4"/>
        <v>5</v>
      </c>
      <c r="B12" s="272">
        <f t="shared" si="4"/>
        <v>2028</v>
      </c>
      <c r="C12" s="273">
        <f t="shared" si="8"/>
        <v>0</v>
      </c>
      <c r="D12" s="274">
        <f t="shared" si="5"/>
        <v>0</v>
      </c>
      <c r="E12" s="274">
        <f t="shared" si="0"/>
        <v>0</v>
      </c>
      <c r="F12" s="272"/>
      <c r="G12" s="276">
        <f ca="1">DATA!$D$11/1000000</f>
        <v>0.114584964225</v>
      </c>
      <c r="H12" s="276">
        <f>C12*DATA!$D$5/1000000</f>
        <v>0</v>
      </c>
      <c r="I12" s="276">
        <f>(C12*DATA!$D$5*DATA!$D$7)/1000000</f>
        <v>0</v>
      </c>
      <c r="J12" s="274">
        <f t="shared" ca="1" si="1"/>
        <v>0.114584964225</v>
      </c>
      <c r="K12" s="272"/>
      <c r="L12" s="274">
        <f>((D12*DATA!$D$23)/1000000)+((E12*DATA!$D$24)/1000000)</f>
        <v>0</v>
      </c>
      <c r="M12" s="274">
        <f t="shared" si="2"/>
        <v>0</v>
      </c>
      <c r="N12" s="274">
        <f t="shared" ca="1" si="6"/>
        <v>-0.114584964225</v>
      </c>
      <c r="O12" s="273">
        <f>1/(1+'[87]Asumsi I'!$C$3)^(KKF!A12)</f>
        <v>0.56742685571859919</v>
      </c>
      <c r="P12" s="274">
        <f t="shared" ca="1" si="7"/>
        <v>-6.5018585962819925E-2</v>
      </c>
      <c r="Q12" s="274">
        <f t="shared" ca="1" si="9"/>
        <v>-6.2568863276598332</v>
      </c>
      <c r="S12" s="262" t="str">
        <f t="shared" ca="1" si="3"/>
        <v>a</v>
      </c>
      <c r="T12" s="278" t="str">
        <f t="shared" ca="1" si="10"/>
        <v/>
      </c>
      <c r="U12" s="262"/>
    </row>
    <row r="13" spans="1:21" ht="20.100000000000001" customHeight="1">
      <c r="A13" s="271">
        <f t="shared" si="4"/>
        <v>6</v>
      </c>
      <c r="B13" s="272">
        <f t="shared" si="4"/>
        <v>2029</v>
      </c>
      <c r="C13" s="273">
        <f t="shared" si="8"/>
        <v>0</v>
      </c>
      <c r="D13" s="274">
        <f t="shared" si="5"/>
        <v>0</v>
      </c>
      <c r="E13" s="274">
        <f t="shared" si="0"/>
        <v>0</v>
      </c>
      <c r="F13" s="272"/>
      <c r="G13" s="276">
        <f ca="1">DATA!$D$11/1000000</f>
        <v>0.114584964225</v>
      </c>
      <c r="H13" s="276">
        <f>C13*DATA!$D$5/1000000</f>
        <v>0</v>
      </c>
      <c r="I13" s="276">
        <f>(C13*DATA!$D$5*DATA!$D$7)/1000000</f>
        <v>0</v>
      </c>
      <c r="J13" s="274">
        <f t="shared" ca="1" si="1"/>
        <v>0.114584964225</v>
      </c>
      <c r="K13" s="272"/>
      <c r="L13" s="274">
        <f>((D13*DATA!$D$23)/1000000)+((E13*DATA!$D$24)/1000000)</f>
        <v>0</v>
      </c>
      <c r="M13" s="274">
        <f t="shared" si="2"/>
        <v>0</v>
      </c>
      <c r="N13" s="274">
        <f t="shared" ca="1" si="6"/>
        <v>-0.114584964225</v>
      </c>
      <c r="O13" s="273">
        <f>1/(1+'[87]Asumsi I'!$C$3)^(KKF!A13)</f>
        <v>0.50663112117732068</v>
      </c>
      <c r="P13" s="274">
        <f t="shared" ca="1" si="7"/>
        <v>-5.8052308895374931E-2</v>
      </c>
      <c r="Q13" s="274">
        <f t="shared" ca="1" si="9"/>
        <v>-6.3149386365552083</v>
      </c>
      <c r="S13" s="262" t="str">
        <f t="shared" ca="1" si="3"/>
        <v>a</v>
      </c>
      <c r="T13" s="278" t="str">
        <f t="shared" ca="1" si="10"/>
        <v/>
      </c>
      <c r="U13" s="262"/>
    </row>
    <row r="14" spans="1:21" ht="20.100000000000001" customHeight="1">
      <c r="A14" s="271">
        <f t="shared" si="4"/>
        <v>7</v>
      </c>
      <c r="B14" s="272">
        <f t="shared" si="4"/>
        <v>2030</v>
      </c>
      <c r="C14" s="273">
        <f t="shared" si="8"/>
        <v>0</v>
      </c>
      <c r="D14" s="274">
        <f t="shared" si="5"/>
        <v>0</v>
      </c>
      <c r="E14" s="274">
        <f t="shared" si="0"/>
        <v>0</v>
      </c>
      <c r="F14" s="272"/>
      <c r="G14" s="276">
        <f ca="1">DATA!$D$11/1000000</f>
        <v>0.114584964225</v>
      </c>
      <c r="H14" s="276">
        <f>C14*DATA!$D$5/1000000</f>
        <v>0</v>
      </c>
      <c r="I14" s="276">
        <f>(C14*DATA!$D$5*DATA!$D$7)/1000000</f>
        <v>0</v>
      </c>
      <c r="J14" s="274">
        <f t="shared" ca="1" si="1"/>
        <v>0.114584964225</v>
      </c>
      <c r="K14" s="272"/>
      <c r="L14" s="274">
        <f>((D14*DATA!$D$23)/1000000)+((E14*DATA!$D$24)/1000000)</f>
        <v>0</v>
      </c>
      <c r="M14" s="274">
        <f t="shared" si="2"/>
        <v>0</v>
      </c>
      <c r="N14" s="274">
        <f t="shared" ca="1" si="6"/>
        <v>-0.114584964225</v>
      </c>
      <c r="O14" s="273">
        <f>1/(1+'[87]Asumsi I'!$C$3)^(KKF!A14)</f>
        <v>0.45234921533689343</v>
      </c>
      <c r="P14" s="274">
        <f t="shared" ca="1" si="7"/>
        <v>-5.1832418656584757E-2</v>
      </c>
      <c r="Q14" s="274">
        <f t="shared" ca="1" si="9"/>
        <v>-6.3667710552117933</v>
      </c>
      <c r="S14" s="262" t="str">
        <f t="shared" ca="1" si="3"/>
        <v>a</v>
      </c>
      <c r="T14" s="278" t="str">
        <f t="shared" ca="1" si="10"/>
        <v/>
      </c>
      <c r="U14" s="262"/>
    </row>
    <row r="15" spans="1:21" ht="20.100000000000001" customHeight="1">
      <c r="A15" s="271">
        <f t="shared" si="4"/>
        <v>8</v>
      </c>
      <c r="B15" s="272">
        <f t="shared" si="4"/>
        <v>2031</v>
      </c>
      <c r="C15" s="273">
        <f t="shared" si="8"/>
        <v>0</v>
      </c>
      <c r="D15" s="274">
        <f t="shared" si="5"/>
        <v>0</v>
      </c>
      <c r="E15" s="274">
        <f t="shared" si="0"/>
        <v>0</v>
      </c>
      <c r="F15" s="272"/>
      <c r="G15" s="276">
        <f ca="1">DATA!$D$11/1000000</f>
        <v>0.114584964225</v>
      </c>
      <c r="H15" s="276">
        <f>C15*DATA!$D$5/1000000</f>
        <v>0</v>
      </c>
      <c r="I15" s="276">
        <f>(C15*DATA!$D$5*DATA!$D$7)/1000000</f>
        <v>0</v>
      </c>
      <c r="J15" s="274">
        <f t="shared" ca="1" si="1"/>
        <v>0.114584964225</v>
      </c>
      <c r="K15" s="272"/>
      <c r="L15" s="274">
        <f>((D15*DATA!$D$23)/1000000)+((E15*DATA!$D$24)/1000000)</f>
        <v>0</v>
      </c>
      <c r="M15" s="274">
        <f t="shared" si="2"/>
        <v>0</v>
      </c>
      <c r="N15" s="274">
        <f t="shared" ca="1" si="6"/>
        <v>-0.114584964225</v>
      </c>
      <c r="O15" s="273">
        <f>1/(1+'[87]Asumsi I'!$C$3)^(KKF!A15)</f>
        <v>0.4038832279793691</v>
      </c>
      <c r="P15" s="274">
        <f t="shared" ca="1" si="7"/>
        <v>-4.6278945229093531E-2</v>
      </c>
      <c r="Q15" s="274">
        <f t="shared" ca="1" si="9"/>
        <v>-6.4130500004408866</v>
      </c>
      <c r="S15" s="262" t="str">
        <f t="shared" ca="1" si="3"/>
        <v>a</v>
      </c>
      <c r="T15" s="278" t="str">
        <f t="shared" ca="1" si="10"/>
        <v/>
      </c>
      <c r="U15" s="262"/>
    </row>
    <row r="16" spans="1:21" ht="20.100000000000001" customHeight="1">
      <c r="A16" s="271">
        <f t="shared" si="4"/>
        <v>9</v>
      </c>
      <c r="B16" s="272">
        <f t="shared" si="4"/>
        <v>2032</v>
      </c>
      <c r="C16" s="273">
        <f t="shared" si="8"/>
        <v>0</v>
      </c>
      <c r="D16" s="274">
        <f t="shared" si="5"/>
        <v>0</v>
      </c>
      <c r="E16" s="274">
        <f t="shared" si="0"/>
        <v>0</v>
      </c>
      <c r="F16" s="272"/>
      <c r="G16" s="276">
        <f ca="1">DATA!$D$11/1000000</f>
        <v>0.114584964225</v>
      </c>
      <c r="H16" s="276">
        <f>C16*DATA!$D$5/1000000</f>
        <v>0</v>
      </c>
      <c r="I16" s="276">
        <f>(C16*DATA!$D$5*DATA!$D$7)/1000000</f>
        <v>0</v>
      </c>
      <c r="J16" s="274">
        <f t="shared" ca="1" si="1"/>
        <v>0.114584964225</v>
      </c>
      <c r="K16" s="272"/>
      <c r="L16" s="274">
        <f>((D16*DATA!$D$23)/1000000)+((E16*DATA!$D$24)/1000000)</f>
        <v>0</v>
      </c>
      <c r="M16" s="274">
        <f t="shared" si="2"/>
        <v>0</v>
      </c>
      <c r="N16" s="274">
        <f t="shared" ca="1" si="6"/>
        <v>-0.114584964225</v>
      </c>
      <c r="O16" s="273">
        <f>1/(1+'[87]Asumsi I'!$C$3)^(KKF!A16)</f>
        <v>0.36061002498157957</v>
      </c>
      <c r="P16" s="274">
        <f t="shared" ca="1" si="7"/>
        <v>-4.1320486811690649E-2</v>
      </c>
      <c r="Q16" s="274">
        <f t="shared" ca="1" si="9"/>
        <v>-6.4543704872525769</v>
      </c>
      <c r="S16" s="262" t="str">
        <f t="shared" ca="1" si="3"/>
        <v>a</v>
      </c>
      <c r="T16" s="278" t="str">
        <f t="shared" ca="1" si="10"/>
        <v/>
      </c>
      <c r="U16" s="262"/>
    </row>
    <row r="17" spans="1:21" ht="20.100000000000001" customHeight="1">
      <c r="A17" s="271">
        <f t="shared" si="4"/>
        <v>10</v>
      </c>
      <c r="B17" s="272">
        <f t="shared" si="4"/>
        <v>2033</v>
      </c>
      <c r="C17" s="273">
        <f t="shared" si="8"/>
        <v>0</v>
      </c>
      <c r="D17" s="274">
        <f t="shared" si="5"/>
        <v>0</v>
      </c>
      <c r="E17" s="274">
        <f t="shared" si="0"/>
        <v>0</v>
      </c>
      <c r="F17" s="272"/>
      <c r="G17" s="276">
        <f ca="1">DATA!$D$11/1000000</f>
        <v>0.114584964225</v>
      </c>
      <c r="H17" s="276">
        <f>C17*DATA!$D$5/1000000</f>
        <v>0</v>
      </c>
      <c r="I17" s="276">
        <f>(C17*DATA!$D$5*DATA!$D$7)/1000000</f>
        <v>0</v>
      </c>
      <c r="J17" s="274">
        <f t="shared" ca="1" si="1"/>
        <v>0.114584964225</v>
      </c>
      <c r="K17" s="272"/>
      <c r="L17" s="274">
        <f>((D17*DATA!$D$23)/1000000)+((E17*DATA!$D$24)/1000000)</f>
        <v>0</v>
      </c>
      <c r="M17" s="274">
        <f t="shared" si="2"/>
        <v>0</v>
      </c>
      <c r="N17" s="274">
        <f t="shared" ca="1" si="6"/>
        <v>-0.114584964225</v>
      </c>
      <c r="O17" s="273">
        <f>1/(1+'[87]Asumsi I'!$C$3)^(KKF!A17)</f>
        <v>0.32197323659069599</v>
      </c>
      <c r="P17" s="274">
        <f t="shared" ca="1" si="7"/>
        <v>-3.6893291796152361E-2</v>
      </c>
      <c r="Q17" s="274">
        <f t="shared" ca="1" si="9"/>
        <v>-6.4912637790487295</v>
      </c>
      <c r="S17" s="262" t="str">
        <f t="shared" ca="1" si="3"/>
        <v>a</v>
      </c>
      <c r="T17" s="278" t="str">
        <f t="shared" ca="1" si="10"/>
        <v/>
      </c>
      <c r="U17" s="262"/>
    </row>
    <row r="18" spans="1:21" ht="20.100000000000001" customHeight="1">
      <c r="A18" s="271">
        <f t="shared" si="4"/>
        <v>11</v>
      </c>
      <c r="B18" s="272">
        <f t="shared" si="4"/>
        <v>2034</v>
      </c>
      <c r="C18" s="273">
        <f t="shared" si="8"/>
        <v>0</v>
      </c>
      <c r="D18" s="274">
        <f t="shared" si="5"/>
        <v>0</v>
      </c>
      <c r="E18" s="274">
        <f t="shared" si="0"/>
        <v>0</v>
      </c>
      <c r="F18" s="272"/>
      <c r="G18" s="276">
        <f ca="1">DATA!$D$11/1000000</f>
        <v>0.114584964225</v>
      </c>
      <c r="H18" s="276">
        <f>C18*DATA!$D$5/1000000</f>
        <v>0</v>
      </c>
      <c r="I18" s="276">
        <f>(C18*DATA!$D$5*DATA!$D$7)/1000000</f>
        <v>0</v>
      </c>
      <c r="J18" s="274">
        <f t="shared" ca="1" si="1"/>
        <v>0.114584964225</v>
      </c>
      <c r="K18" s="272"/>
      <c r="L18" s="274">
        <f>((D18*DATA!$D$23)/1000000)+((E18*DATA!$D$24)/1000000)</f>
        <v>0</v>
      </c>
      <c r="M18" s="274">
        <f t="shared" si="2"/>
        <v>0</v>
      </c>
      <c r="N18" s="274">
        <f t="shared" ca="1" si="6"/>
        <v>-0.114584964225</v>
      </c>
      <c r="O18" s="273">
        <f>1/(1+'[87]Asumsi I'!$C$3)^(KKF!A18)</f>
        <v>0.28747610409883567</v>
      </c>
      <c r="P18" s="274">
        <f t="shared" ca="1" si="7"/>
        <v>-3.2940439103707461E-2</v>
      </c>
      <c r="Q18" s="274">
        <f t="shared" ca="1" si="9"/>
        <v>-6.5242042181524367</v>
      </c>
      <c r="S18" s="262" t="str">
        <f t="shared" ca="1" si="3"/>
        <v>a</v>
      </c>
      <c r="T18" s="278" t="str">
        <f t="shared" ca="1" si="10"/>
        <v/>
      </c>
      <c r="U18" s="262"/>
    </row>
    <row r="19" spans="1:21" ht="20.100000000000001" customHeight="1">
      <c r="A19" s="271">
        <f t="shared" si="4"/>
        <v>12</v>
      </c>
      <c r="B19" s="272">
        <f t="shared" si="4"/>
        <v>2035</v>
      </c>
      <c r="C19" s="273">
        <f t="shared" si="8"/>
        <v>0</v>
      </c>
      <c r="D19" s="274">
        <f t="shared" si="5"/>
        <v>0</v>
      </c>
      <c r="E19" s="274">
        <f t="shared" si="0"/>
        <v>0</v>
      </c>
      <c r="F19" s="272"/>
      <c r="G19" s="276">
        <f ca="1">DATA!$D$11/1000000</f>
        <v>0.114584964225</v>
      </c>
      <c r="H19" s="276">
        <f>C19*DATA!$D$5/1000000</f>
        <v>0</v>
      </c>
      <c r="I19" s="276">
        <f>(C19*DATA!$D$5*DATA!$D$7)/1000000</f>
        <v>0</v>
      </c>
      <c r="J19" s="274">
        <f t="shared" ca="1" si="1"/>
        <v>0.114584964225</v>
      </c>
      <c r="K19" s="272"/>
      <c r="L19" s="274">
        <f>((D19*DATA!$D$23)/1000000)+((E19*DATA!$D$24)/1000000)</f>
        <v>0</v>
      </c>
      <c r="M19" s="274">
        <f t="shared" si="2"/>
        <v>0</v>
      </c>
      <c r="N19" s="274">
        <f t="shared" ca="1" si="6"/>
        <v>-0.114584964225</v>
      </c>
      <c r="O19" s="273">
        <f>1/(1+'[87]Asumsi I'!$C$3)^(KKF!A19)</f>
        <v>0.25667509294538904</v>
      </c>
      <c r="P19" s="274">
        <f t="shared" ca="1" si="7"/>
        <v>-2.9411106342595954E-2</v>
      </c>
      <c r="Q19" s="274">
        <f t="shared" ca="1" si="9"/>
        <v>-6.5536153244950324</v>
      </c>
      <c r="S19" s="262" t="str">
        <f t="shared" ca="1" si="3"/>
        <v>a</v>
      </c>
      <c r="T19" s="278" t="str">
        <f t="shared" ca="1" si="10"/>
        <v/>
      </c>
      <c r="U19" s="262"/>
    </row>
    <row r="20" spans="1:21" ht="20.100000000000001" customHeight="1">
      <c r="A20" s="271">
        <f t="shared" si="4"/>
        <v>13</v>
      </c>
      <c r="B20" s="272">
        <f t="shared" si="4"/>
        <v>2036</v>
      </c>
      <c r="C20" s="273">
        <f t="shared" si="8"/>
        <v>0</v>
      </c>
      <c r="D20" s="274">
        <f t="shared" si="5"/>
        <v>0</v>
      </c>
      <c r="E20" s="274">
        <f t="shared" si="0"/>
        <v>0</v>
      </c>
      <c r="F20" s="272"/>
      <c r="G20" s="276">
        <f ca="1">DATA!$D$11/1000000</f>
        <v>0.114584964225</v>
      </c>
      <c r="H20" s="276">
        <f>C20*DATA!$D$5/1000000</f>
        <v>0</v>
      </c>
      <c r="I20" s="276">
        <f>(C20*DATA!$D$5*DATA!$D$7)/1000000</f>
        <v>0</v>
      </c>
      <c r="J20" s="274">
        <f t="shared" ca="1" si="1"/>
        <v>0.114584964225</v>
      </c>
      <c r="K20" s="272"/>
      <c r="L20" s="274">
        <f>((D20*DATA!$D$23)/1000000)+((E20*DATA!$D$24)/1000000)</f>
        <v>0</v>
      </c>
      <c r="M20" s="274">
        <f t="shared" si="2"/>
        <v>0</v>
      </c>
      <c r="N20" s="274">
        <f t="shared" ca="1" si="6"/>
        <v>-0.114584964225</v>
      </c>
      <c r="O20" s="273">
        <f>1/(1+'[87]Asumsi I'!$C$3)^(KKF!A20)</f>
        <v>0.22917419012981158</v>
      </c>
      <c r="P20" s="274">
        <f t="shared" ca="1" si="7"/>
        <v>-2.6259916377317807E-2</v>
      </c>
      <c r="Q20" s="274">
        <f t="shared" ca="1" si="9"/>
        <v>-6.57987524087235</v>
      </c>
      <c r="S20" s="262" t="str">
        <f t="shared" ca="1" si="3"/>
        <v>a</v>
      </c>
      <c r="T20" s="278" t="str">
        <f t="shared" ca="1" si="10"/>
        <v/>
      </c>
      <c r="U20" s="262"/>
    </row>
    <row r="21" spans="1:21" ht="20.100000000000001" customHeight="1">
      <c r="A21" s="271">
        <f t="shared" si="4"/>
        <v>14</v>
      </c>
      <c r="B21" s="272">
        <f t="shared" si="4"/>
        <v>2037</v>
      </c>
      <c r="C21" s="273">
        <f t="shared" si="8"/>
        <v>0</v>
      </c>
      <c r="D21" s="274">
        <f t="shared" si="5"/>
        <v>0</v>
      </c>
      <c r="E21" s="274">
        <f t="shared" si="0"/>
        <v>0</v>
      </c>
      <c r="F21" s="272"/>
      <c r="G21" s="276">
        <f ca="1">DATA!$D$11/1000000</f>
        <v>0.114584964225</v>
      </c>
      <c r="H21" s="276">
        <f>C21*DATA!$D$5/1000000</f>
        <v>0</v>
      </c>
      <c r="I21" s="276">
        <f>(C21*DATA!$D$5*DATA!$D$7)/1000000</f>
        <v>0</v>
      </c>
      <c r="J21" s="274">
        <f t="shared" ca="1" si="1"/>
        <v>0.114584964225</v>
      </c>
      <c r="K21" s="272"/>
      <c r="L21" s="274">
        <f>((D21*DATA!$D$23)/1000000)+((E21*DATA!$D$24)/1000000)</f>
        <v>0</v>
      </c>
      <c r="M21" s="274">
        <f t="shared" si="2"/>
        <v>0</v>
      </c>
      <c r="N21" s="274">
        <f t="shared" ca="1" si="6"/>
        <v>-0.114584964225</v>
      </c>
      <c r="O21" s="273">
        <f>1/(1+'[87]Asumsi I'!$C$3)^(KKF!A21)</f>
        <v>0.20461981261590317</v>
      </c>
      <c r="P21" s="274">
        <f t="shared" ca="1" si="7"/>
        <v>-2.3446353908319468E-2</v>
      </c>
      <c r="Q21" s="274">
        <f t="shared" ca="1" si="9"/>
        <v>-6.6033215947806694</v>
      </c>
      <c r="S21" s="262" t="str">
        <f t="shared" ca="1" si="3"/>
        <v>a</v>
      </c>
      <c r="T21" s="278" t="str">
        <f t="shared" ca="1" si="10"/>
        <v/>
      </c>
      <c r="U21" s="262"/>
    </row>
    <row r="22" spans="1:21" ht="20.100000000000001" customHeight="1">
      <c r="A22" s="271">
        <f t="shared" si="4"/>
        <v>15</v>
      </c>
      <c r="B22" s="272">
        <f t="shared" si="4"/>
        <v>2038</v>
      </c>
      <c r="C22" s="273">
        <f t="shared" si="8"/>
        <v>0</v>
      </c>
      <c r="D22" s="274">
        <f t="shared" si="5"/>
        <v>0</v>
      </c>
      <c r="E22" s="274">
        <f t="shared" si="0"/>
        <v>0</v>
      </c>
      <c r="F22" s="272"/>
      <c r="G22" s="276">
        <f ca="1">DATA!$D$11/1000000</f>
        <v>0.114584964225</v>
      </c>
      <c r="H22" s="276">
        <f>C22*DATA!$D$5/1000000</f>
        <v>0</v>
      </c>
      <c r="I22" s="276">
        <f>(C22*DATA!$D$5*DATA!$D$7)/1000000</f>
        <v>0</v>
      </c>
      <c r="J22" s="274">
        <f t="shared" ca="1" si="1"/>
        <v>0.114584964225</v>
      </c>
      <c r="K22" s="272"/>
      <c r="L22" s="274">
        <f>((D22*DATA!$D$23)/1000000)+((E22*DATA!$D$24)/1000000)</f>
        <v>0</v>
      </c>
      <c r="M22" s="274">
        <f t="shared" si="2"/>
        <v>0</v>
      </c>
      <c r="N22" s="274">
        <f t="shared" ca="1" si="6"/>
        <v>-0.114584964225</v>
      </c>
      <c r="O22" s="273">
        <f>1/(1+'[87]Asumsi I'!$C$3)^(KKF!A22)</f>
        <v>0.18269626126419927</v>
      </c>
      <c r="P22" s="274">
        <f t="shared" ca="1" si="7"/>
        <v>-2.0934244560999526E-2</v>
      </c>
      <c r="Q22" s="274">
        <f t="shared" ca="1" si="9"/>
        <v>-6.6242558393416688</v>
      </c>
      <c r="S22" s="262" t="str">
        <f t="shared" ca="1" si="3"/>
        <v>a</v>
      </c>
      <c r="T22" s="278" t="str">
        <f t="shared" ca="1" si="10"/>
        <v/>
      </c>
      <c r="U22" s="262"/>
    </row>
    <row r="23" spans="1:21" ht="20.100000000000001" customHeight="1">
      <c r="A23" s="271">
        <f t="shared" si="4"/>
        <v>16</v>
      </c>
      <c r="B23" s="272">
        <f t="shared" si="4"/>
        <v>2039</v>
      </c>
      <c r="C23" s="273">
        <f t="shared" si="8"/>
        <v>0</v>
      </c>
      <c r="D23" s="274">
        <f t="shared" si="5"/>
        <v>0</v>
      </c>
      <c r="E23" s="274">
        <f t="shared" si="0"/>
        <v>0</v>
      </c>
      <c r="F23" s="272"/>
      <c r="G23" s="276">
        <f ca="1">DATA!$D$11/1000000</f>
        <v>0.114584964225</v>
      </c>
      <c r="H23" s="276">
        <f>C23*DATA!$D$5/1000000</f>
        <v>0</v>
      </c>
      <c r="I23" s="276">
        <f>(C23*DATA!$D$5*DATA!$D$7)/1000000</f>
        <v>0</v>
      </c>
      <c r="J23" s="274">
        <f t="shared" ca="1" si="1"/>
        <v>0.114584964225</v>
      </c>
      <c r="K23" s="272"/>
      <c r="L23" s="274">
        <f>((D23*DATA!$D$23)/1000000)+((E23*DATA!$D$24)/1000000)</f>
        <v>0</v>
      </c>
      <c r="M23" s="274">
        <f t="shared" si="2"/>
        <v>0</v>
      </c>
      <c r="N23" s="274">
        <f t="shared" ca="1" si="6"/>
        <v>-0.114584964225</v>
      </c>
      <c r="O23" s="273">
        <f>1/(1+'[87]Asumsi I'!$C$3)^(KKF!A23)</f>
        <v>0.16312166184303503</v>
      </c>
      <c r="P23" s="274">
        <f t="shared" ca="1" si="7"/>
        <v>-1.8691289786606717E-2</v>
      </c>
      <c r="Q23" s="274">
        <f t="shared" ca="1" si="9"/>
        <v>-6.6429471291282756</v>
      </c>
      <c r="S23" s="262" t="str">
        <f t="shared" ca="1" si="3"/>
        <v>a</v>
      </c>
      <c r="T23" s="278" t="str">
        <f t="shared" ca="1" si="10"/>
        <v/>
      </c>
      <c r="U23" s="262"/>
    </row>
    <row r="24" spans="1:21" ht="20.100000000000001" customHeight="1">
      <c r="A24" s="271">
        <f t="shared" si="4"/>
        <v>17</v>
      </c>
      <c r="B24" s="272">
        <f t="shared" si="4"/>
        <v>2040</v>
      </c>
      <c r="C24" s="273">
        <f t="shared" si="8"/>
        <v>0</v>
      </c>
      <c r="D24" s="274">
        <f t="shared" si="5"/>
        <v>0</v>
      </c>
      <c r="E24" s="274">
        <f t="shared" si="0"/>
        <v>0</v>
      </c>
      <c r="F24" s="272"/>
      <c r="G24" s="276">
        <f ca="1">DATA!$D$11/1000000</f>
        <v>0.114584964225</v>
      </c>
      <c r="H24" s="276">
        <f>C24*DATA!$D$5/1000000</f>
        <v>0</v>
      </c>
      <c r="I24" s="276">
        <f>(C24*DATA!$D$5*DATA!$D$7)/1000000</f>
        <v>0</v>
      </c>
      <c r="J24" s="274">
        <f t="shared" ca="1" si="1"/>
        <v>0.114584964225</v>
      </c>
      <c r="K24" s="272"/>
      <c r="L24" s="274">
        <f>((D24*DATA!$D$23)/1000000)+((E24*DATA!$D$24)/1000000)</f>
        <v>0</v>
      </c>
      <c r="M24" s="274">
        <f t="shared" si="2"/>
        <v>0</v>
      </c>
      <c r="N24" s="274">
        <f t="shared" ca="1" si="6"/>
        <v>-0.114584964225</v>
      </c>
      <c r="O24" s="273">
        <f>1/(1+'[87]Asumsi I'!$C$3)^(KKF!A24)</f>
        <v>0.14564434093128129</v>
      </c>
      <c r="P24" s="274">
        <f t="shared" ca="1" si="7"/>
        <v>-1.6688651595184571E-2</v>
      </c>
      <c r="Q24" s="274">
        <f t="shared" ca="1" si="9"/>
        <v>-6.6596357807234599</v>
      </c>
      <c r="S24" s="262" t="str">
        <f t="shared" ca="1" si="3"/>
        <v>a</v>
      </c>
      <c r="T24" s="278" t="str">
        <f t="shared" ca="1" si="10"/>
        <v/>
      </c>
      <c r="U24" s="262"/>
    </row>
    <row r="25" spans="1:21" ht="20.100000000000001" customHeight="1">
      <c r="A25" s="271">
        <f t="shared" ref="A25:B32" si="11">A24+1</f>
        <v>18</v>
      </c>
      <c r="B25" s="272">
        <f t="shared" si="11"/>
        <v>2041</v>
      </c>
      <c r="C25" s="273">
        <f t="shared" si="8"/>
        <v>0</v>
      </c>
      <c r="D25" s="274">
        <f t="shared" si="5"/>
        <v>0</v>
      </c>
      <c r="E25" s="274">
        <f t="shared" si="0"/>
        <v>0</v>
      </c>
      <c r="F25" s="272"/>
      <c r="G25" s="276">
        <f ca="1">DATA!$D$11/1000000</f>
        <v>0.114584964225</v>
      </c>
      <c r="H25" s="276">
        <f>C25*DATA!$D$5/1000000</f>
        <v>0</v>
      </c>
      <c r="I25" s="276">
        <f>(C25*DATA!$D$5*DATA!$D$7)/1000000</f>
        <v>0</v>
      </c>
      <c r="J25" s="274">
        <f t="shared" ca="1" si="1"/>
        <v>0.114584964225</v>
      </c>
      <c r="K25" s="272"/>
      <c r="L25" s="274">
        <f>((D25*DATA!$D$23)/1000000)+((E25*DATA!$D$24)/1000000)</f>
        <v>0</v>
      </c>
      <c r="M25" s="274">
        <f t="shared" si="2"/>
        <v>0</v>
      </c>
      <c r="N25" s="274">
        <f t="shared" ca="1" si="6"/>
        <v>-0.114584964225</v>
      </c>
      <c r="O25" s="273">
        <f>1/(1+'[87]Asumsi I'!$C$3)^(KKF!A25)</f>
        <v>0.13003959011721541</v>
      </c>
      <c r="P25" s="274">
        <f t="shared" ca="1" si="7"/>
        <v>-1.4900581781414792E-2</v>
      </c>
      <c r="Q25" s="274">
        <f t="shared" ca="1" si="9"/>
        <v>-6.6745363625048748</v>
      </c>
      <c r="S25" s="262" t="str">
        <f t="shared" ca="1" si="3"/>
        <v>a</v>
      </c>
      <c r="T25" s="278" t="str">
        <f t="shared" ca="1" si="10"/>
        <v/>
      </c>
      <c r="U25" s="262"/>
    </row>
    <row r="26" spans="1:21" ht="20.100000000000001" customHeight="1">
      <c r="A26" s="271">
        <f t="shared" si="11"/>
        <v>19</v>
      </c>
      <c r="B26" s="272">
        <f t="shared" si="11"/>
        <v>2042</v>
      </c>
      <c r="C26" s="273">
        <f t="shared" si="8"/>
        <v>0</v>
      </c>
      <c r="D26" s="274">
        <f t="shared" si="5"/>
        <v>0</v>
      </c>
      <c r="E26" s="274">
        <f t="shared" si="0"/>
        <v>0</v>
      </c>
      <c r="F26" s="272"/>
      <c r="G26" s="276">
        <f ca="1">DATA!$D$11/1000000</f>
        <v>0.114584964225</v>
      </c>
      <c r="H26" s="276">
        <f>C26*DATA!$D$5/1000000</f>
        <v>0</v>
      </c>
      <c r="I26" s="276">
        <f>(C26*DATA!$D$5*DATA!$D$7)/1000000</f>
        <v>0</v>
      </c>
      <c r="J26" s="274">
        <f t="shared" ca="1" si="1"/>
        <v>0.114584964225</v>
      </c>
      <c r="K26" s="272"/>
      <c r="L26" s="274">
        <f>((D26*DATA!$D$23)/1000000)+((E26*DATA!$D$24)/1000000)</f>
        <v>0</v>
      </c>
      <c r="M26" s="274">
        <f t="shared" si="2"/>
        <v>0</v>
      </c>
      <c r="N26" s="274">
        <f t="shared" ca="1" si="6"/>
        <v>-0.114584964225</v>
      </c>
      <c r="O26" s="273">
        <f>1/(1+'[87]Asumsi I'!$C$3)^(KKF!A26)</f>
        <v>0.1161067768903709</v>
      </c>
      <c r="P26" s="274">
        <f t="shared" ca="1" si="7"/>
        <v>-1.3304090876263205E-2</v>
      </c>
      <c r="Q26" s="274">
        <f t="shared" ca="1" si="9"/>
        <v>-6.6878404533811384</v>
      </c>
      <c r="S26" s="262" t="str">
        <f t="shared" ca="1" si="3"/>
        <v>a</v>
      </c>
      <c r="T26" s="278" t="str">
        <f t="shared" ca="1" si="10"/>
        <v/>
      </c>
      <c r="U26" s="262"/>
    </row>
    <row r="27" spans="1:21" ht="20.100000000000001" customHeight="1">
      <c r="A27" s="271">
        <f t="shared" si="11"/>
        <v>20</v>
      </c>
      <c r="B27" s="272">
        <f t="shared" si="11"/>
        <v>2043</v>
      </c>
      <c r="C27" s="273">
        <f t="shared" si="8"/>
        <v>0</v>
      </c>
      <c r="D27" s="274">
        <f t="shared" si="5"/>
        <v>0</v>
      </c>
      <c r="E27" s="274">
        <f t="shared" si="0"/>
        <v>0</v>
      </c>
      <c r="F27" s="272"/>
      <c r="G27" s="276">
        <f ca="1">DATA!$D$11/1000000</f>
        <v>0.114584964225</v>
      </c>
      <c r="H27" s="276">
        <f>C27*DATA!$D$5/1000000</f>
        <v>0</v>
      </c>
      <c r="I27" s="276">
        <f>(C27*DATA!$D$5*DATA!$D$7)/1000000</f>
        <v>0</v>
      </c>
      <c r="J27" s="274">
        <f t="shared" ca="1" si="1"/>
        <v>0.114584964225</v>
      </c>
      <c r="K27" s="272"/>
      <c r="L27" s="274">
        <f>((D27*DATA!$D$23)/1000000)+((E27*DATA!$D$24)/1000000)</f>
        <v>0</v>
      </c>
      <c r="M27" s="274">
        <f t="shared" si="2"/>
        <v>0</v>
      </c>
      <c r="N27" s="274">
        <f t="shared" ca="1" si="6"/>
        <v>-0.114584964225</v>
      </c>
      <c r="O27" s="273">
        <f>1/(1+'[87]Asumsi I'!$C$3)^(KKF!A27)</f>
        <v>0.1036667650806883</v>
      </c>
      <c r="P27" s="274">
        <f t="shared" ca="1" si="7"/>
        <v>-1.1878652568092148E-2</v>
      </c>
      <c r="Q27" s="274">
        <f t="shared" ca="1" si="9"/>
        <v>-6.6997191059492307</v>
      </c>
      <c r="S27" s="262" t="str">
        <f t="shared" ca="1" si="3"/>
        <v>a</v>
      </c>
      <c r="T27" s="278" t="str">
        <f t="shared" ca="1" si="10"/>
        <v/>
      </c>
      <c r="U27" s="262"/>
    </row>
    <row r="28" spans="1:21" ht="20.100000000000001" customHeight="1">
      <c r="A28" s="271">
        <f t="shared" si="11"/>
        <v>21</v>
      </c>
      <c r="B28" s="272">
        <f t="shared" si="11"/>
        <v>2044</v>
      </c>
      <c r="C28" s="273">
        <f t="shared" si="8"/>
        <v>0</v>
      </c>
      <c r="D28" s="274">
        <f t="shared" si="5"/>
        <v>0</v>
      </c>
      <c r="E28" s="274">
        <f t="shared" si="0"/>
        <v>0</v>
      </c>
      <c r="F28" s="272"/>
      <c r="G28" s="276">
        <f ca="1">DATA!$D$11/1000000</f>
        <v>0.114584964225</v>
      </c>
      <c r="H28" s="276">
        <f>C28*DATA!$D$5/1000000</f>
        <v>0</v>
      </c>
      <c r="I28" s="276">
        <f>(C28*DATA!$D$5*DATA!$D$7)/1000000</f>
        <v>0</v>
      </c>
      <c r="J28" s="274">
        <f t="shared" ca="1" si="1"/>
        <v>0.114584964225</v>
      </c>
      <c r="K28" s="272"/>
      <c r="L28" s="274">
        <f>((D28*DATA!$D$23)/1000000)+((E28*DATA!$D$24)/1000000)</f>
        <v>0</v>
      </c>
      <c r="M28" s="274">
        <f t="shared" si="2"/>
        <v>0</v>
      </c>
      <c r="N28" s="274">
        <f t="shared" ca="1" si="6"/>
        <v>-0.114584964225</v>
      </c>
      <c r="O28" s="273">
        <f>1/(1+'[87]Asumsi I'!$C$3)^(KKF!A28)</f>
        <v>9.2559611679185971E-2</v>
      </c>
      <c r="P28" s="274">
        <f t="shared" ca="1" si="7"/>
        <v>-1.0605939792939417E-2</v>
      </c>
      <c r="Q28" s="274">
        <f t="shared" ca="1" si="9"/>
        <v>-6.7103250457421701</v>
      </c>
      <c r="S28" s="262" t="str">
        <f t="shared" ca="1" si="3"/>
        <v>a</v>
      </c>
      <c r="T28" s="278" t="str">
        <f t="shared" ca="1" si="10"/>
        <v/>
      </c>
      <c r="U28" s="262"/>
    </row>
    <row r="29" spans="1:21" ht="20.100000000000001" customHeight="1">
      <c r="A29" s="271">
        <f t="shared" si="11"/>
        <v>22</v>
      </c>
      <c r="B29" s="272">
        <f t="shared" si="11"/>
        <v>2045</v>
      </c>
      <c r="C29" s="273">
        <f t="shared" si="8"/>
        <v>0</v>
      </c>
      <c r="D29" s="274">
        <f t="shared" si="5"/>
        <v>0</v>
      </c>
      <c r="E29" s="274">
        <f t="shared" si="0"/>
        <v>0</v>
      </c>
      <c r="F29" s="272"/>
      <c r="G29" s="276">
        <f ca="1">DATA!$D$11/1000000</f>
        <v>0.114584964225</v>
      </c>
      <c r="H29" s="276">
        <f>C29*DATA!$D$5/1000000</f>
        <v>0</v>
      </c>
      <c r="I29" s="276">
        <f>(C29*DATA!$D$5*DATA!$D$7)/1000000</f>
        <v>0</v>
      </c>
      <c r="J29" s="274">
        <f t="shared" ca="1" si="1"/>
        <v>0.114584964225</v>
      </c>
      <c r="K29" s="272"/>
      <c r="L29" s="274">
        <f>((D29*DATA!$D$23)/1000000)+((E29*DATA!$D$24)/1000000)</f>
        <v>0</v>
      </c>
      <c r="M29" s="274">
        <f t="shared" si="2"/>
        <v>0</v>
      </c>
      <c r="N29" s="274">
        <f t="shared" ca="1" si="6"/>
        <v>-0.114584964225</v>
      </c>
      <c r="O29" s="273">
        <f>1/(1+'[87]Asumsi I'!$C$3)^(KKF!A29)</f>
        <v>8.2642510427844609E-2</v>
      </c>
      <c r="P29" s="274">
        <f t="shared" ca="1" si="7"/>
        <v>-9.4695891008387649E-3</v>
      </c>
      <c r="Q29" s="274">
        <f t="shared" ca="1" si="9"/>
        <v>-6.7197946348430087</v>
      </c>
      <c r="S29" s="262" t="str">
        <f t="shared" ca="1" si="3"/>
        <v>a</v>
      </c>
      <c r="T29" s="278" t="str">
        <f t="shared" ca="1" si="10"/>
        <v/>
      </c>
      <c r="U29" s="262"/>
    </row>
    <row r="30" spans="1:21" ht="20.100000000000001" customHeight="1">
      <c r="A30" s="271">
        <f t="shared" si="11"/>
        <v>23</v>
      </c>
      <c r="B30" s="272">
        <f t="shared" si="11"/>
        <v>2046</v>
      </c>
      <c r="C30" s="273">
        <f t="shared" si="8"/>
        <v>0</v>
      </c>
      <c r="D30" s="274">
        <f t="shared" si="5"/>
        <v>0</v>
      </c>
      <c r="E30" s="274">
        <f t="shared" si="0"/>
        <v>0</v>
      </c>
      <c r="F30" s="272"/>
      <c r="G30" s="276">
        <f ca="1">DATA!$D$11/1000000</f>
        <v>0.114584964225</v>
      </c>
      <c r="H30" s="276">
        <f>C30*DATA!$D$5/1000000</f>
        <v>0</v>
      </c>
      <c r="I30" s="276">
        <f>(C30*DATA!$D$5*DATA!$D$7)/1000000</f>
        <v>0</v>
      </c>
      <c r="J30" s="274">
        <f t="shared" ca="1" si="1"/>
        <v>0.114584964225</v>
      </c>
      <c r="K30" s="272"/>
      <c r="L30" s="274">
        <f>((D30*DATA!$D$23)/1000000)+((E30*DATA!$D$24)/1000000)</f>
        <v>0</v>
      </c>
      <c r="M30" s="274">
        <f t="shared" si="2"/>
        <v>0</v>
      </c>
      <c r="N30" s="274">
        <f t="shared" ca="1" si="6"/>
        <v>-0.114584964225</v>
      </c>
      <c r="O30" s="273">
        <f>1/(1+'[87]Asumsi I'!$C$3)^(KKF!A30)</f>
        <v>7.3787955739146982E-2</v>
      </c>
      <c r="P30" s="274">
        <f t="shared" ca="1" si="7"/>
        <v>-8.454990268606041E-3</v>
      </c>
      <c r="Q30" s="274">
        <f t="shared" ca="1" si="9"/>
        <v>-6.7282496251116148</v>
      </c>
      <c r="S30" s="262" t="str">
        <f t="shared" ca="1" si="3"/>
        <v>a</v>
      </c>
      <c r="T30" s="278" t="str">
        <f t="shared" ca="1" si="10"/>
        <v/>
      </c>
      <c r="U30" s="262"/>
    </row>
    <row r="31" spans="1:21" ht="20.100000000000001" customHeight="1">
      <c r="A31" s="271">
        <f t="shared" si="11"/>
        <v>24</v>
      </c>
      <c r="B31" s="272">
        <f t="shared" si="11"/>
        <v>2047</v>
      </c>
      <c r="C31" s="273">
        <f t="shared" si="8"/>
        <v>0</v>
      </c>
      <c r="D31" s="274">
        <f t="shared" si="5"/>
        <v>0</v>
      </c>
      <c r="E31" s="274">
        <f t="shared" si="0"/>
        <v>0</v>
      </c>
      <c r="F31" s="272"/>
      <c r="G31" s="276">
        <f ca="1">DATA!$D$11/1000000</f>
        <v>0.114584964225</v>
      </c>
      <c r="H31" s="276">
        <f>C31*DATA!$D$5/1000000</f>
        <v>0</v>
      </c>
      <c r="I31" s="276">
        <f>(C31*DATA!$D$5*DATA!$D$7)/1000000</f>
        <v>0</v>
      </c>
      <c r="J31" s="274">
        <f t="shared" ca="1" si="1"/>
        <v>0.114584964225</v>
      </c>
      <c r="K31" s="272"/>
      <c r="L31" s="274">
        <f>((D31*DATA!$D$23)/1000000)+((E31*DATA!$D$24)/1000000)</f>
        <v>0</v>
      </c>
      <c r="M31" s="274">
        <f t="shared" si="2"/>
        <v>0</v>
      </c>
      <c r="N31" s="274">
        <f t="shared" ca="1" si="6"/>
        <v>-0.114584964225</v>
      </c>
      <c r="O31" s="273">
        <f>1/(1+'[87]Asumsi I'!$C$3)^(KKF!A31)</f>
        <v>6.5882103338524081E-2</v>
      </c>
      <c r="P31" s="274">
        <f t="shared" ca="1" si="7"/>
        <v>-7.5490984541125346E-3</v>
      </c>
      <c r="Q31" s="274">
        <f ca="1">Q30+P31</f>
        <v>-6.7357987235657273</v>
      </c>
      <c r="S31" s="262" t="str">
        <f t="shared" ca="1" si="3"/>
        <v>a</v>
      </c>
      <c r="T31" s="278" t="str">
        <f t="shared" ca="1" si="10"/>
        <v/>
      </c>
      <c r="U31" s="262"/>
    </row>
    <row r="32" spans="1:21" ht="20.100000000000001" customHeight="1">
      <c r="A32" s="271">
        <f t="shared" si="11"/>
        <v>25</v>
      </c>
      <c r="B32" s="272">
        <f>B30+1</f>
        <v>2047</v>
      </c>
      <c r="C32" s="273">
        <f t="shared" si="8"/>
        <v>0</v>
      </c>
      <c r="D32" s="274">
        <f t="shared" si="5"/>
        <v>0</v>
      </c>
      <c r="E32" s="274">
        <f t="shared" si="0"/>
        <v>0</v>
      </c>
      <c r="F32" s="272"/>
      <c r="G32" s="276">
        <f ca="1">DATA!$D$11/1000000</f>
        <v>0.114584964225</v>
      </c>
      <c r="H32" s="276">
        <f>C32*DATA!$D$5/1000000</f>
        <v>0</v>
      </c>
      <c r="I32" s="276">
        <f>(C32*DATA!$D$5*DATA!$D$7)/1000000</f>
        <v>0</v>
      </c>
      <c r="J32" s="274">
        <f t="shared" ca="1" si="1"/>
        <v>0.114584964225</v>
      </c>
      <c r="K32" s="272"/>
      <c r="L32" s="274">
        <f>((D32*DATA!$D$23)/1000000)+((E32*DATA!$D$24)/1000000)</f>
        <v>0</v>
      </c>
      <c r="M32" s="274">
        <f t="shared" si="2"/>
        <v>0</v>
      </c>
      <c r="N32" s="274">
        <f t="shared" ca="1" si="6"/>
        <v>-0.114584964225</v>
      </c>
      <c r="O32" s="273">
        <f>1/(1+'[87]Asumsi I'!$C$3)^(KKF!A32)</f>
        <v>5.8823306552253637E-2</v>
      </c>
      <c r="P32" s="274">
        <f t="shared" ca="1" si="7"/>
        <v>-6.7402664768861911E-3</v>
      </c>
      <c r="Q32" s="274">
        <f ca="1">Q31+P32</f>
        <v>-6.7425389900426138</v>
      </c>
      <c r="S32" s="262" t="str">
        <f t="shared" ca="1" si="3"/>
        <v>a</v>
      </c>
      <c r="T32" s="278" t="str">
        <f t="shared" ca="1" si="10"/>
        <v/>
      </c>
      <c r="U32" s="262"/>
    </row>
    <row r="33" spans="2:22" ht="20.100000000000001" customHeight="1">
      <c r="B33" s="281"/>
      <c r="C33" s="281"/>
      <c r="D33" s="281"/>
      <c r="E33" s="281"/>
      <c r="F33" s="586" t="s">
        <v>1373</v>
      </c>
      <c r="G33" s="586"/>
      <c r="H33" s="586"/>
      <c r="I33" s="282"/>
      <c r="J33" s="283">
        <f ca="1">SUM(J7:J32)</f>
        <v>8.7084572810999958</v>
      </c>
      <c r="K33" s="586" t="s">
        <v>1374</v>
      </c>
      <c r="L33" s="586"/>
      <c r="M33" s="283">
        <f>SUM(M7:M32)</f>
        <v>0</v>
      </c>
      <c r="N33" s="281"/>
      <c r="O33" s="281"/>
      <c r="P33" s="284"/>
      <c r="Q33" s="284"/>
      <c r="S33" s="262">
        <f ca="1">COUNTIF(S7:S32,"a")</f>
        <v>26</v>
      </c>
    </row>
    <row r="34" spans="2:22" ht="20.100000000000001" customHeight="1">
      <c r="B34" s="281"/>
      <c r="C34" s="281"/>
      <c r="D34" s="281"/>
      <c r="E34" s="281"/>
      <c r="F34" s="285"/>
      <c r="G34" s="285"/>
      <c r="H34" s="285"/>
      <c r="I34" s="285"/>
      <c r="J34" s="286"/>
      <c r="K34" s="285"/>
      <c r="L34" s="285"/>
      <c r="M34" s="286"/>
      <c r="N34" s="281"/>
      <c r="O34" s="281"/>
      <c r="P34" s="287" t="s">
        <v>1375</v>
      </c>
      <c r="Q34" s="288">
        <f ca="1">+J7/N32</f>
        <v>-51</v>
      </c>
      <c r="V34" s="289"/>
    </row>
    <row r="35" spans="2:22" ht="20.100000000000001" customHeight="1">
      <c r="B35" s="281"/>
      <c r="C35" s="281"/>
      <c r="D35" s="281"/>
      <c r="E35" s="281"/>
      <c r="F35" s="285"/>
      <c r="G35" s="285"/>
      <c r="H35" s="285"/>
      <c r="I35" s="285"/>
      <c r="J35" s="286"/>
      <c r="K35" s="285"/>
      <c r="L35" s="285"/>
      <c r="M35" s="286"/>
      <c r="N35" s="281"/>
      <c r="O35" s="281"/>
      <c r="P35" s="287" t="s">
        <v>1376</v>
      </c>
      <c r="Q35" s="290" t="e">
        <f ca="1">AVERAGE(T7:T32)</f>
        <v>#DIV/0!</v>
      </c>
    </row>
    <row r="36" spans="2:22" ht="20.100000000000001" customHeight="1">
      <c r="B36" s="281"/>
      <c r="C36" s="281"/>
      <c r="D36" s="281"/>
      <c r="E36" s="281"/>
      <c r="F36" s="285"/>
      <c r="G36" s="285"/>
      <c r="H36" s="285"/>
      <c r="I36" s="285"/>
      <c r="J36" s="286"/>
      <c r="K36" s="285"/>
      <c r="L36" s="285"/>
      <c r="M36" s="286"/>
      <c r="N36" s="281"/>
      <c r="O36" s="281"/>
      <c r="P36" s="287" t="s">
        <v>1377</v>
      </c>
      <c r="Q36" s="291">
        <f ca="1">M33/J33</f>
        <v>0</v>
      </c>
    </row>
    <row r="37" spans="2:22" ht="20.100000000000001" customHeight="1">
      <c r="B37" s="281"/>
      <c r="C37" s="281"/>
      <c r="D37" s="281"/>
      <c r="E37" s="281"/>
      <c r="F37" s="285"/>
      <c r="G37" s="285"/>
      <c r="H37" s="285"/>
      <c r="I37" s="285"/>
      <c r="J37" s="286"/>
      <c r="K37" s="285"/>
      <c r="L37" s="285"/>
      <c r="M37" s="286"/>
      <c r="N37" s="281"/>
      <c r="O37" s="281"/>
      <c r="P37" s="287" t="s">
        <v>1027</v>
      </c>
      <c r="Q37" s="292">
        <f ca="1">+NPV(0.12,N7:N32)</f>
        <v>-6.0201240982523334</v>
      </c>
    </row>
    <row r="38" spans="2:22" ht="20.100000000000001" customHeight="1">
      <c r="B38" s="281"/>
      <c r="C38" s="281"/>
      <c r="D38" s="281"/>
      <c r="E38" s="281"/>
      <c r="F38" s="285"/>
      <c r="G38" s="285"/>
      <c r="H38" s="285"/>
      <c r="I38" s="285"/>
      <c r="J38" s="286"/>
      <c r="K38" s="285"/>
      <c r="L38" s="285"/>
      <c r="M38" s="286"/>
      <c r="N38" s="281"/>
      <c r="O38" s="281"/>
      <c r="P38" s="287" t="s">
        <v>1028</v>
      </c>
      <c r="Q38" s="293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2" priority="1" stopIfTrue="1" operator="greaterThanOrEqual">
      <formula>$F$7</formula>
    </cfRule>
    <cfRule type="cellIs" dxfId="11" priority="2" stopIfTrue="1" operator="lessThan">
      <formula>$F$7</formula>
    </cfRule>
  </conditionalFormatting>
  <conditionalFormatting sqref="Q7:Q32">
    <cfRule type="cellIs" dxfId="10" priority="3" operator="lessThan">
      <formula>0</formula>
    </cfRule>
    <cfRule type="cellIs" dxfId="9" priority="4" operator="lessThan">
      <formula>0</formula>
    </cfRule>
    <cfRule type="cellIs" dxfId="8" priority="5" operator="lessThan">
      <formula>-6395.81</formula>
    </cfRule>
    <cfRule type="cellIs" dxfId="7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67"/>
  <sheetViews>
    <sheetView showGridLines="0" tabSelected="1" zoomScale="85" zoomScaleNormal="85" zoomScaleSheetLayoutView="70" workbookViewId="0">
      <pane ySplit="13" topLeftCell="A32" activePane="bottomLeft" state="frozen"/>
      <selection activeCell="H1093" sqref="H1093"/>
      <selection pane="bottomLeft" activeCell="O30" sqref="O30"/>
    </sheetView>
  </sheetViews>
  <sheetFormatPr defaultRowHeight="15"/>
  <cols>
    <col min="1" max="1" width="8.28515625" style="294" customWidth="1"/>
    <col min="2" max="2" width="5.140625" style="295" customWidth="1"/>
    <col min="3" max="3" width="53.42578125" style="355" customWidth="1"/>
    <col min="4" max="4" width="13.7109375" style="355" customWidth="1"/>
    <col min="5" max="5" width="12.5703125" style="298" customWidth="1"/>
    <col min="6" max="6" width="7.7109375" style="298" customWidth="1"/>
    <col min="7" max="7" width="12.7109375" style="298" customWidth="1"/>
    <col min="8" max="8" width="18.140625" style="299" customWidth="1"/>
    <col min="9" max="9" width="16.7109375" style="299" customWidth="1"/>
    <col min="10" max="10" width="16.7109375" style="300" customWidth="1"/>
    <col min="11" max="11" width="24.5703125" style="300" customWidth="1"/>
    <col min="12" max="12" width="3.7109375" style="300" customWidth="1"/>
    <col min="13" max="13" width="14" style="300" customWidth="1"/>
    <col min="14" max="14" width="15" style="300" customWidth="1"/>
    <col min="15" max="15" width="9.140625" style="301" customWidth="1"/>
    <col min="16" max="16" width="12.7109375" style="302" customWidth="1"/>
    <col min="17" max="17" width="12.7109375" style="301" customWidth="1"/>
    <col min="18" max="18" width="2.42578125" style="301" customWidth="1"/>
    <col min="19" max="22" width="10.85546875" style="301" customWidth="1"/>
    <col min="23" max="24" width="9.140625" style="301" customWidth="1"/>
    <col min="25" max="16384" width="9.140625" style="301"/>
  </cols>
  <sheetData>
    <row r="1" spans="1:22">
      <c r="C1" s="296" t="s">
        <v>1008</v>
      </c>
      <c r="D1" s="297"/>
      <c r="U1" s="294"/>
    </row>
    <row r="2" spans="1:22">
      <c r="C2" s="296" t="s">
        <v>1347</v>
      </c>
      <c r="D2" s="297"/>
      <c r="T2" s="302"/>
      <c r="U2" s="303" t="s">
        <v>1035</v>
      </c>
      <c r="V2" s="302"/>
    </row>
    <row r="3" spans="1:22">
      <c r="C3" s="296" t="s">
        <v>1438</v>
      </c>
      <c r="D3" s="297"/>
      <c r="O3" s="589" t="s">
        <v>1035</v>
      </c>
      <c r="P3" s="589"/>
      <c r="Q3" s="304"/>
      <c r="T3" s="302"/>
      <c r="U3" s="303" t="s">
        <v>1040</v>
      </c>
      <c r="V3" s="302"/>
    </row>
    <row r="4" spans="1:22" ht="15.75" customHeight="1">
      <c r="B4" s="590" t="s">
        <v>1022</v>
      </c>
      <c r="C4" s="590"/>
      <c r="D4" s="590"/>
      <c r="E4" s="590"/>
      <c r="F4" s="590"/>
      <c r="G4" s="590"/>
      <c r="H4" s="590"/>
      <c r="I4" s="590"/>
      <c r="J4" s="590"/>
      <c r="K4" s="590"/>
      <c r="O4" s="589"/>
      <c r="P4" s="589"/>
      <c r="T4" s="302"/>
      <c r="U4" s="302"/>
      <c r="V4" s="302"/>
    </row>
    <row r="5" spans="1:22">
      <c r="C5" s="305"/>
      <c r="D5" s="297"/>
      <c r="T5" s="302"/>
      <c r="U5" s="303"/>
      <c r="V5" s="302"/>
    </row>
    <row r="6" spans="1:22">
      <c r="C6" s="305"/>
      <c r="D6" s="297"/>
      <c r="E6" s="306" t="s">
        <v>1036</v>
      </c>
      <c r="F6" s="307" t="s">
        <v>9</v>
      </c>
      <c r="G6" s="606" t="str">
        <f>DATA!D14</f>
        <v>MIGRASI SUGIYANTO</v>
      </c>
      <c r="H6" s="606"/>
      <c r="I6" s="606"/>
      <c r="J6" s="606"/>
      <c r="K6" s="606"/>
      <c r="T6" s="302"/>
      <c r="U6" s="303"/>
      <c r="V6" s="302"/>
    </row>
    <row r="7" spans="1:22">
      <c r="C7" s="305"/>
      <c r="D7" s="297"/>
      <c r="E7" s="306" t="s">
        <v>1037</v>
      </c>
      <c r="F7" s="307" t="s">
        <v>9</v>
      </c>
      <c r="G7" s="306" t="str">
        <f>GAMBAR!E6</f>
        <v>Geneng, Kec. Mijen, Kabupaten Demak</v>
      </c>
      <c r="J7" s="308"/>
      <c r="T7" s="302"/>
      <c r="U7" s="303"/>
      <c r="V7" s="302"/>
    </row>
    <row r="8" spans="1:22">
      <c r="C8" s="305"/>
      <c r="D8" s="297"/>
      <c r="E8" s="306" t="s">
        <v>1038</v>
      </c>
      <c r="F8" s="307" t="s">
        <v>9</v>
      </c>
      <c r="G8" s="306" t="s">
        <v>1438</v>
      </c>
      <c r="J8" s="308"/>
      <c r="T8" s="302"/>
      <c r="U8" s="303"/>
      <c r="V8" s="302"/>
    </row>
    <row r="9" spans="1:22">
      <c r="C9" s="305"/>
      <c r="D9" s="297"/>
      <c r="E9" s="306" t="s">
        <v>1039</v>
      </c>
      <c r="F9" s="307" t="s">
        <v>9</v>
      </c>
      <c r="G9" s="306" t="s">
        <v>1546</v>
      </c>
      <c r="J9" s="308"/>
      <c r="T9" s="302"/>
      <c r="U9" s="303"/>
      <c r="V9" s="302"/>
    </row>
    <row r="10" spans="1:22" ht="15.75" thickBot="1">
      <c r="C10" s="297"/>
      <c r="D10" s="297"/>
      <c r="T10" s="302"/>
      <c r="U10" s="302"/>
      <c r="V10" s="302"/>
    </row>
    <row r="11" spans="1:22" ht="21" customHeight="1">
      <c r="B11" s="592" t="s">
        <v>0</v>
      </c>
      <c r="C11" s="594" t="s">
        <v>1</v>
      </c>
      <c r="D11" s="597" t="s">
        <v>42</v>
      </c>
      <c r="E11" s="597" t="s">
        <v>43</v>
      </c>
      <c r="F11" s="597" t="s">
        <v>2</v>
      </c>
      <c r="G11" s="599" t="s">
        <v>41</v>
      </c>
      <c r="H11" s="597" t="s">
        <v>3</v>
      </c>
      <c r="I11" s="597"/>
      <c r="J11" s="597"/>
      <c r="K11" s="616"/>
      <c r="O11" s="309"/>
      <c r="P11" s="310"/>
      <c r="Q11" s="309"/>
      <c r="S11" s="311"/>
      <c r="T11" s="312"/>
      <c r="U11" s="312"/>
      <c r="V11" s="312"/>
    </row>
    <row r="12" spans="1:22" ht="15" customHeight="1">
      <c r="B12" s="593"/>
      <c r="C12" s="595"/>
      <c r="D12" s="598"/>
      <c r="E12" s="598"/>
      <c r="F12" s="598"/>
      <c r="G12" s="600"/>
      <c r="H12" s="602" t="s">
        <v>46</v>
      </c>
      <c r="I12" s="602" t="s">
        <v>5</v>
      </c>
      <c r="J12" s="598" t="s">
        <v>47</v>
      </c>
      <c r="K12" s="617" t="s">
        <v>4</v>
      </c>
      <c r="O12" s="310"/>
      <c r="P12" s="310"/>
      <c r="Q12" s="310"/>
      <c r="S12" s="311"/>
      <c r="T12" s="311"/>
      <c r="U12" s="311"/>
      <c r="V12" s="311"/>
    </row>
    <row r="13" spans="1:22" ht="15" customHeight="1">
      <c r="B13" s="593"/>
      <c r="C13" s="596"/>
      <c r="D13" s="598"/>
      <c r="E13" s="598"/>
      <c r="F13" s="598"/>
      <c r="G13" s="601"/>
      <c r="H13" s="603"/>
      <c r="I13" s="603"/>
      <c r="J13" s="598"/>
      <c r="K13" s="617"/>
      <c r="O13" s="313"/>
      <c r="P13" s="313"/>
      <c r="Q13" s="313"/>
      <c r="S13" s="311"/>
      <c r="T13" s="311"/>
      <c r="U13" s="311"/>
      <c r="V13" s="311"/>
    </row>
    <row r="14" spans="1:22" s="321" customFormat="1" ht="15.75" customHeight="1">
      <c r="A14" s="294"/>
      <c r="B14" s="437" t="s">
        <v>10</v>
      </c>
      <c r="C14" s="438" t="s">
        <v>1611</v>
      </c>
      <c r="D14" s="314" t="str">
        <f ca="1">IF(ISERROR(OFFSET('HARGA SATUAN'!$D$6,MATCH(RAB!C14,'HARGA SATUAN'!$C$7:$C$1492,0),0)),"",OFFSET('HARGA SATUAN'!$D$6,MATCH(RAB!C14,'HARGA SATUAN'!$C$7:$C$1492,0),0))</f>
        <v/>
      </c>
      <c r="E14" s="315" t="str">
        <f ca="1">IF(B14="+","Unit",IF(ISERROR(OFFSET('HARGA SATUAN'!$E$6,MATCH(RAB!C14,'HARGA SATUAN'!$C$7:$C$1492,0),0)),"",OFFSET('HARGA SATUAN'!$E$6,MATCH(RAB!C14,'HARGA SATUAN'!$C$7:$C$1492,0),0)))</f>
        <v/>
      </c>
      <c r="F14" s="322"/>
      <c r="G14" s="316">
        <f ca="1">IF(ISERROR(OFFSET('HARGA SATUAN'!$I$6,MATCH(RAB!C14,'HARGA SATUAN'!$C$7:$C$1492,0),0)),0,OFFSET('HARGA SATUAN'!$I$6,MATCH(RAB!C14,'HARGA SATUAN'!$C$7:$C$1492,0),0))</f>
        <v>0</v>
      </c>
      <c r="H14" s="317">
        <f t="shared" ref="H14" ca="1" si="0">IF(OR(D14="MDU",D14="MDU-KD"),(IF($O$3="RAB NON MDU","PLN KD",G14*F14)),0)</f>
        <v>0</v>
      </c>
      <c r="I14" s="317">
        <f t="shared" ref="I14" ca="1" si="1">IF(D14="HDW",G14*F14,0)</f>
        <v>0</v>
      </c>
      <c r="J14" s="317">
        <f t="shared" ref="J14" ca="1" si="2">IF(D14="JASA",G14*F14,0)</f>
        <v>0</v>
      </c>
      <c r="K14" s="318">
        <f t="shared" ref="K14" ca="1" si="3">SUM(H14:J14)</f>
        <v>0</v>
      </c>
      <c r="L14" s="300"/>
      <c r="M14" s="300"/>
      <c r="N14" s="300"/>
      <c r="O14" s="319"/>
      <c r="P14" s="319"/>
      <c r="Q14" s="302"/>
      <c r="R14" s="294"/>
      <c r="S14" s="320"/>
      <c r="T14" s="299"/>
      <c r="U14" s="299"/>
      <c r="V14" s="299"/>
    </row>
    <row r="15" spans="1:22" s="321" customFormat="1" ht="15.75" customHeight="1">
      <c r="A15" s="294"/>
      <c r="B15" s="433"/>
      <c r="C15" s="109"/>
      <c r="D15" s="314" t="str">
        <f ca="1">IF(ISERROR(OFFSET('HARGA SATUAN'!$D$6,MATCH(RAB!C15,'HARGA SATUAN'!$C$7:$C$1492,0),0)),"",OFFSET('HARGA SATUAN'!$D$6,MATCH(RAB!C15,'HARGA SATUAN'!$C$7:$C$1492,0),0))</f>
        <v/>
      </c>
      <c r="E15" s="315" t="str">
        <f ca="1">IF(B15="+","Unit",IF(ISERROR(OFFSET('HARGA SATUAN'!$E$6,MATCH(RAB!C15,'HARGA SATUAN'!$C$7:$C$1492,0),0)),"",OFFSET('HARGA SATUAN'!$E$6,MATCH(RAB!C15,'HARGA SATUAN'!$C$7:$C$1492,0),0)))</f>
        <v/>
      </c>
      <c r="F15" s="322"/>
      <c r="G15" s="316">
        <f ca="1">IF(ISERROR(OFFSET('HARGA SATUAN'!$I$6,MATCH(RAB!C15,'HARGA SATUAN'!$C$7:$C$1492,0),0)),0,OFFSET('HARGA SATUAN'!$I$6,MATCH(RAB!C15,'HARGA SATUAN'!$C$7:$C$1492,0),0))</f>
        <v>0</v>
      </c>
      <c r="H15" s="317">
        <f t="shared" ref="H15" ca="1" si="4">IF(OR(D15="MDU",D15="MDU-KD"),(IF($O$3="RAB NON MDU","PLN KD",G15*F15)),0)</f>
        <v>0</v>
      </c>
      <c r="I15" s="317">
        <f t="shared" ref="I15" ca="1" si="5">IF(D15="HDW",G15*F15,0)</f>
        <v>0</v>
      </c>
      <c r="J15" s="317">
        <f t="shared" ref="J15" ca="1" si="6">IF(D15="JASA",G15*F15,0)</f>
        <v>0</v>
      </c>
      <c r="K15" s="318">
        <f t="shared" ref="K15" ca="1" si="7">SUM(H15:J15)</f>
        <v>0</v>
      </c>
      <c r="L15" s="300"/>
      <c r="M15" s="300"/>
      <c r="N15" s="300"/>
      <c r="O15" s="319"/>
      <c r="P15" s="319"/>
      <c r="Q15" s="302"/>
      <c r="R15" s="294"/>
      <c r="S15" s="320"/>
      <c r="T15" s="299"/>
      <c r="U15" s="299"/>
      <c r="V15" s="299"/>
    </row>
    <row r="16" spans="1:22" s="324" customFormat="1">
      <c r="A16" s="294" t="e">
        <f>IF(AND(C16=0,#REF!=0,#REF!=0),"BLANKS",1)</f>
        <v>#REF!</v>
      </c>
      <c r="B16" s="437" t="s">
        <v>1610</v>
      </c>
      <c r="C16" s="438" t="s">
        <v>1608</v>
      </c>
      <c r="D16" s="314" t="str">
        <f ca="1">IF(ISERROR(OFFSET('HARGA SATUAN'!$D$6,MATCH(RAB!C16,'HARGA SATUAN'!$C$7:$C$1492,0),0)),"",OFFSET('HARGA SATUAN'!$D$6,MATCH(RAB!C16,'HARGA SATUAN'!$C$7:$C$1492,0),0))</f>
        <v/>
      </c>
      <c r="E16" s="315" t="str">
        <f ca="1">IF(B16="+","Unit",IF(ISERROR(OFFSET('HARGA SATUAN'!$E$6,MATCH(RAB!C16,'HARGA SATUAN'!$C$7:$C$1492,0),0)),"",OFFSET('HARGA SATUAN'!$E$6,MATCH(RAB!C16,'HARGA SATUAN'!$C$7:$C$1492,0),0)))</f>
        <v/>
      </c>
      <c r="F16" s="322"/>
      <c r="G16" s="316">
        <f ca="1">IF(ISERROR(OFFSET('HARGA SATUAN'!$I$6,MATCH(RAB!C16,'HARGA SATUAN'!$C$7:$C$1492,0),0)),0,OFFSET('HARGA SATUAN'!$I$6,MATCH(RAB!C16,'HARGA SATUAN'!$C$7:$C$1492,0),0))</f>
        <v>0</v>
      </c>
      <c r="H16" s="317">
        <f t="shared" ref="H16:H17" ca="1" si="8">IF(OR(D16="MDU",D16="MDU-KD"),(IF($O$3="RAB NON MDU","PLN KD",G16*F16)),0)</f>
        <v>0</v>
      </c>
      <c r="I16" s="317">
        <f t="shared" ref="I16:I17" ca="1" si="9">IF(D16="HDW",G16*F16,0)</f>
        <v>0</v>
      </c>
      <c r="J16" s="317">
        <f t="shared" ref="J16:J17" ca="1" si="10">IF(D16="JASA",G16*F16,0)</f>
        <v>0</v>
      </c>
      <c r="K16" s="318">
        <f t="shared" ref="K16:K17" ca="1" si="11">SUM(H16:J16)</f>
        <v>0</v>
      </c>
      <c r="L16" s="323"/>
      <c r="M16" s="323"/>
      <c r="N16" s="323"/>
      <c r="O16" s="319"/>
      <c r="P16" s="319"/>
      <c r="Q16" s="302"/>
      <c r="R16" s="294"/>
      <c r="S16" s="320"/>
      <c r="T16" s="299"/>
      <c r="U16" s="299"/>
      <c r="V16" s="299"/>
    </row>
    <row r="17" spans="1:22" s="324" customFormat="1">
      <c r="A17" s="294"/>
      <c r="B17" s="437"/>
      <c r="C17" s="438"/>
      <c r="D17" s="314" t="str">
        <f ca="1">IF(ISERROR(OFFSET('HARGA SATUAN'!$D$6,MATCH(RAB!C17,'HARGA SATUAN'!$C$7:$C$1492,0),0)),"",OFFSET('HARGA SATUAN'!$D$6,MATCH(RAB!C17,'HARGA SATUAN'!$C$7:$C$1492,0),0))</f>
        <v/>
      </c>
      <c r="E17" s="315" t="str">
        <f ca="1">IF(B17="+","Unit",IF(ISERROR(OFFSET('HARGA SATUAN'!$E$6,MATCH(RAB!C17,'HARGA SATUAN'!$C$7:$C$1492,0),0)),"",OFFSET('HARGA SATUAN'!$E$6,MATCH(RAB!C17,'HARGA SATUAN'!$C$7:$C$1492,0),0)))</f>
        <v/>
      </c>
      <c r="F17" s="322"/>
      <c r="G17" s="316">
        <f ca="1">IF(ISERROR(OFFSET('HARGA SATUAN'!$I$6,MATCH(RAB!C17,'HARGA SATUAN'!$C$7:$C$1492,0),0)),0,OFFSET('HARGA SATUAN'!$I$6,MATCH(RAB!C17,'HARGA SATUAN'!$C$7:$C$1492,0),0))</f>
        <v>0</v>
      </c>
      <c r="H17" s="317">
        <f t="shared" ca="1" si="8"/>
        <v>0</v>
      </c>
      <c r="I17" s="317">
        <f t="shared" ca="1" si="9"/>
        <v>0</v>
      </c>
      <c r="J17" s="317">
        <f t="shared" ca="1" si="10"/>
        <v>0</v>
      </c>
      <c r="K17" s="318">
        <f t="shared" ca="1" si="11"/>
        <v>0</v>
      </c>
      <c r="L17" s="323"/>
      <c r="M17" s="323"/>
      <c r="N17" s="323"/>
      <c r="O17" s="319"/>
      <c r="P17" s="319"/>
      <c r="Q17" s="302"/>
      <c r="R17" s="294"/>
      <c r="S17" s="320"/>
      <c r="T17" s="299"/>
      <c r="U17" s="299"/>
      <c r="V17" s="299"/>
    </row>
    <row r="18" spans="1:22" s="324" customFormat="1">
      <c r="A18" s="294"/>
      <c r="B18" s="437" t="s">
        <v>1616</v>
      </c>
      <c r="C18" s="438" t="s">
        <v>1612</v>
      </c>
      <c r="D18" s="314" t="str">
        <f ca="1">IF(ISERROR(OFFSET('HARGA SATUAN'!$D$6,MATCH(RAB!C18,'HARGA SATUAN'!$C$7:$C$1492,0),0)),"",OFFSET('HARGA SATUAN'!$D$6,MATCH(RAB!C18,'HARGA SATUAN'!$C$7:$C$1492,0),0))</f>
        <v/>
      </c>
      <c r="E18" s="315" t="str">
        <f ca="1">IF(B18="+","Unit",IF(ISERROR(OFFSET('HARGA SATUAN'!$E$6,MATCH(RAB!C18,'HARGA SATUAN'!$C$7:$C$1492,0),0)),"",OFFSET('HARGA SATUAN'!$E$6,MATCH(RAB!C18,'HARGA SATUAN'!$C$7:$C$1492,0),0)))</f>
        <v/>
      </c>
      <c r="F18" s="322"/>
      <c r="G18" s="316">
        <f ca="1">IF(ISERROR(OFFSET('HARGA SATUAN'!$I$6,MATCH(RAB!C18,'HARGA SATUAN'!$C$7:$C$1492,0),0)),0,OFFSET('HARGA SATUAN'!$I$6,MATCH(RAB!C18,'HARGA SATUAN'!$C$7:$C$1492,0),0))</f>
        <v>0</v>
      </c>
      <c r="H18" s="317">
        <f t="shared" ref="H18" ca="1" si="12">IF(OR(D18="MDU",D18="MDU-KD"),(IF($O$3="RAB NON MDU","PLN KD",G18*F18)),0)</f>
        <v>0</v>
      </c>
      <c r="I18" s="317">
        <f t="shared" ref="I18" ca="1" si="13">IF(D18="HDW",G18*F18,0)</f>
        <v>0</v>
      </c>
      <c r="J18" s="317">
        <f t="shared" ref="J18" ca="1" si="14">IF(D18="JASA",G18*F18,0)</f>
        <v>0</v>
      </c>
      <c r="K18" s="318">
        <f t="shared" ref="K18" ca="1" si="15">SUM(H18:J18)</f>
        <v>0</v>
      </c>
      <c r="L18" s="323"/>
      <c r="M18" s="323"/>
      <c r="N18" s="323"/>
      <c r="O18" s="319"/>
      <c r="P18" s="319"/>
      <c r="Q18" s="302"/>
      <c r="R18" s="294"/>
      <c r="S18" s="320"/>
      <c r="T18" s="299"/>
      <c r="U18" s="299"/>
      <c r="V18" s="299"/>
    </row>
    <row r="19" spans="1:22" s="324" customFormat="1">
      <c r="A19" s="294"/>
      <c r="B19" s="437"/>
      <c r="C19" s="438"/>
      <c r="D19" s="314" t="str">
        <f ca="1">IF(ISERROR(OFFSET('HARGA SATUAN'!$D$6,MATCH(RAB!C19,'HARGA SATUAN'!$C$7:$C$1492,0),0)),"",OFFSET('HARGA SATUAN'!$D$6,MATCH(RAB!C19,'HARGA SATUAN'!$C$7:$C$1492,0),0))</f>
        <v/>
      </c>
      <c r="E19" s="315" t="str">
        <f ca="1">IF(B19="+","Unit",IF(ISERROR(OFFSET('HARGA SATUAN'!$E$6,MATCH(RAB!C19,'HARGA SATUAN'!$C$7:$C$1492,0),0)),"",OFFSET('HARGA SATUAN'!$E$6,MATCH(RAB!C19,'HARGA SATUAN'!$C$7:$C$1492,0),0)))</f>
        <v/>
      </c>
      <c r="F19" s="322"/>
      <c r="G19" s="316">
        <f ca="1">IF(ISERROR(OFFSET('HARGA SATUAN'!$I$6,MATCH(RAB!C19,'HARGA SATUAN'!$C$7:$C$1492,0),0)),0,OFFSET('HARGA SATUAN'!$I$6,MATCH(RAB!C19,'HARGA SATUAN'!$C$7:$C$1492,0),0))</f>
        <v>0</v>
      </c>
      <c r="H19" s="317">
        <f t="shared" ref="H19" ca="1" si="16">IF(OR(D19="MDU",D19="MDU-KD"),(IF($O$3="RAB NON MDU","PLN KD",G19*F19)),0)</f>
        <v>0</v>
      </c>
      <c r="I19" s="317">
        <f t="shared" ref="I19" ca="1" si="17">IF(D19="HDW",G19*F19,0)</f>
        <v>0</v>
      </c>
      <c r="J19" s="317">
        <f t="shared" ref="J19" ca="1" si="18">IF(D19="JASA",G19*F19,0)</f>
        <v>0</v>
      </c>
      <c r="K19" s="318">
        <f t="shared" ref="K19" ca="1" si="19">SUM(H19:J19)</f>
        <v>0</v>
      </c>
      <c r="L19" s="323"/>
      <c r="M19" s="323"/>
      <c r="N19" s="323"/>
      <c r="O19" s="319"/>
      <c r="P19" s="319"/>
      <c r="Q19" s="302"/>
      <c r="R19" s="294"/>
      <c r="S19" s="320"/>
      <c r="T19" s="299"/>
      <c r="U19" s="299"/>
      <c r="V19" s="299"/>
    </row>
    <row r="20" spans="1:22" s="324" customFormat="1">
      <c r="A20" s="294"/>
      <c r="B20" s="437" t="s">
        <v>1617</v>
      </c>
      <c r="C20" s="438" t="s">
        <v>1609</v>
      </c>
      <c r="D20" s="314" t="str">
        <f ca="1">IF(ISERROR(OFFSET('HARGA SATUAN'!$D$6,MATCH(RAB!C20,'HARGA SATUAN'!$C$7:$C$1492,0),0)),"",OFFSET('HARGA SATUAN'!$D$6,MATCH(RAB!C20,'HARGA SATUAN'!$C$7:$C$1492,0),0))</f>
        <v/>
      </c>
      <c r="E20" s="315" t="str">
        <f ca="1">IF(B20="+","Unit",IF(ISERROR(OFFSET('HARGA SATUAN'!$E$6,MATCH(RAB!C20,'HARGA SATUAN'!$C$7:$C$1492,0),0)),"",OFFSET('HARGA SATUAN'!$E$6,MATCH(RAB!C20,'HARGA SATUAN'!$C$7:$C$1492,0),0)))</f>
        <v/>
      </c>
      <c r="F20" s="322"/>
      <c r="G20" s="316">
        <f ca="1">IF(ISERROR(OFFSET('HARGA SATUAN'!$I$6,MATCH(RAB!C20,'HARGA SATUAN'!$C$7:$C$1492,0),0)),0,OFFSET('HARGA SATUAN'!$I$6,MATCH(RAB!C20,'HARGA SATUAN'!$C$7:$C$1492,0),0))</f>
        <v>0</v>
      </c>
      <c r="H20" s="317">
        <f t="shared" ref="H20:H21" ca="1" si="20">IF(OR(D20="MDU",D20="MDU-KD"),(IF($O$3="RAB NON MDU","PLN KD",G20*F20)),0)</f>
        <v>0</v>
      </c>
      <c r="I20" s="317">
        <f t="shared" ref="I20:I21" ca="1" si="21">IF(D20="HDW",G20*F20,0)</f>
        <v>0</v>
      </c>
      <c r="J20" s="317">
        <f t="shared" ref="J20:J21" ca="1" si="22">IF(D20="JASA",G20*F20,0)</f>
        <v>0</v>
      </c>
      <c r="K20" s="318">
        <f t="shared" ref="K20:K21" ca="1" si="23">SUM(H20:J20)</f>
        <v>0</v>
      </c>
      <c r="L20" s="323"/>
      <c r="M20" s="323"/>
      <c r="N20" s="323"/>
      <c r="O20" s="319"/>
      <c r="P20" s="319"/>
      <c r="Q20" s="302"/>
      <c r="R20" s="294"/>
      <c r="S20" s="320"/>
      <c r="T20" s="299"/>
      <c r="U20" s="299"/>
      <c r="V20" s="299"/>
    </row>
    <row r="21" spans="1:22" s="324" customFormat="1">
      <c r="A21" s="294"/>
      <c r="B21" s="439"/>
      <c r="C21" s="440"/>
      <c r="D21" s="314" t="str">
        <f ca="1">IF(ISERROR(OFFSET('HARGA SATUAN'!$D$6,MATCH(RAB!C21,'HARGA SATUAN'!$C$7:$C$1492,0),0)),"",OFFSET('HARGA SATUAN'!$D$6,MATCH(RAB!C21,'HARGA SATUAN'!$C$7:$C$1492,0),0))</f>
        <v/>
      </c>
      <c r="E21" s="315" t="str">
        <f ca="1">IF(B21="+","Unit",IF(ISERROR(OFFSET('HARGA SATUAN'!$E$6,MATCH(RAB!C21,'HARGA SATUAN'!$C$7:$C$1492,0),0)),"",OFFSET('HARGA SATUAN'!$E$6,MATCH(RAB!C21,'HARGA SATUAN'!$C$7:$C$1492,0),0)))</f>
        <v/>
      </c>
      <c r="F21" s="322"/>
      <c r="G21" s="316">
        <f ca="1">IF(ISERROR(OFFSET('HARGA SATUAN'!$I$6,MATCH(RAB!C21,'HARGA SATUAN'!$C$7:$C$1492,0),0)),0,OFFSET('HARGA SATUAN'!$I$6,MATCH(RAB!C21,'HARGA SATUAN'!$C$7:$C$1492,0),0))</f>
        <v>0</v>
      </c>
      <c r="H21" s="317">
        <f t="shared" ca="1" si="20"/>
        <v>0</v>
      </c>
      <c r="I21" s="317">
        <f t="shared" ca="1" si="21"/>
        <v>0</v>
      </c>
      <c r="J21" s="317">
        <f t="shared" ca="1" si="22"/>
        <v>0</v>
      </c>
      <c r="K21" s="318">
        <f t="shared" ca="1" si="23"/>
        <v>0</v>
      </c>
      <c r="L21" s="323"/>
      <c r="M21" s="323"/>
      <c r="N21" s="323"/>
      <c r="O21" s="319"/>
      <c r="P21" s="319"/>
      <c r="Q21" s="302"/>
      <c r="R21" s="294"/>
      <c r="S21" s="320"/>
      <c r="T21" s="299"/>
      <c r="U21" s="299"/>
      <c r="V21" s="299"/>
    </row>
    <row r="22" spans="1:22" s="324" customFormat="1">
      <c r="A22" s="294"/>
      <c r="B22" s="435" t="s">
        <v>1034</v>
      </c>
      <c r="C22" s="436" t="s">
        <v>1624</v>
      </c>
      <c r="D22" s="314" t="str">
        <f ca="1">IF(ISERROR(OFFSET('HARGA SATUAN'!$D$6,MATCH(RAB!C22,'HARGA SATUAN'!$C$7:$C$1492,0),0)),"",OFFSET('HARGA SATUAN'!$D$6,MATCH(RAB!C22,'HARGA SATUAN'!$C$7:$C$1492,0),0))</f>
        <v/>
      </c>
      <c r="E22" s="315" t="str">
        <f ca="1">IF(B22="+","Unit",IF(ISERROR(OFFSET('HARGA SATUAN'!$E$6,MATCH(RAB!C22,'HARGA SATUAN'!$C$7:$C$1492,0),0)),"",OFFSET('HARGA SATUAN'!$E$6,MATCH(RAB!C22,'HARGA SATUAN'!$C$7:$C$1492,0),0)))</f>
        <v>Unit</v>
      </c>
      <c r="F22" s="487">
        <v>1</v>
      </c>
      <c r="G22" s="316">
        <f ca="1">IF(ISERROR(OFFSET('HARGA SATUAN'!$I$6,MATCH(RAB!C22,'HARGA SATUAN'!$C$7:$C$1492,0),0)),0,OFFSET('HARGA SATUAN'!$I$6,MATCH(RAB!C22,'HARGA SATUAN'!$C$7:$C$1492,0),0))</f>
        <v>0</v>
      </c>
      <c r="H22" s="317">
        <f t="shared" ref="H22:H28" ca="1" si="24">IF(OR(D22="MDU",D22="MDU-KD"),(IF($O$3="RAB NON MDU","PLN KD",G22*F22)),0)</f>
        <v>0</v>
      </c>
      <c r="I22" s="317">
        <f t="shared" ref="I22:I28" ca="1" si="25">IF(D22="HDW",G22*F22,0)</f>
        <v>0</v>
      </c>
      <c r="J22" s="317">
        <f t="shared" ref="J22:J28" ca="1" si="26">IF(D22="JASA",G22*F22,0)</f>
        <v>0</v>
      </c>
      <c r="K22" s="318">
        <f t="shared" ref="K22:K28" ca="1" si="27">SUM(H22:J22)</f>
        <v>0</v>
      </c>
      <c r="L22" s="323"/>
      <c r="M22" s="323"/>
      <c r="N22" s="323"/>
      <c r="O22" s="319"/>
      <c r="P22" s="319"/>
      <c r="Q22" s="302"/>
      <c r="R22" s="294"/>
      <c r="S22" s="320"/>
      <c r="T22" s="299"/>
      <c r="U22" s="299"/>
      <c r="V22" s="299"/>
    </row>
    <row r="23" spans="1:22" s="324" customFormat="1">
      <c r="A23" s="294"/>
      <c r="B23" s="488">
        <v>1</v>
      </c>
      <c r="C23" s="109" t="s">
        <v>482</v>
      </c>
      <c r="D23" s="314" t="str">
        <f ca="1">IF(ISERROR(OFFSET('HARGA SATUAN'!$D$6,MATCH(RAB!C23,'HARGA SATUAN'!$C$7:$C$1492,0),0)),"",OFFSET('HARGA SATUAN'!$D$6,MATCH(RAB!C23,'HARGA SATUAN'!$C$7:$C$1492,0),0))</f>
        <v>HDW</v>
      </c>
      <c r="E23" s="315" t="str">
        <f ca="1">IF(B23="+","Unit",IF(ISERROR(OFFSET('HARGA SATUAN'!$E$6,MATCH(RAB!C23,'HARGA SATUAN'!$C$7:$C$1492,0),0)),"",OFFSET('HARGA SATUAN'!$E$6,MATCH(RAB!C23,'HARGA SATUAN'!$C$7:$C$1492,0),0)))</f>
        <v>Bh</v>
      </c>
      <c r="F23" s="487">
        <f>F22*1</f>
        <v>1</v>
      </c>
      <c r="G23" s="316">
        <f ca="1">IF(ISERROR(OFFSET('HARGA SATUAN'!$I$6,MATCH(RAB!C23,'HARGA SATUAN'!$C$7:$C$1492,0),0)),0,OFFSET('HARGA SATUAN'!$I$6,MATCH(RAB!C23,'HARGA SATUAN'!$C$7:$C$1492,0),0))</f>
        <v>1719200</v>
      </c>
      <c r="H23" s="317">
        <f t="shared" ca="1" si="24"/>
        <v>0</v>
      </c>
      <c r="I23" s="317">
        <f t="shared" ca="1" si="25"/>
        <v>1719200</v>
      </c>
      <c r="J23" s="317">
        <f t="shared" ca="1" si="26"/>
        <v>0</v>
      </c>
      <c r="K23" s="318">
        <f t="shared" ca="1" si="27"/>
        <v>1719200</v>
      </c>
      <c r="L23" s="323"/>
      <c r="M23" s="323"/>
      <c r="N23" s="323"/>
      <c r="O23" s="319"/>
      <c r="P23" s="319"/>
      <c r="Q23" s="302"/>
      <c r="R23" s="294"/>
      <c r="S23" s="320"/>
      <c r="T23" s="299"/>
      <c r="U23" s="299"/>
      <c r="V23" s="299"/>
    </row>
    <row r="24" spans="1:22" s="324" customFormat="1">
      <c r="A24" s="294"/>
      <c r="B24" s="488">
        <v>2</v>
      </c>
      <c r="C24" s="109" t="s">
        <v>497</v>
      </c>
      <c r="D24" s="314" t="str">
        <f ca="1">IF(ISERROR(OFFSET('HARGA SATUAN'!$D$6,MATCH(RAB!C24,'HARGA SATUAN'!$C$7:$C$1492,0),0)),"",OFFSET('HARGA SATUAN'!$D$6,MATCH(RAB!C24,'HARGA SATUAN'!$C$7:$C$1492,0),0))</f>
        <v>MDU-KD</v>
      </c>
      <c r="E24" s="315" t="str">
        <f ca="1">IF(B24="+","Unit",IF(ISERROR(OFFSET('HARGA SATUAN'!$E$6,MATCH(RAB!C24,'HARGA SATUAN'!$C$7:$C$1492,0),0)),"",OFFSET('HARGA SATUAN'!$E$6,MATCH(RAB!C24,'HARGA SATUAN'!$C$7:$C$1492,0),0)))</f>
        <v>Bh</v>
      </c>
      <c r="F24" s="487">
        <f>F22*1</f>
        <v>1</v>
      </c>
      <c r="G24" s="316">
        <f ca="1">IF(ISERROR(OFFSET('HARGA SATUAN'!$I$6,MATCH(RAB!C24,'HARGA SATUAN'!$C$7:$C$1492,0),0)),0,OFFSET('HARGA SATUAN'!$I$6,MATCH(RAB!C24,'HARGA SATUAN'!$C$7:$C$1492,0),0))</f>
        <v>172800</v>
      </c>
      <c r="H24" s="317">
        <f t="shared" ca="1" si="24"/>
        <v>172800</v>
      </c>
      <c r="I24" s="317">
        <f t="shared" ca="1" si="25"/>
        <v>0</v>
      </c>
      <c r="J24" s="317">
        <f t="shared" ca="1" si="26"/>
        <v>0</v>
      </c>
      <c r="K24" s="318">
        <f t="shared" ca="1" si="27"/>
        <v>172800</v>
      </c>
      <c r="L24" s="323"/>
      <c r="M24" s="323"/>
      <c r="N24" s="323"/>
      <c r="O24" s="319"/>
      <c r="P24" s="319"/>
      <c r="Q24" s="302"/>
      <c r="R24" s="294"/>
      <c r="S24" s="320"/>
      <c r="T24" s="299"/>
      <c r="U24" s="299"/>
      <c r="V24" s="299"/>
    </row>
    <row r="25" spans="1:22" s="324" customFormat="1">
      <c r="A25" s="294"/>
      <c r="B25" s="488">
        <v>3</v>
      </c>
      <c r="C25" s="489" t="s">
        <v>1141</v>
      </c>
      <c r="D25" s="314" t="str">
        <f ca="1">IF(ISERROR(OFFSET('HARGA SATUAN'!$D$6,MATCH(RAB!C25,'HARGA SATUAN'!$C$7:$C$1492,0),0)),"",OFFSET('HARGA SATUAN'!$D$6,MATCH(RAB!C25,'HARGA SATUAN'!$C$7:$C$1492,0),0))</f>
        <v>HDW</v>
      </c>
      <c r="E25" s="315" t="str">
        <f ca="1">IF(B25="+","Unit",IF(ISERROR(OFFSET('HARGA SATUAN'!$E$6,MATCH(RAB!C25,'HARGA SATUAN'!$C$7:$C$1492,0),0)),"",OFFSET('HARGA SATUAN'!$E$6,MATCH(RAB!C25,'HARGA SATUAN'!$C$7:$C$1492,0),0)))</f>
        <v>Unit</v>
      </c>
      <c r="F25" s="487">
        <f>F22*1</f>
        <v>1</v>
      </c>
      <c r="G25" s="316">
        <f ca="1">IF(ISERROR(OFFSET('HARGA SATUAN'!$I$6,MATCH(RAB!C25,'HARGA SATUAN'!$C$7:$C$1492,0),0)),0,OFFSET('HARGA SATUAN'!$I$6,MATCH(RAB!C25,'HARGA SATUAN'!$C$7:$C$1492,0),0))</f>
        <v>1113900</v>
      </c>
      <c r="H25" s="317">
        <f t="shared" ca="1" si="24"/>
        <v>0</v>
      </c>
      <c r="I25" s="317">
        <f t="shared" ca="1" si="25"/>
        <v>1113900</v>
      </c>
      <c r="J25" s="317">
        <f t="shared" ca="1" si="26"/>
        <v>0</v>
      </c>
      <c r="K25" s="318">
        <f t="shared" ca="1" si="27"/>
        <v>1113900</v>
      </c>
      <c r="L25" s="323"/>
      <c r="M25" s="323"/>
      <c r="N25" s="323"/>
      <c r="O25" s="319"/>
      <c r="P25" s="319"/>
      <c r="Q25" s="302"/>
      <c r="R25" s="294"/>
      <c r="S25" s="320"/>
      <c r="T25" s="299"/>
      <c r="U25" s="299"/>
      <c r="V25" s="299"/>
    </row>
    <row r="26" spans="1:22" s="324" customFormat="1">
      <c r="A26" s="294"/>
      <c r="B26" s="488">
        <v>4</v>
      </c>
      <c r="C26" s="109" t="s">
        <v>1402</v>
      </c>
      <c r="D26" s="314" t="str">
        <f ca="1">IF(ISERROR(OFFSET('HARGA SATUAN'!$D$6,MATCH(RAB!C26,'HARGA SATUAN'!$C$7:$C$1492,0),0)),"",OFFSET('HARGA SATUAN'!$D$6,MATCH(RAB!C26,'HARGA SATUAN'!$C$7:$C$1492,0),0))</f>
        <v>MDU-KD</v>
      </c>
      <c r="E26" s="315" t="str">
        <f ca="1">IF(B26="+","Unit",IF(ISERROR(OFFSET('HARGA SATUAN'!$E$6,MATCH(RAB!C26,'HARGA SATUAN'!$C$7:$C$1492,0),0)),"",OFFSET('HARGA SATUAN'!$E$6,MATCH(RAB!C26,'HARGA SATUAN'!$C$7:$C$1492,0),0)))</f>
        <v>Mtr</v>
      </c>
      <c r="F26" s="487">
        <v>44</v>
      </c>
      <c r="G26" s="316">
        <f ca="1">IF(ISERROR(OFFSET('HARGA SATUAN'!$I$6,MATCH(RAB!C26,'HARGA SATUAN'!$C$7:$C$1492,0),0)),0,OFFSET('HARGA SATUAN'!$I$6,MATCH(RAB!C26,'HARGA SATUAN'!$C$7:$C$1492,0),0))</f>
        <v>30400</v>
      </c>
      <c r="H26" s="317">
        <f t="shared" ca="1" si="24"/>
        <v>1337600</v>
      </c>
      <c r="I26" s="317">
        <f t="shared" ca="1" si="25"/>
        <v>0</v>
      </c>
      <c r="J26" s="317">
        <f t="shared" ca="1" si="26"/>
        <v>0</v>
      </c>
      <c r="K26" s="318">
        <f t="shared" ca="1" si="27"/>
        <v>1337600</v>
      </c>
      <c r="L26" s="323"/>
      <c r="M26" s="323"/>
      <c r="N26" s="323"/>
      <c r="O26" s="319"/>
      <c r="P26" s="319"/>
      <c r="Q26" s="302"/>
      <c r="R26" s="294"/>
      <c r="S26" s="320"/>
      <c r="T26" s="299"/>
      <c r="U26" s="299"/>
      <c r="V26" s="299"/>
    </row>
    <row r="27" spans="1:22" s="324" customFormat="1">
      <c r="A27" s="294"/>
      <c r="B27" s="488">
        <v>5</v>
      </c>
      <c r="C27" s="489" t="s">
        <v>798</v>
      </c>
      <c r="D27" s="314" t="str">
        <f ca="1">IF(ISERROR(OFFSET('HARGA SATUAN'!$D$6,MATCH(RAB!C27,'HARGA SATUAN'!$C$7:$C$1492,0),0)),"",OFFSET('HARGA SATUAN'!$D$6,MATCH(RAB!C27,'HARGA SATUAN'!$C$7:$C$1492,0),0))</f>
        <v>JASA</v>
      </c>
      <c r="E27" s="315" t="str">
        <f ca="1">IF(B27="+","Unit",IF(ISERROR(OFFSET('HARGA SATUAN'!$E$6,MATCH(RAB!C27,'HARGA SATUAN'!$C$7:$C$1492,0),0)),"",OFFSET('HARGA SATUAN'!$E$6,MATCH(RAB!C27,'HARGA SATUAN'!$C$7:$C$1492,0),0)))</f>
        <v>Unit</v>
      </c>
      <c r="F27" s="486">
        <f>F22*1</f>
        <v>1</v>
      </c>
      <c r="G27" s="316">
        <f ca="1">IF(ISERROR(OFFSET('HARGA SATUAN'!$I$6,MATCH(RAB!C27,'HARGA SATUAN'!$C$7:$C$1492,0),0)),0,OFFSET('HARGA SATUAN'!$I$6,MATCH(RAB!C27,'HARGA SATUAN'!$C$7:$C$1492,0),0))</f>
        <v>106400</v>
      </c>
      <c r="H27" s="317">
        <f t="shared" ca="1" si="24"/>
        <v>0</v>
      </c>
      <c r="I27" s="317">
        <f t="shared" ca="1" si="25"/>
        <v>0</v>
      </c>
      <c r="J27" s="317">
        <f t="shared" ca="1" si="26"/>
        <v>106400</v>
      </c>
      <c r="K27" s="318">
        <f t="shared" ca="1" si="27"/>
        <v>106400</v>
      </c>
      <c r="L27" s="323"/>
      <c r="M27" s="323"/>
      <c r="N27" s="323"/>
      <c r="O27" s="319"/>
      <c r="P27" s="319"/>
      <c r="Q27" s="302"/>
      <c r="R27" s="294"/>
      <c r="S27" s="320"/>
      <c r="T27" s="299"/>
      <c r="U27" s="299"/>
      <c r="V27" s="299"/>
    </row>
    <row r="28" spans="1:22" s="324" customFormat="1">
      <c r="A28" s="294"/>
      <c r="B28" s="439">
        <v>6</v>
      </c>
      <c r="C28" s="442" t="s">
        <v>981</v>
      </c>
      <c r="D28" s="314" t="str">
        <f ca="1">IF(ISERROR(OFFSET('HARGA SATUAN'!$D$6,MATCH(RAB!C28,'HARGA SATUAN'!$C$7:$C$1492,0),0)),"",OFFSET('HARGA SATUAN'!$D$6,MATCH(RAB!C28,'HARGA SATUAN'!$C$7:$C$1492,0),0))</f>
        <v>JASA</v>
      </c>
      <c r="E28" s="315" t="str">
        <f ca="1">IF(B28="+","Unit",IF(ISERROR(OFFSET('HARGA SATUAN'!$E$6,MATCH(RAB!C28,'HARGA SATUAN'!$C$7:$C$1492,0),0)),"",OFFSET('HARGA SATUAN'!$E$6,MATCH(RAB!C28,'HARGA SATUAN'!$C$7:$C$1492,0),0)))</f>
        <v>Unit</v>
      </c>
      <c r="F28" s="434">
        <v>1</v>
      </c>
      <c r="G28" s="316">
        <f ca="1">IF(ISERROR(OFFSET('HARGA SATUAN'!$I$6,MATCH(RAB!C28,'HARGA SATUAN'!$C$7:$C$1492,0),0)),0,OFFSET('HARGA SATUAN'!$I$6,MATCH(RAB!C28,'HARGA SATUAN'!$C$7:$C$1492,0),0))</f>
        <v>63840</v>
      </c>
      <c r="H28" s="317">
        <f t="shared" ca="1" si="24"/>
        <v>0</v>
      </c>
      <c r="I28" s="317">
        <f t="shared" ca="1" si="25"/>
        <v>0</v>
      </c>
      <c r="J28" s="317">
        <f t="shared" ca="1" si="26"/>
        <v>63840</v>
      </c>
      <c r="K28" s="318">
        <f t="shared" ca="1" si="27"/>
        <v>63840</v>
      </c>
      <c r="L28" s="323"/>
      <c r="M28" s="323"/>
      <c r="N28" s="323"/>
      <c r="O28" s="319"/>
      <c r="P28" s="319"/>
      <c r="Q28" s="302"/>
      <c r="R28" s="294"/>
      <c r="S28" s="320"/>
      <c r="T28" s="299"/>
      <c r="U28" s="299"/>
      <c r="V28" s="299"/>
    </row>
    <row r="29" spans="1:22" s="324" customFormat="1">
      <c r="A29" s="294"/>
      <c r="B29" s="435"/>
      <c r="C29" s="436"/>
      <c r="D29" s="314" t="str">
        <f ca="1">IF(ISERROR(OFFSET('HARGA SATUAN'!$D$6,MATCH(RAB!C29,'HARGA SATUAN'!$C$7:$C$1492,0),0)),"",OFFSET('HARGA SATUAN'!$D$6,MATCH(RAB!C29,'HARGA SATUAN'!$C$7:$C$1492,0),0))</f>
        <v/>
      </c>
      <c r="E29" s="315" t="str">
        <f ca="1">IF(B29="+","Unit",IF(ISERROR(OFFSET('HARGA SATUAN'!$E$6,MATCH(RAB!C29,'HARGA SATUAN'!$C$7:$C$1492,0),0)),"",OFFSET('HARGA SATUAN'!$E$6,MATCH(RAB!C29,'HARGA SATUAN'!$C$7:$C$1492,0),0)))</f>
        <v/>
      </c>
      <c r="F29" s="441"/>
      <c r="G29" s="316">
        <f ca="1">IF(ISERROR(OFFSET('HARGA SATUAN'!$I$6,MATCH(RAB!C29,'HARGA SATUAN'!$C$7:$C$1492,0),0)),0,OFFSET('HARGA SATUAN'!$I$6,MATCH(RAB!C29,'HARGA SATUAN'!$C$7:$C$1492,0),0))</f>
        <v>0</v>
      </c>
      <c r="H29" s="317">
        <f t="shared" ref="H29:H46" ca="1" si="28">IF(OR(D29="MDU",D29="MDU-KD"),(IF($O$3="RAB NON MDU","PLN KD",G29*F29)),0)</f>
        <v>0</v>
      </c>
      <c r="I29" s="317">
        <f t="shared" ref="I29:I46" ca="1" si="29">IF(D29="HDW",G29*F29,0)</f>
        <v>0</v>
      </c>
      <c r="J29" s="317">
        <f t="shared" ref="J29:J46" ca="1" si="30">IF(D29="JASA",G29*F29,0)</f>
        <v>0</v>
      </c>
      <c r="K29" s="318">
        <f t="shared" ref="K29:K46" ca="1" si="31">SUM(H29:J29)</f>
        <v>0</v>
      </c>
      <c r="L29" s="323"/>
      <c r="M29" s="323"/>
      <c r="N29" s="323"/>
      <c r="O29" s="319"/>
      <c r="P29" s="319"/>
      <c r="Q29" s="302"/>
      <c r="R29" s="294"/>
      <c r="S29" s="320"/>
      <c r="T29" s="299"/>
      <c r="U29" s="299"/>
      <c r="V29" s="299"/>
    </row>
    <row r="30" spans="1:22" s="324" customFormat="1">
      <c r="A30" s="294"/>
      <c r="B30" s="435" t="s">
        <v>504</v>
      </c>
      <c r="C30" s="436" t="s">
        <v>1618</v>
      </c>
      <c r="D30" s="314" t="str">
        <f ca="1">IF(ISERROR(OFFSET('HARGA SATUAN'!$D$6,MATCH(RAB!C30,'HARGA SATUAN'!$C$7:$C$1492,0),0)),"",OFFSET('HARGA SATUAN'!$D$6,MATCH(RAB!C30,'HARGA SATUAN'!$C$7:$C$1492,0),0))</f>
        <v/>
      </c>
      <c r="E30" s="315" t="str">
        <f ca="1">IF(B30="+","Unit",IF(ISERROR(OFFSET('HARGA SATUAN'!$E$6,MATCH(RAB!C30,'HARGA SATUAN'!$C$7:$C$1492,0),0)),"",OFFSET('HARGA SATUAN'!$E$6,MATCH(RAB!C30,'HARGA SATUAN'!$C$7:$C$1492,0),0)))</f>
        <v/>
      </c>
      <c r="F30" s="441"/>
      <c r="G30" s="316">
        <f ca="1">IF(ISERROR(OFFSET('HARGA SATUAN'!$I$6,MATCH(RAB!C30,'HARGA SATUAN'!$C$7:$C$1492,0),0)),0,OFFSET('HARGA SATUAN'!$I$6,MATCH(RAB!C30,'HARGA SATUAN'!$C$7:$C$1492,0),0))</f>
        <v>0</v>
      </c>
      <c r="H30" s="317">
        <f t="shared" ca="1" si="28"/>
        <v>0</v>
      </c>
      <c r="I30" s="317">
        <f t="shared" ca="1" si="29"/>
        <v>0</v>
      </c>
      <c r="J30" s="317">
        <f t="shared" ca="1" si="30"/>
        <v>0</v>
      </c>
      <c r="K30" s="318">
        <f t="shared" ca="1" si="31"/>
        <v>0</v>
      </c>
      <c r="L30" s="323"/>
      <c r="M30" s="323"/>
      <c r="N30" s="323"/>
      <c r="O30" s="319"/>
      <c r="P30" s="319"/>
      <c r="Q30" s="302"/>
      <c r="R30" s="294"/>
      <c r="S30" s="320"/>
      <c r="T30" s="299"/>
      <c r="U30" s="299"/>
      <c r="V30" s="299"/>
    </row>
    <row r="31" spans="1:22" s="324" customFormat="1">
      <c r="A31" s="294"/>
      <c r="B31" s="488" t="s">
        <v>1034</v>
      </c>
      <c r="C31" s="489" t="s">
        <v>1620</v>
      </c>
      <c r="D31" s="314" t="str">
        <f ca="1">IF(ISERROR(OFFSET('HARGA SATUAN'!$D$6,MATCH(RAB!C31,'HARGA SATUAN'!$C$7:$C$1492,0),0)),"",OFFSET('HARGA SATUAN'!$D$6,MATCH(RAB!C31,'HARGA SATUAN'!$C$7:$C$1492,0),0))</f>
        <v/>
      </c>
      <c r="E31" s="315" t="str">
        <f ca="1">IF(B31="+","Unit",IF(ISERROR(OFFSET('HARGA SATUAN'!$E$6,MATCH(RAB!C31,'HARGA SATUAN'!$C$7:$C$1492,0),0)),"",OFFSET('HARGA SATUAN'!$E$6,MATCH(RAB!C31,'HARGA SATUAN'!$C$7:$C$1492,0),0)))</f>
        <v>Unit</v>
      </c>
      <c r="F31" s="490">
        <v>1</v>
      </c>
      <c r="G31" s="316">
        <f ca="1">IF(ISERROR(OFFSET('HARGA SATUAN'!$I$6,MATCH(RAB!C31,'HARGA SATUAN'!$C$7:$C$1492,0),0)),0,OFFSET('HARGA SATUAN'!$I$6,MATCH(RAB!C31,'HARGA SATUAN'!$C$7:$C$1492,0),0))</f>
        <v>0</v>
      </c>
      <c r="H31" s="317">
        <f t="shared" ca="1" si="28"/>
        <v>0</v>
      </c>
      <c r="I31" s="317">
        <f t="shared" ca="1" si="29"/>
        <v>0</v>
      </c>
      <c r="J31" s="317">
        <f t="shared" ca="1" si="30"/>
        <v>0</v>
      </c>
      <c r="K31" s="318">
        <f t="shared" ca="1" si="31"/>
        <v>0</v>
      </c>
      <c r="L31" s="323"/>
      <c r="M31" s="323"/>
      <c r="N31" s="323"/>
      <c r="O31" s="319"/>
      <c r="P31" s="319"/>
      <c r="Q31" s="302"/>
      <c r="R31" s="294"/>
      <c r="S31" s="320"/>
      <c r="T31" s="299"/>
      <c r="U31" s="299"/>
      <c r="V31" s="299"/>
    </row>
    <row r="32" spans="1:22" s="324" customFormat="1">
      <c r="A32" s="294"/>
      <c r="B32" s="488">
        <v>1</v>
      </c>
      <c r="C32" s="489" t="s">
        <v>115</v>
      </c>
      <c r="D32" s="314" t="str">
        <f ca="1">IF(ISERROR(OFFSET('HARGA SATUAN'!$D$6,MATCH(RAB!C32,'HARGA SATUAN'!$C$7:$C$1492,0),0)),"",OFFSET('HARGA SATUAN'!$D$6,MATCH(RAB!C32,'HARGA SATUAN'!$C$7:$C$1492,0),0))</f>
        <v>HDW</v>
      </c>
      <c r="E32" s="315" t="str">
        <f ca="1">IF(B32="+","Unit",IF(ISERROR(OFFSET('HARGA SATUAN'!$E$6,MATCH(RAB!C32,'HARGA SATUAN'!$C$7:$C$1492,0),0)),"",OFFSET('HARGA SATUAN'!$E$6,MATCH(RAB!C32,'HARGA SATUAN'!$C$7:$C$1492,0),0)))</f>
        <v>Set</v>
      </c>
      <c r="F32" s="490">
        <f>F31*1</f>
        <v>1</v>
      </c>
      <c r="G32" s="316">
        <f ca="1">IF(ISERROR(OFFSET('HARGA SATUAN'!$I$6,MATCH(RAB!C32,'HARGA SATUAN'!$C$7:$C$1492,0),0)),0,OFFSET('HARGA SATUAN'!$I$6,MATCH(RAB!C32,'HARGA SATUAN'!$C$7:$C$1492,0),0))</f>
        <v>11500</v>
      </c>
      <c r="H32" s="317">
        <f t="shared" ca="1" si="28"/>
        <v>0</v>
      </c>
      <c r="I32" s="317">
        <f t="shared" ca="1" si="29"/>
        <v>11500</v>
      </c>
      <c r="J32" s="317">
        <f t="shared" ca="1" si="30"/>
        <v>0</v>
      </c>
      <c r="K32" s="318">
        <f t="shared" ca="1" si="31"/>
        <v>11500</v>
      </c>
      <c r="L32" s="323"/>
      <c r="M32" s="323"/>
      <c r="N32" s="323"/>
      <c r="O32" s="319"/>
      <c r="P32" s="319"/>
      <c r="Q32" s="302"/>
      <c r="R32" s="294"/>
      <c r="S32" s="320"/>
      <c r="T32" s="299"/>
      <c r="U32" s="299"/>
      <c r="V32" s="299"/>
    </row>
    <row r="33" spans="1:22" s="324" customFormat="1">
      <c r="A33" s="294"/>
      <c r="B33" s="488">
        <v>2</v>
      </c>
      <c r="C33" s="489" t="s">
        <v>145</v>
      </c>
      <c r="D33" s="314" t="str">
        <f ca="1">IF(ISERROR(OFFSET('HARGA SATUAN'!$D$6,MATCH(RAB!C33,'HARGA SATUAN'!$C$7:$C$1492,0),0)),"",OFFSET('HARGA SATUAN'!$D$6,MATCH(RAB!C33,'HARGA SATUAN'!$C$7:$C$1492,0),0))</f>
        <v>HDW</v>
      </c>
      <c r="E33" s="315" t="str">
        <f ca="1">IF(B33="+","Unit",IF(ISERROR(OFFSET('HARGA SATUAN'!$E$6,MATCH(RAB!C33,'HARGA SATUAN'!$C$7:$C$1492,0),0)),"",OFFSET('HARGA SATUAN'!$E$6,MATCH(RAB!C33,'HARGA SATUAN'!$C$7:$C$1492,0),0)))</f>
        <v>Set</v>
      </c>
      <c r="F33" s="490">
        <f>F31*1</f>
        <v>1</v>
      </c>
      <c r="G33" s="316">
        <f ca="1">IF(ISERROR(OFFSET('HARGA SATUAN'!$I$6,MATCH(RAB!C33,'HARGA SATUAN'!$C$7:$C$1492,0),0)),0,OFFSET('HARGA SATUAN'!$I$6,MATCH(RAB!C33,'HARGA SATUAN'!$C$7:$C$1492,0),0))</f>
        <v>6200</v>
      </c>
      <c r="H33" s="317">
        <f t="shared" ca="1" si="28"/>
        <v>0</v>
      </c>
      <c r="I33" s="317">
        <f t="shared" ca="1" si="29"/>
        <v>6200</v>
      </c>
      <c r="J33" s="317">
        <f t="shared" ca="1" si="30"/>
        <v>0</v>
      </c>
      <c r="K33" s="318">
        <f t="shared" ca="1" si="31"/>
        <v>6200</v>
      </c>
      <c r="L33" s="323"/>
      <c r="M33" s="323"/>
      <c r="N33" s="323"/>
      <c r="O33" s="319"/>
      <c r="P33" s="319"/>
      <c r="Q33" s="302"/>
      <c r="R33" s="294"/>
      <c r="S33" s="320"/>
      <c r="T33" s="299"/>
      <c r="U33" s="299"/>
      <c r="V33" s="299"/>
    </row>
    <row r="34" spans="1:22" s="324" customFormat="1">
      <c r="A34" s="294"/>
      <c r="B34" s="488">
        <v>3</v>
      </c>
      <c r="C34" s="489" t="s">
        <v>586</v>
      </c>
      <c r="D34" s="314" t="str">
        <f ca="1">IF(ISERROR(OFFSET('HARGA SATUAN'!$D$6,MATCH(RAB!C34,'HARGA SATUAN'!$C$7:$C$1492,0),0)),"",OFFSET('HARGA SATUAN'!$D$6,MATCH(RAB!C34,'HARGA SATUAN'!$C$7:$C$1492,0),0))</f>
        <v>HDW</v>
      </c>
      <c r="E34" s="315" t="str">
        <f ca="1">IF(B34="+","Unit",IF(ISERROR(OFFSET('HARGA SATUAN'!$E$6,MATCH(RAB!C34,'HARGA SATUAN'!$C$7:$C$1492,0),0)),"",OFFSET('HARGA SATUAN'!$E$6,MATCH(RAB!C34,'HARGA SATUAN'!$C$7:$C$1492,0),0)))</f>
        <v>Btg</v>
      </c>
      <c r="F34" s="490">
        <f>F31*1</f>
        <v>1</v>
      </c>
      <c r="G34" s="316">
        <f ca="1">IF(ISERROR(OFFSET('HARGA SATUAN'!$I$6,MATCH(RAB!C34,'HARGA SATUAN'!$C$7:$C$1492,0),0)),0,OFFSET('HARGA SATUAN'!$I$6,MATCH(RAB!C34,'HARGA SATUAN'!$C$7:$C$1492,0),0))</f>
        <v>45796</v>
      </c>
      <c r="H34" s="317">
        <f t="shared" ca="1" si="28"/>
        <v>0</v>
      </c>
      <c r="I34" s="317">
        <f t="shared" ca="1" si="29"/>
        <v>45796</v>
      </c>
      <c r="J34" s="317">
        <f t="shared" ca="1" si="30"/>
        <v>0</v>
      </c>
      <c r="K34" s="318">
        <f t="shared" ca="1" si="31"/>
        <v>45796</v>
      </c>
      <c r="L34" s="323"/>
      <c r="M34" s="323"/>
      <c r="N34" s="323"/>
      <c r="O34" s="319"/>
      <c r="P34" s="319"/>
      <c r="Q34" s="302"/>
      <c r="R34" s="294"/>
      <c r="S34" s="320"/>
      <c r="T34" s="299"/>
      <c r="U34" s="299"/>
      <c r="V34" s="299"/>
    </row>
    <row r="35" spans="1:22" s="324" customFormat="1">
      <c r="A35" s="294"/>
      <c r="B35" s="488">
        <v>4</v>
      </c>
      <c r="C35" s="489" t="s">
        <v>118</v>
      </c>
      <c r="D35" s="314" t="str">
        <f ca="1">IF(ISERROR(OFFSET('HARGA SATUAN'!$D$6,MATCH(RAB!C35,'HARGA SATUAN'!$C$7:$C$1492,0),0)),"",OFFSET('HARGA SATUAN'!$D$6,MATCH(RAB!C35,'HARGA SATUAN'!$C$7:$C$1492,0),0))</f>
        <v>HDW</v>
      </c>
      <c r="E35" s="315" t="str">
        <f ca="1">IF(B35="+","Unit",IF(ISERROR(OFFSET('HARGA SATUAN'!$E$6,MATCH(RAB!C35,'HARGA SATUAN'!$C$7:$C$1492,0),0)),"",OFFSET('HARGA SATUAN'!$E$6,MATCH(RAB!C35,'HARGA SATUAN'!$C$7:$C$1492,0),0)))</f>
        <v>Set</v>
      </c>
      <c r="F35" s="490">
        <f>F31*1</f>
        <v>1</v>
      </c>
      <c r="G35" s="316">
        <f ca="1">IF(ISERROR(OFFSET('HARGA SATUAN'!$I$6,MATCH(RAB!C35,'HARGA SATUAN'!$C$7:$C$1492,0),0)),0,OFFSET('HARGA SATUAN'!$I$6,MATCH(RAB!C35,'HARGA SATUAN'!$C$7:$C$1492,0),0))</f>
        <v>5300</v>
      </c>
      <c r="H35" s="317">
        <f t="shared" ca="1" si="28"/>
        <v>0</v>
      </c>
      <c r="I35" s="317">
        <f t="shared" ca="1" si="29"/>
        <v>5300</v>
      </c>
      <c r="J35" s="317">
        <f t="shared" ca="1" si="30"/>
        <v>0</v>
      </c>
      <c r="K35" s="318">
        <f t="shared" ca="1" si="31"/>
        <v>5300</v>
      </c>
      <c r="L35" s="323"/>
      <c r="M35" s="323"/>
      <c r="N35" s="323"/>
      <c r="O35" s="319"/>
      <c r="P35" s="319"/>
      <c r="Q35" s="302"/>
      <c r="R35" s="294"/>
      <c r="S35" s="320"/>
      <c r="T35" s="299"/>
      <c r="U35" s="299"/>
      <c r="V35" s="299"/>
    </row>
    <row r="36" spans="1:22" s="324" customFormat="1">
      <c r="A36" s="294"/>
      <c r="B36" s="488">
        <v>5</v>
      </c>
      <c r="C36" s="489" t="s">
        <v>117</v>
      </c>
      <c r="D36" s="314" t="str">
        <f ca="1">IF(ISERROR(OFFSET('HARGA SATUAN'!$D$6,MATCH(RAB!C36,'HARGA SATUAN'!$C$7:$C$1492,0),0)),"",OFFSET('HARGA SATUAN'!$D$6,MATCH(RAB!C36,'HARGA SATUAN'!$C$7:$C$1492,0),0))</f>
        <v>HDW</v>
      </c>
      <c r="E36" s="315" t="str">
        <f ca="1">IF(B36="+","Unit",IF(ISERROR(OFFSET('HARGA SATUAN'!$E$6,MATCH(RAB!C36,'HARGA SATUAN'!$C$7:$C$1492,0),0)),"",OFFSET('HARGA SATUAN'!$E$6,MATCH(RAB!C36,'HARGA SATUAN'!$C$7:$C$1492,0),0)))</f>
        <v>Bh</v>
      </c>
      <c r="F36" s="490">
        <f>F31*1</f>
        <v>1</v>
      </c>
      <c r="G36" s="316">
        <f ca="1">IF(ISERROR(OFFSET('HARGA SATUAN'!$I$6,MATCH(RAB!C36,'HARGA SATUAN'!$C$7:$C$1492,0),0)),0,OFFSET('HARGA SATUAN'!$I$6,MATCH(RAB!C36,'HARGA SATUAN'!$C$7:$C$1492,0),0))</f>
        <v>58600</v>
      </c>
      <c r="H36" s="317">
        <f t="shared" ca="1" si="28"/>
        <v>0</v>
      </c>
      <c r="I36" s="317">
        <f t="shared" ca="1" si="29"/>
        <v>58600</v>
      </c>
      <c r="J36" s="317">
        <f t="shared" ca="1" si="30"/>
        <v>0</v>
      </c>
      <c r="K36" s="318">
        <f t="shared" ca="1" si="31"/>
        <v>58600</v>
      </c>
      <c r="L36" s="323"/>
      <c r="M36" s="323"/>
      <c r="N36" s="323"/>
      <c r="O36" s="319"/>
      <c r="P36" s="319"/>
      <c r="Q36" s="302"/>
      <c r="R36" s="294"/>
      <c r="S36" s="320"/>
      <c r="T36" s="299"/>
      <c r="U36" s="299"/>
      <c r="V36" s="299"/>
    </row>
    <row r="37" spans="1:22" s="324" customFormat="1">
      <c r="A37" s="294"/>
      <c r="B37" s="488">
        <v>6</v>
      </c>
      <c r="C37" s="109" t="s">
        <v>1154</v>
      </c>
      <c r="D37" s="314" t="str">
        <f ca="1">IF(ISERROR(OFFSET('HARGA SATUAN'!$D$6,MATCH(RAB!C37,'HARGA SATUAN'!$C$7:$C$1492,0),0)),"",OFFSET('HARGA SATUAN'!$D$6,MATCH(RAB!C37,'HARGA SATUAN'!$C$7:$C$1492,0),0))</f>
        <v>HDW</v>
      </c>
      <c r="E37" s="315" t="str">
        <f ca="1">IF(B37="+","Unit",IF(ISERROR(OFFSET('HARGA SATUAN'!$E$6,MATCH(RAB!C37,'HARGA SATUAN'!$C$7:$C$1492,0),0)),"",OFFSET('HARGA SATUAN'!$E$6,MATCH(RAB!C37,'HARGA SATUAN'!$C$7:$C$1492,0),0)))</f>
        <v>Set</v>
      </c>
      <c r="F37" s="490">
        <f>F31*2</f>
        <v>2</v>
      </c>
      <c r="G37" s="316">
        <f ca="1">IF(ISERROR(OFFSET('HARGA SATUAN'!$I$6,MATCH(RAB!C37,'HARGA SATUAN'!$C$7:$C$1492,0),0)),0,OFFSET('HARGA SATUAN'!$I$6,MATCH(RAB!C37,'HARGA SATUAN'!$C$7:$C$1492,0),0))</f>
        <v>2900</v>
      </c>
      <c r="H37" s="317">
        <f t="shared" ca="1" si="28"/>
        <v>0</v>
      </c>
      <c r="I37" s="317">
        <f t="shared" ca="1" si="29"/>
        <v>5800</v>
      </c>
      <c r="J37" s="317">
        <f t="shared" ca="1" si="30"/>
        <v>0</v>
      </c>
      <c r="K37" s="318">
        <f t="shared" ca="1" si="31"/>
        <v>5800</v>
      </c>
      <c r="L37" s="323"/>
      <c r="M37" s="323"/>
      <c r="N37" s="323"/>
      <c r="O37" s="319"/>
      <c r="P37" s="319"/>
      <c r="Q37" s="302"/>
      <c r="R37" s="294"/>
      <c r="S37" s="320"/>
      <c r="T37" s="299"/>
      <c r="U37" s="299"/>
      <c r="V37" s="299"/>
    </row>
    <row r="38" spans="1:22" s="324" customFormat="1">
      <c r="A38" s="294"/>
      <c r="B38" s="488">
        <v>7</v>
      </c>
      <c r="C38" s="489" t="s">
        <v>119</v>
      </c>
      <c r="D38" s="314" t="str">
        <f ca="1">IF(ISERROR(OFFSET('HARGA SATUAN'!$D$6,MATCH(RAB!C38,'HARGA SATUAN'!$C$7:$C$1492,0),0)),"",OFFSET('HARGA SATUAN'!$D$6,MATCH(RAB!C38,'HARGA SATUAN'!$C$7:$C$1492,0),0))</f>
        <v>HDW</v>
      </c>
      <c r="E38" s="315" t="str">
        <f ca="1">IF(B38="+","Unit",IF(ISERROR(OFFSET('HARGA SATUAN'!$E$6,MATCH(RAB!C38,'HARGA SATUAN'!$C$7:$C$1492,0),0)),"",OFFSET('HARGA SATUAN'!$E$6,MATCH(RAB!C38,'HARGA SATUAN'!$C$7:$C$1492,0),0)))</f>
        <v>Set</v>
      </c>
      <c r="F38" s="490">
        <f>F31*4</f>
        <v>4</v>
      </c>
      <c r="G38" s="316">
        <f ca="1">IF(ISERROR(OFFSET('HARGA SATUAN'!$I$6,MATCH(RAB!C38,'HARGA SATUAN'!$C$7:$C$1492,0),0)),0,OFFSET('HARGA SATUAN'!$I$6,MATCH(RAB!C38,'HARGA SATUAN'!$C$7:$C$1492,0),0))</f>
        <v>8900</v>
      </c>
      <c r="H38" s="317">
        <f t="shared" ca="1" si="28"/>
        <v>0</v>
      </c>
      <c r="I38" s="317">
        <f t="shared" ca="1" si="29"/>
        <v>35600</v>
      </c>
      <c r="J38" s="317">
        <f t="shared" ca="1" si="30"/>
        <v>0</v>
      </c>
      <c r="K38" s="318">
        <f t="shared" ca="1" si="31"/>
        <v>35600</v>
      </c>
      <c r="L38" s="323"/>
      <c r="M38" s="323"/>
      <c r="N38" s="323"/>
      <c r="O38" s="319"/>
      <c r="P38" s="319"/>
      <c r="Q38" s="302"/>
      <c r="R38" s="294"/>
      <c r="S38" s="320"/>
      <c r="T38" s="299"/>
      <c r="U38" s="299"/>
      <c r="V38" s="299"/>
    </row>
    <row r="39" spans="1:22" s="324" customFormat="1">
      <c r="A39" s="294"/>
      <c r="B39" s="488"/>
      <c r="C39" s="489"/>
      <c r="D39" s="314"/>
      <c r="E39" s="315"/>
      <c r="F39" s="490"/>
      <c r="G39" s="316"/>
      <c r="H39" s="317"/>
      <c r="I39" s="317"/>
      <c r="J39" s="317"/>
      <c r="K39" s="318"/>
      <c r="L39" s="323"/>
      <c r="M39" s="323"/>
      <c r="N39" s="323"/>
      <c r="O39" s="319"/>
      <c r="P39" s="319"/>
      <c r="Q39" s="302"/>
      <c r="R39" s="294"/>
      <c r="S39" s="320"/>
      <c r="T39" s="299"/>
      <c r="U39" s="299"/>
      <c r="V39" s="299"/>
    </row>
    <row r="40" spans="1:22" s="324" customFormat="1">
      <c r="A40" s="294"/>
      <c r="B40" s="439" t="s">
        <v>1034</v>
      </c>
      <c r="C40" s="440" t="s">
        <v>1607</v>
      </c>
      <c r="D40" s="314" t="str">
        <f ca="1">IF(ISERROR(OFFSET('HARGA SATUAN'!$D$6,MATCH(RAB!C40,'HARGA SATUAN'!$C$7:$C$1492,0),0)),"",OFFSET('HARGA SATUAN'!$D$6,MATCH(RAB!C40,'HARGA SATUAN'!$C$7:$C$1492,0),0))</f>
        <v/>
      </c>
      <c r="E40" s="315" t="str">
        <f ca="1">IF(B40="+","Unit",IF(ISERROR(OFFSET('HARGA SATUAN'!$E$6,MATCH(RAB!C40,'HARGA SATUAN'!$C$7:$C$1492,0),0)),"",OFFSET('HARGA SATUAN'!$E$6,MATCH(RAB!C40,'HARGA SATUAN'!$C$7:$C$1492,0),0)))</f>
        <v>Unit</v>
      </c>
      <c r="F40" s="434">
        <v>1</v>
      </c>
      <c r="G40" s="316">
        <f ca="1">IF(ISERROR(OFFSET('HARGA SATUAN'!$I$6,MATCH(RAB!C40,'HARGA SATUAN'!$C$7:$C$1492,0),0)),0,OFFSET('HARGA SATUAN'!$I$6,MATCH(RAB!C40,'HARGA SATUAN'!$C$7:$C$1492,0),0))</f>
        <v>0</v>
      </c>
      <c r="H40" s="317">
        <f t="shared" ca="1" si="28"/>
        <v>0</v>
      </c>
      <c r="I40" s="317">
        <f t="shared" ca="1" si="29"/>
        <v>0</v>
      </c>
      <c r="J40" s="317">
        <f t="shared" ca="1" si="30"/>
        <v>0</v>
      </c>
      <c r="K40" s="318">
        <f t="shared" ca="1" si="31"/>
        <v>0</v>
      </c>
      <c r="L40" s="323"/>
      <c r="M40" s="323"/>
      <c r="N40" s="323"/>
      <c r="O40" s="319"/>
      <c r="P40" s="319"/>
      <c r="Q40" s="302"/>
      <c r="R40" s="294"/>
      <c r="S40" s="320"/>
      <c r="T40" s="299"/>
      <c r="U40" s="299"/>
      <c r="V40" s="299"/>
    </row>
    <row r="41" spans="1:22" s="324" customFormat="1">
      <c r="A41" s="294"/>
      <c r="B41" s="439">
        <v>1</v>
      </c>
      <c r="C41" s="440" t="s">
        <v>29</v>
      </c>
      <c r="D41" s="314" t="str">
        <f ca="1">IF(ISERROR(OFFSET('HARGA SATUAN'!$D$6,MATCH(RAB!C41,'HARGA SATUAN'!$C$7:$C$1492,0),0)),"",OFFSET('HARGA SATUAN'!$D$6,MATCH(RAB!C41,'HARGA SATUAN'!$C$7:$C$1492,0),0))</f>
        <v>HDW</v>
      </c>
      <c r="E41" s="315" t="str">
        <f ca="1">IF(B41="+","Unit",IF(ISERROR(OFFSET('HARGA SATUAN'!$E$6,MATCH(RAB!C41,'HARGA SATUAN'!$C$7:$C$1492,0),0)),"",OFFSET('HARGA SATUAN'!$E$6,MATCH(RAB!C41,'HARGA SATUAN'!$C$7:$C$1492,0),0)))</f>
        <v>Bh</v>
      </c>
      <c r="F41" s="434">
        <f>F40*1</f>
        <v>1</v>
      </c>
      <c r="G41" s="316">
        <f ca="1">IF(ISERROR(OFFSET('HARGA SATUAN'!$I$6,MATCH(RAB!C41,'HARGA SATUAN'!$C$7:$C$1492,0),0)),0,OFFSET('HARGA SATUAN'!$I$6,MATCH(RAB!C41,'HARGA SATUAN'!$C$7:$C$1492,0),0))</f>
        <v>185200</v>
      </c>
      <c r="H41" s="317">
        <f t="shared" ca="1" si="28"/>
        <v>0</v>
      </c>
      <c r="I41" s="317">
        <f t="shared" ca="1" si="29"/>
        <v>185200</v>
      </c>
      <c r="J41" s="317">
        <f t="shared" ca="1" si="30"/>
        <v>0</v>
      </c>
      <c r="K41" s="318">
        <f t="shared" ca="1" si="31"/>
        <v>185200</v>
      </c>
      <c r="L41" s="323"/>
      <c r="M41" s="323"/>
      <c r="N41" s="323"/>
      <c r="O41" s="319"/>
      <c r="P41" s="319"/>
      <c r="Q41" s="302"/>
      <c r="R41" s="294"/>
      <c r="S41" s="320"/>
      <c r="T41" s="299"/>
      <c r="U41" s="299"/>
      <c r="V41" s="299"/>
    </row>
    <row r="42" spans="1:22" s="324" customFormat="1">
      <c r="A42" s="294"/>
      <c r="B42" s="439">
        <v>2</v>
      </c>
      <c r="C42" s="440" t="s">
        <v>30</v>
      </c>
      <c r="D42" s="314" t="str">
        <f ca="1">IF(ISERROR(OFFSET('HARGA SATUAN'!$D$6,MATCH(RAB!C42,'HARGA SATUAN'!$C$7:$C$1492,0),0)),"",OFFSET('HARGA SATUAN'!$D$6,MATCH(RAB!C42,'HARGA SATUAN'!$C$7:$C$1492,0),0))</f>
        <v>HDW</v>
      </c>
      <c r="E42" s="315" t="str">
        <f ca="1">IF(B42="+","Unit",IF(ISERROR(OFFSET('HARGA SATUAN'!$E$6,MATCH(RAB!C42,'HARGA SATUAN'!$C$7:$C$1492,0),0)),"",OFFSET('HARGA SATUAN'!$E$6,MATCH(RAB!C42,'HARGA SATUAN'!$C$7:$C$1492,0),0)))</f>
        <v>Bh</v>
      </c>
      <c r="F42" s="434">
        <f>F40*1</f>
        <v>1</v>
      </c>
      <c r="G42" s="316">
        <f ca="1">IF(ISERROR(OFFSET('HARGA SATUAN'!$I$6,MATCH(RAB!C42,'HARGA SATUAN'!$C$7:$C$1492,0),0)),0,OFFSET('HARGA SATUAN'!$I$6,MATCH(RAB!C42,'HARGA SATUAN'!$C$7:$C$1492,0),0))</f>
        <v>47459</v>
      </c>
      <c r="H42" s="317">
        <f t="shared" ca="1" si="28"/>
        <v>0</v>
      </c>
      <c r="I42" s="317">
        <f t="shared" ca="1" si="29"/>
        <v>47459</v>
      </c>
      <c r="J42" s="317">
        <f t="shared" ca="1" si="30"/>
        <v>0</v>
      </c>
      <c r="K42" s="318">
        <f t="shared" ca="1" si="31"/>
        <v>47459</v>
      </c>
      <c r="L42" s="323"/>
      <c r="M42" s="323"/>
      <c r="N42" s="323"/>
      <c r="O42" s="319"/>
      <c r="P42" s="319"/>
      <c r="Q42" s="302"/>
      <c r="R42" s="294"/>
      <c r="S42" s="320"/>
      <c r="T42" s="299"/>
      <c r="U42" s="299"/>
      <c r="V42" s="299"/>
    </row>
    <row r="43" spans="1:22" s="324" customFormat="1">
      <c r="A43" s="294"/>
      <c r="B43" s="439">
        <v>3</v>
      </c>
      <c r="C43" s="440" t="s">
        <v>32</v>
      </c>
      <c r="D43" s="314" t="str">
        <f ca="1">IF(ISERROR(OFFSET('HARGA SATUAN'!$D$6,MATCH(RAB!C43,'HARGA SATUAN'!$C$7:$C$1492,0),0)),"",OFFSET('HARGA SATUAN'!$D$6,MATCH(RAB!C43,'HARGA SATUAN'!$C$7:$C$1492,0),0))</f>
        <v>HDW</v>
      </c>
      <c r="E43" s="315" t="str">
        <f ca="1">IF(B43="+","Unit",IF(ISERROR(OFFSET('HARGA SATUAN'!$E$6,MATCH(RAB!C43,'HARGA SATUAN'!$C$7:$C$1492,0),0)),"",OFFSET('HARGA SATUAN'!$E$6,MATCH(RAB!C43,'HARGA SATUAN'!$C$7:$C$1492,0),0)))</f>
        <v>Mtr</v>
      </c>
      <c r="F43" s="434">
        <f>F40*1.5</f>
        <v>1.5</v>
      </c>
      <c r="G43" s="316">
        <f ca="1">IF(ISERROR(OFFSET('HARGA SATUAN'!$I$6,MATCH(RAB!C43,'HARGA SATUAN'!$C$7:$C$1492,0),0)),0,OFFSET('HARGA SATUAN'!$I$6,MATCH(RAB!C43,'HARGA SATUAN'!$C$7:$C$1492,0),0))</f>
        <v>30000</v>
      </c>
      <c r="H43" s="317">
        <f t="shared" ca="1" si="28"/>
        <v>0</v>
      </c>
      <c r="I43" s="317">
        <f t="shared" ca="1" si="29"/>
        <v>45000</v>
      </c>
      <c r="J43" s="317">
        <f t="shared" ca="1" si="30"/>
        <v>0</v>
      </c>
      <c r="K43" s="318">
        <f t="shared" ca="1" si="31"/>
        <v>45000</v>
      </c>
      <c r="L43" s="323"/>
      <c r="M43" s="323"/>
      <c r="N43" s="323"/>
      <c r="O43" s="319"/>
      <c r="P43" s="319"/>
      <c r="Q43" s="302"/>
      <c r="R43" s="294"/>
      <c r="S43" s="320"/>
      <c r="T43" s="299"/>
      <c r="U43" s="299"/>
      <c r="V43" s="299"/>
    </row>
    <row r="44" spans="1:22" s="324" customFormat="1">
      <c r="A44" s="294"/>
      <c r="B44" s="439">
        <v>4</v>
      </c>
      <c r="C44" s="440" t="s">
        <v>33</v>
      </c>
      <c r="D44" s="314" t="str">
        <f ca="1">IF(ISERROR(OFFSET('HARGA SATUAN'!$D$6,MATCH(RAB!C44,'HARGA SATUAN'!$C$7:$C$1492,0),0)),"",OFFSET('HARGA SATUAN'!$D$6,MATCH(RAB!C44,'HARGA SATUAN'!$C$7:$C$1492,0),0))</f>
        <v>HDW</v>
      </c>
      <c r="E44" s="315" t="str">
        <f ca="1">IF(B44="+","Unit",IF(ISERROR(OFFSET('HARGA SATUAN'!$E$6,MATCH(RAB!C44,'HARGA SATUAN'!$C$7:$C$1492,0),0)),"",OFFSET('HARGA SATUAN'!$E$6,MATCH(RAB!C44,'HARGA SATUAN'!$C$7:$C$1492,0),0)))</f>
        <v>Bh</v>
      </c>
      <c r="F44" s="434">
        <f>F40*2</f>
        <v>2</v>
      </c>
      <c r="G44" s="316">
        <f ca="1">IF(ISERROR(OFFSET('HARGA SATUAN'!$I$6,MATCH(RAB!C44,'HARGA SATUAN'!$C$7:$C$1492,0),0)),0,OFFSET('HARGA SATUAN'!$I$6,MATCH(RAB!C44,'HARGA SATUAN'!$C$7:$C$1492,0),0))</f>
        <v>9500</v>
      </c>
      <c r="H44" s="317">
        <f t="shared" ca="1" si="28"/>
        <v>0</v>
      </c>
      <c r="I44" s="317">
        <f t="shared" ca="1" si="29"/>
        <v>19000</v>
      </c>
      <c r="J44" s="317">
        <f t="shared" ca="1" si="30"/>
        <v>0</v>
      </c>
      <c r="K44" s="318">
        <f t="shared" ca="1" si="31"/>
        <v>19000</v>
      </c>
      <c r="L44" s="323"/>
      <c r="M44" s="323"/>
      <c r="N44" s="323"/>
      <c r="O44" s="319"/>
      <c r="P44" s="319"/>
      <c r="Q44" s="302"/>
      <c r="R44" s="294"/>
      <c r="S44" s="320"/>
      <c r="T44" s="299"/>
      <c r="U44" s="299"/>
      <c r="V44" s="299"/>
    </row>
    <row r="45" spans="1:22" s="324" customFormat="1">
      <c r="A45" s="294"/>
      <c r="B45" s="439">
        <v>5</v>
      </c>
      <c r="C45" s="440" t="s">
        <v>734</v>
      </c>
      <c r="D45" s="314" t="str">
        <f ca="1">IF(ISERROR(OFFSET('HARGA SATUAN'!$D$6,MATCH(RAB!C45,'HARGA SATUAN'!$C$7:$C$1492,0),0)),"",OFFSET('HARGA SATUAN'!$D$6,MATCH(RAB!C45,'HARGA SATUAN'!$C$7:$C$1492,0),0))</f>
        <v>JASA</v>
      </c>
      <c r="E45" s="315" t="str">
        <f ca="1">IF(B45="+","Unit",IF(ISERROR(OFFSET('HARGA SATUAN'!$E$6,MATCH(RAB!C45,'HARGA SATUAN'!$C$7:$C$1492,0),0)),"",OFFSET('HARGA SATUAN'!$E$6,MATCH(RAB!C45,'HARGA SATUAN'!$C$7:$C$1492,0),0)))</f>
        <v>Unit</v>
      </c>
      <c r="F45" s="434">
        <f>F40*1</f>
        <v>1</v>
      </c>
      <c r="G45" s="316">
        <f ca="1">IF(ISERROR(OFFSET('HARGA SATUAN'!$I$6,MATCH(RAB!C45,'HARGA SATUAN'!$C$7:$C$1492,0),0)),0,OFFSET('HARGA SATUAN'!$I$6,MATCH(RAB!C45,'HARGA SATUAN'!$C$7:$C$1492,0),0))</f>
        <v>56400</v>
      </c>
      <c r="H45" s="317">
        <f t="shared" ca="1" si="28"/>
        <v>0</v>
      </c>
      <c r="I45" s="317">
        <f t="shared" ca="1" si="29"/>
        <v>0</v>
      </c>
      <c r="J45" s="317">
        <f t="shared" ca="1" si="30"/>
        <v>56400</v>
      </c>
      <c r="K45" s="318">
        <f t="shared" ca="1" si="31"/>
        <v>56400</v>
      </c>
      <c r="L45" s="323"/>
      <c r="M45" s="323"/>
      <c r="N45" s="323"/>
      <c r="O45" s="319"/>
      <c r="P45" s="319"/>
      <c r="Q45" s="302"/>
      <c r="R45" s="294"/>
      <c r="S45" s="320"/>
      <c r="T45" s="299"/>
      <c r="U45" s="299"/>
      <c r="V45" s="299"/>
    </row>
    <row r="46" spans="1:22" s="324" customFormat="1">
      <c r="A46" s="294"/>
      <c r="B46" s="439"/>
      <c r="C46" s="440"/>
      <c r="D46" s="314" t="str">
        <f ca="1">IF(ISERROR(OFFSET('HARGA SATUAN'!$D$6,MATCH(RAB!C46,'HARGA SATUAN'!$C$7:$C$1492,0),0)),"",OFFSET('HARGA SATUAN'!$D$6,MATCH(RAB!C46,'HARGA SATUAN'!$C$7:$C$1492,0),0))</f>
        <v/>
      </c>
      <c r="E46" s="315" t="str">
        <f ca="1">IF(B46="+","Unit",IF(ISERROR(OFFSET('HARGA SATUAN'!$E$6,MATCH(RAB!C46,'HARGA SATUAN'!$C$7:$C$1492,0),0)),"",OFFSET('HARGA SATUAN'!$E$6,MATCH(RAB!C46,'HARGA SATUAN'!$C$7:$C$1492,0),0)))</f>
        <v/>
      </c>
      <c r="F46" s="434"/>
      <c r="G46" s="316">
        <f ca="1">IF(ISERROR(OFFSET('HARGA SATUAN'!$I$6,MATCH(RAB!C46,'HARGA SATUAN'!$C$7:$C$1492,0),0)),0,OFFSET('HARGA SATUAN'!$I$6,MATCH(RAB!C46,'HARGA SATUAN'!$C$7:$C$1492,0),0))</f>
        <v>0</v>
      </c>
      <c r="H46" s="317">
        <f t="shared" ca="1" si="28"/>
        <v>0</v>
      </c>
      <c r="I46" s="317">
        <f t="shared" ca="1" si="29"/>
        <v>0</v>
      </c>
      <c r="J46" s="317">
        <f t="shared" ca="1" si="30"/>
        <v>0</v>
      </c>
      <c r="K46" s="318">
        <f t="shared" ca="1" si="31"/>
        <v>0</v>
      </c>
      <c r="L46" s="323"/>
      <c r="M46" s="323"/>
      <c r="N46" s="323"/>
      <c r="O46" s="319"/>
      <c r="P46" s="319"/>
      <c r="Q46" s="302"/>
      <c r="R46" s="294"/>
      <c r="S46" s="320"/>
      <c r="T46" s="299"/>
      <c r="U46" s="299"/>
      <c r="V46" s="299"/>
    </row>
    <row r="47" spans="1:22">
      <c r="B47" s="326">
        <v>1</v>
      </c>
      <c r="C47" s="327" t="s">
        <v>1090</v>
      </c>
      <c r="D47" s="328" t="str">
        <f ca="1">IF(ISERROR(OFFSET('HARGA SATUAN'!$D$6,MATCH(RAB!C47,'HARGA SATUAN'!$C$7:$C$1492,0),0)),"",OFFSET('HARGA SATUAN'!$D$6,MATCH(RAB!C47,'HARGA SATUAN'!$C$7:$C$1492,0),0))</f>
        <v>JASA</v>
      </c>
      <c r="E47" s="329" t="str">
        <f ca="1">IF(ISERROR(OFFSET('HARGA SATUAN'!$E$6,MATCH(RAB!C47,'HARGA SATUAN'!$C$7:$C$1492,0),0)),"",OFFSET('HARGA SATUAN'!$E$6,MATCH(RAB!C47,'HARGA SATUAN'!$C$7:$C$1492,0),0))</f>
        <v>Lot</v>
      </c>
      <c r="F47" s="330">
        <v>1</v>
      </c>
      <c r="G47" s="331">
        <f ca="1">IF(ISERROR(OFFSET('HARGA SATUAN'!$I$6,MATCH(RAB!C47,'HARGA SATUAN'!$C$7:$C$1492,0),0)),0,OFFSET('HARGA SATUAN'!$I$6,MATCH(RAB!C47,'HARGA SATUAN'!$C$7:$C$1492,0),0))</f>
        <v>2.5000000000000001E-2</v>
      </c>
      <c r="H47" s="332">
        <f ca="1">(SUM(H15:H46))*2.5%</f>
        <v>37760</v>
      </c>
      <c r="I47" s="332">
        <f ca="1">(SUM(I15:I46))*2.5%</f>
        <v>82463.875</v>
      </c>
      <c r="J47" s="332">
        <f ca="1">(SUM(J15:J46))*2.5%</f>
        <v>5666</v>
      </c>
      <c r="K47" s="332">
        <f ca="1">(SUM(K15:K46))*2.5%</f>
        <v>125889.875</v>
      </c>
    </row>
    <row r="48" spans="1:22">
      <c r="B48" s="333"/>
      <c r="C48" s="334"/>
      <c r="D48" s="314" t="str">
        <f ca="1">IF(ISERROR(OFFSET('HARGA SATUAN'!$D$6,MATCH(RAB!C48,'HARGA SATUAN'!$C$7:$C$1492,0),0)),"",OFFSET('HARGA SATUAN'!$D$6,MATCH(RAB!C48,'HARGA SATUAN'!$C$7:$C$1492,0),0))</f>
        <v/>
      </c>
      <c r="E48" s="315" t="str">
        <f ca="1">IF(ISERROR(OFFSET('HARGA SATUAN'!$E$6,MATCH(RAB!C48,'HARGA SATUAN'!$C$7:$C$1492,0),0)),"",OFFSET('HARGA SATUAN'!$E$6,MATCH(RAB!C48,'HARGA SATUAN'!$C$7:$C$1492,0),0))</f>
        <v/>
      </c>
      <c r="F48" s="325"/>
      <c r="G48" s="316" t="str">
        <f ca="1">IF(ISERROR(OFFSET('HARGA SATUAN'!$I$6,MATCH(RAB!C48,'HARGA SATUAN'!$C$7:$C$1492,0),0)),"",OFFSET('HARGA SATUAN'!$I$6,MATCH(RAB!C48,'HARGA SATUAN'!$C$7:$C$1492,0),0))</f>
        <v/>
      </c>
      <c r="H48" s="317">
        <f ca="1">IF(OR(D48="MDU",D48="MDU-KD"),IF(G48="PLN",0,G48*F48),0)</f>
        <v>0</v>
      </c>
      <c r="I48" s="317">
        <f ca="1">IF(D48="HDW",IF(G48="PLN",0,G48*F48),0)</f>
        <v>0</v>
      </c>
      <c r="J48" s="317">
        <f ca="1">IF(D48="JASA",IF(G48="PLN",0,G48*F48),0)</f>
        <v>0</v>
      </c>
      <c r="K48" s="318">
        <f ca="1">SUM(H48:J48)</f>
        <v>0</v>
      </c>
    </row>
    <row r="49" spans="2:13" ht="15.75" thickBot="1">
      <c r="B49" s="335"/>
      <c r="C49" s="336"/>
      <c r="D49" s="337"/>
      <c r="E49" s="338"/>
      <c r="F49" s="338"/>
      <c r="G49" s="338"/>
      <c r="H49" s="339"/>
      <c r="I49" s="339"/>
      <c r="J49" s="339"/>
      <c r="K49" s="340"/>
    </row>
    <row r="50" spans="2:13">
      <c r="B50" s="341"/>
      <c r="C50" s="591" t="s">
        <v>1007</v>
      </c>
      <c r="D50" s="591"/>
      <c r="E50" s="591"/>
      <c r="F50" s="591"/>
      <c r="G50" s="342" t="s">
        <v>9</v>
      </c>
      <c r="H50" s="343">
        <f ca="1">SUM(H15:H48)</f>
        <v>1548160</v>
      </c>
      <c r="I50" s="343">
        <f ca="1">SUM(I15:I48)</f>
        <v>3381018.875</v>
      </c>
      <c r="J50" s="343">
        <f ca="1">SUM(J15:J48)</f>
        <v>232306</v>
      </c>
      <c r="K50" s="343">
        <f ca="1">SUM(K15:K48)</f>
        <v>5161484.875</v>
      </c>
    </row>
    <row r="51" spans="2:13">
      <c r="B51" s="344"/>
      <c r="C51" s="607" t="s">
        <v>1455</v>
      </c>
      <c r="D51" s="607"/>
      <c r="E51" s="607"/>
      <c r="F51" s="607"/>
      <c r="G51" s="345" t="s">
        <v>9</v>
      </c>
      <c r="H51" s="346">
        <f ca="1">H50*0.11</f>
        <v>170297.60000000001</v>
      </c>
      <c r="I51" s="346">
        <f ca="1">I50*0.11</f>
        <v>371912.07624999998</v>
      </c>
      <c r="J51" s="346">
        <f ca="1">J50*0.11</f>
        <v>25553.66</v>
      </c>
      <c r="K51" s="346">
        <f ca="1">K50*0.11</f>
        <v>567763.33625000005</v>
      </c>
    </row>
    <row r="52" spans="2:13" ht="15.75" thickBot="1">
      <c r="B52" s="344"/>
      <c r="C52" s="605" t="s">
        <v>463</v>
      </c>
      <c r="D52" s="605"/>
      <c r="E52" s="605"/>
      <c r="F52" s="605"/>
      <c r="G52" s="347" t="s">
        <v>9</v>
      </c>
      <c r="H52" s="348">
        <f ca="1">SUM(H50:H51)</f>
        <v>1718457.6</v>
      </c>
      <c r="I52" s="348">
        <f ca="1">SUM(I50:I51)</f>
        <v>3752930.9512499999</v>
      </c>
      <c r="J52" s="347">
        <f ca="1">SUM(J50:J51)</f>
        <v>257859.66</v>
      </c>
      <c r="K52" s="347">
        <f ca="1">SUM(K50:K51)</f>
        <v>5729248.2112499997</v>
      </c>
      <c r="M52" s="426"/>
    </row>
    <row r="53" spans="2:13">
      <c r="B53" s="608" t="str">
        <f ca="1">"Terbilang : "&amp;PROPER(IF(K52=0,"nol",IF(K52&lt;0,"minus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IF(--MID(TEXT(ABS(K52),"000000000000000"),1,3)=0,"",MID(TEXT(ABS(K52),"000000000000000"),1,1)&amp;" ratus "&amp;MID(TEXT(ABS(K52),"000000000000000"),2,1)&amp;" puluh "&amp;MID(TEXT(ABS(K52),"000000000000000"),3,1)&amp;" trilyun ")&amp; IF(--MID(TEXT(ABS(K52),"000000000000000"),4,3)=0,"",MID(TEXT(ABS(K52),"000000000000000"),4,1)&amp;" ratus "&amp;MID(TEXT(ABS(K52),"000000000000000"),5,1)&amp;" puluh "&amp;MID(TEXT(ABS(K52),"000000000000000"),6,1)&amp;" milyar ")&amp; IF(--MID(TEXT(ABS(K52),"000000000000000"),7,3)=0,"",MID(TEXT(ABS(K52),"000000000000000"),7,1)&amp;" ratus "&amp;MID(TEXT(ABS(K52),"000000000000000"),8,1)&amp;" puluh "&amp;MID(TEXT(ABS(K52),"000000000000000"),9,1)&amp;" juta ")&amp; IF(--MID(TEXT(ABS(K52),"000000000000000"),10,3)=0,"",IF(--MID(TEXT(ABS(K52),"000000000000000"),10,3)=1,"*",MID(TEXT(ABS(K52),"000000000000000"),10,1)&amp;" ratus "&amp;MID(TEXT(ABS(K52),"000000000000000"),11,1)&amp;" puluh ")&amp;MID(TEXT(ABS(K52),"000000000000000"),12,1)&amp;" ribu ")&amp; IF(--MID(TEXT(ABS(K52),"000000000000000"),13,3)=0,"",MID(TEXT(ABS(K52),"000000000000000"),13,1)&amp;" ratus "&amp;MID(TEXT(ABS(K52),"000000000000000"),14,1)&amp;" puluh "&amp;MID(TEXT(ABS(K52),"000000000000000"),15,1)),1,"satu"),2,"dua"),3,"tiga"),4,"empat"),5,"lima"),6,"enam"),7,"tujuh"),8,"delapan"),9,"sembilan"),"0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Lima Juta Tujuh Ratus Dua Puluh Sembilan Ribu Dua Ratus Empat Puluh Delapan Rupiah</v>
      </c>
      <c r="C53" s="609"/>
      <c r="D53" s="609"/>
      <c r="E53" s="609"/>
      <c r="F53" s="609"/>
      <c r="G53" s="609"/>
      <c r="H53" s="609"/>
      <c r="I53" s="609"/>
      <c r="J53" s="609"/>
      <c r="K53" s="610"/>
    </row>
    <row r="54" spans="2:13">
      <c r="B54" s="611"/>
      <c r="C54" s="612"/>
      <c r="D54" s="612"/>
      <c r="E54" s="612"/>
      <c r="F54" s="612"/>
      <c r="G54" s="612"/>
      <c r="H54" s="612"/>
      <c r="I54" s="612"/>
      <c r="J54" s="612"/>
      <c r="K54" s="613"/>
    </row>
    <row r="55" spans="2:13" ht="15.75" thickBot="1">
      <c r="B55" s="349" t="str">
        <f>"Harga yang dipakai adalah "&amp;'HARGA SATUAN'!I5&amp;""</f>
        <v>Harga yang dipakai adalah RAB HSS 2023</v>
      </c>
      <c r="C55" s="350"/>
      <c r="D55" s="351"/>
      <c r="E55" s="351"/>
      <c r="F55" s="351"/>
      <c r="G55" s="352"/>
      <c r="H55" s="352"/>
      <c r="I55" s="352"/>
      <c r="J55" s="352"/>
      <c r="K55" s="353"/>
    </row>
    <row r="56" spans="2:13">
      <c r="C56" s="354"/>
      <c r="E56" s="356"/>
      <c r="F56" s="356"/>
      <c r="G56" s="356"/>
    </row>
    <row r="57" spans="2:13">
      <c r="C57" s="295"/>
      <c r="E57" s="356"/>
      <c r="F57" s="356"/>
      <c r="G57" s="356"/>
      <c r="H57" s="614"/>
      <c r="I57" s="614"/>
      <c r="J57" s="615"/>
      <c r="K57" s="615"/>
    </row>
    <row r="58" spans="2:13">
      <c r="C58" s="295"/>
      <c r="E58" s="356"/>
      <c r="F58" s="356"/>
      <c r="G58" s="356"/>
      <c r="H58" s="357"/>
      <c r="I58" s="604" t="s">
        <v>1605</v>
      </c>
      <c r="J58" s="604"/>
      <c r="K58" s="604"/>
    </row>
    <row r="59" spans="2:13">
      <c r="C59" s="295"/>
      <c r="E59" s="356"/>
      <c r="F59" s="356"/>
      <c r="G59" s="356"/>
      <c r="H59" s="357"/>
      <c r="I59" s="604" t="s">
        <v>1544</v>
      </c>
      <c r="J59" s="604"/>
      <c r="K59" s="604"/>
    </row>
    <row r="60" spans="2:13">
      <c r="C60" s="295"/>
      <c r="E60" s="356"/>
      <c r="F60" s="356"/>
      <c r="G60" s="356"/>
      <c r="H60" s="358"/>
      <c r="I60" s="359"/>
      <c r="J60" s="359"/>
      <c r="K60" s="359"/>
    </row>
    <row r="61" spans="2:13">
      <c r="C61" s="295"/>
      <c r="E61" s="356"/>
      <c r="F61" s="356"/>
      <c r="G61" s="356"/>
      <c r="H61" s="358"/>
      <c r="I61" s="358"/>
      <c r="J61" s="358"/>
      <c r="K61" s="358"/>
    </row>
    <row r="62" spans="2:13">
      <c r="C62" s="295"/>
      <c r="E62" s="356"/>
      <c r="F62" s="356"/>
      <c r="G62" s="356"/>
      <c r="H62" s="358"/>
      <c r="I62" s="358"/>
      <c r="J62" s="358"/>
      <c r="K62" s="358"/>
    </row>
    <row r="63" spans="2:13">
      <c r="C63" s="295"/>
      <c r="E63" s="356"/>
      <c r="F63" s="356"/>
      <c r="G63" s="356"/>
      <c r="H63" s="358"/>
      <c r="I63" s="358"/>
      <c r="J63" s="358"/>
      <c r="K63" s="358"/>
    </row>
    <row r="64" spans="2:13">
      <c r="C64" s="295"/>
      <c r="E64" s="356"/>
      <c r="F64" s="356"/>
      <c r="G64" s="356"/>
      <c r="H64" s="360"/>
      <c r="I64" s="604" t="s">
        <v>1545</v>
      </c>
      <c r="J64" s="604"/>
      <c r="K64" s="604"/>
    </row>
    <row r="65" spans="3:11">
      <c r="C65" s="354"/>
      <c r="E65" s="356"/>
      <c r="F65" s="356"/>
      <c r="G65" s="356"/>
      <c r="H65" s="358"/>
      <c r="I65" s="358"/>
      <c r="J65" s="358"/>
      <c r="K65" s="358"/>
    </row>
    <row r="66" spans="3:11">
      <c r="C66" s="354"/>
      <c r="E66" s="356"/>
      <c r="F66" s="356"/>
      <c r="G66" s="356"/>
      <c r="H66" s="358"/>
      <c r="I66" s="358"/>
      <c r="J66" s="358"/>
      <c r="K66" s="358"/>
    </row>
    <row r="67" spans="3:11">
      <c r="C67" s="354"/>
      <c r="E67" s="356"/>
      <c r="F67" s="356"/>
      <c r="G67" s="356"/>
      <c r="H67" s="358"/>
      <c r="I67" s="358"/>
      <c r="J67" s="358"/>
      <c r="K67" s="358"/>
    </row>
  </sheetData>
  <sheetProtection sort="0" autoFilter="0"/>
  <protectedRanges>
    <protectedRange sqref="F14:F21" name="Range1_1_2_2"/>
    <protectedRange sqref="B14:C14 B16:C20" name="Range1_1_1_1"/>
    <protectedRange sqref="C15" name="Range1_1_3_4"/>
    <protectedRange sqref="C26" name="Range1_1_3_6"/>
    <protectedRange sqref="C23" name="Range1_1_3_1"/>
    <protectedRange sqref="C24" name="Range1_1_3_2"/>
  </protectedRanges>
  <mergeCells count="22">
    <mergeCell ref="I59:K59"/>
    <mergeCell ref="I64:K64"/>
    <mergeCell ref="C52:F52"/>
    <mergeCell ref="G6:K6"/>
    <mergeCell ref="I58:K58"/>
    <mergeCell ref="C51:F51"/>
    <mergeCell ref="B53:K54"/>
    <mergeCell ref="H57:K57"/>
    <mergeCell ref="H11:K11"/>
    <mergeCell ref="H12:H13"/>
    <mergeCell ref="J12:J13"/>
    <mergeCell ref="K12:K13"/>
    <mergeCell ref="O3:P4"/>
    <mergeCell ref="B4:K4"/>
    <mergeCell ref="C50:F50"/>
    <mergeCell ref="B11:B13"/>
    <mergeCell ref="C11:C13"/>
    <mergeCell ref="D11:D13"/>
    <mergeCell ref="E11:E13"/>
    <mergeCell ref="F11:F13"/>
    <mergeCell ref="G11:G13"/>
    <mergeCell ref="I12:I13"/>
  </mergeCells>
  <phoneticPr fontId="140" type="noConversion"/>
  <conditionalFormatting sqref="C15">
    <cfRule type="cellIs" dxfId="6" priority="13" operator="equal">
      <formula>0</formula>
    </cfRule>
  </conditionalFormatting>
  <conditionalFormatting sqref="C23">
    <cfRule type="cellIs" dxfId="5" priority="2" operator="equal">
      <formula>0</formula>
    </cfRule>
  </conditionalFormatting>
  <conditionalFormatting sqref="C26">
    <cfRule type="cellIs" dxfId="4" priority="15" operator="equal">
      <formula>0</formula>
    </cfRule>
  </conditionalFormatting>
  <conditionalFormatting sqref="C37">
    <cfRule type="cellIs" dxfId="3" priority="7" operator="equal">
      <formula>0</formula>
    </cfRule>
  </conditionalFormatting>
  <conditionalFormatting sqref="E1:E3 G1:G13 E5:E13 H12:I12 O13 E47:G47 H47:K49 E48:H48 E49:F49 S14:V46 E14:K46">
    <cfRule type="cellIs" dxfId="2" priority="1281" stopIfTrue="1" operator="equal">
      <formula>0</formula>
    </cfRule>
  </conditionalFormatting>
  <conditionalFormatting sqref="G48:G65514 E53:E65514">
    <cfRule type="cellIs" dxfId="1" priority="415" stopIfTrue="1" operator="equal">
      <formula>0</formula>
    </cfRule>
  </conditionalFormatting>
  <conditionalFormatting sqref="C24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40:F46 F28 H14:K49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198" right="0.3" top="0.31496062992126" bottom="0.59055118110236204" header="0.31496062992126" footer="0.31496062992126"/>
  <pageSetup paperSize="9" scale="56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JAROT PRASETYO</cp:lastModifiedBy>
  <cp:lastPrinted>2023-09-12T02:35:10Z</cp:lastPrinted>
  <dcterms:created xsi:type="dcterms:W3CDTF">2011-02-06T11:57:38Z</dcterms:created>
  <dcterms:modified xsi:type="dcterms:W3CDTF">2024-05-29T07:44:22Z</dcterms:modified>
</cp:coreProperties>
</file>